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84F5AB4E8DF0B62BCF8FCE4EEB2B0F763BE357B0" xr6:coauthVersionLast="47" xr6:coauthVersionMax="47" xr10:uidLastSave="{9EE9C6EC-6D43-4CB8-BA9A-61A2151058F6}"/>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F127" i="3" s="1"/>
  <c r="M16" i="1"/>
  <c r="M15" i="1"/>
  <c r="M14" i="1"/>
  <c r="M13" i="1"/>
  <c r="M12" i="1"/>
  <c r="M11" i="1"/>
  <c r="M10" i="1"/>
  <c r="M9" i="1"/>
  <c r="M8" i="1"/>
  <c r="M7" i="1"/>
  <c r="M6" i="1"/>
  <c r="M5" i="1"/>
  <c r="M4" i="1"/>
  <c r="M3" i="1"/>
  <c r="M2" i="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F88" i="3"/>
  <c r="E96" i="3" s="1"/>
  <c r="E88" i="3"/>
  <c r="D88" i="3"/>
  <c r="C88" i="3"/>
  <c r="E87" i="3"/>
  <c r="F87" i="3" s="1"/>
  <c r="D87" i="3"/>
  <c r="C87" i="3"/>
  <c r="E86" i="3"/>
  <c r="D86" i="3"/>
  <c r="C86" i="3"/>
  <c r="W138" i="3" s="1"/>
  <c r="E85" i="3"/>
  <c r="D85" i="3"/>
  <c r="C85" i="3"/>
  <c r="U138" i="3" s="1"/>
  <c r="F84" i="3"/>
  <c r="T170" i="3" s="1"/>
  <c r="E84" i="3"/>
  <c r="D84" i="3"/>
  <c r="C84" i="3"/>
  <c r="S138" i="3" s="1"/>
  <c r="E69" i="3"/>
  <c r="D69" i="3"/>
  <c r="C69" i="3"/>
  <c r="F69" i="3" s="1"/>
  <c r="E68" i="3"/>
  <c r="D68" i="3"/>
  <c r="C68" i="3"/>
  <c r="F68" i="3" s="1"/>
  <c r="E67" i="3"/>
  <c r="D67" i="3"/>
  <c r="C67" i="3"/>
  <c r="F67" i="3" s="1"/>
  <c r="E49" i="3"/>
  <c r="F49" i="3" s="1"/>
  <c r="D49" i="3"/>
  <c r="C49" i="3"/>
  <c r="E48" i="3"/>
  <c r="D48" i="3"/>
  <c r="C48" i="3"/>
  <c r="F48" i="3" s="1"/>
  <c r="E47" i="3"/>
  <c r="D47" i="3"/>
  <c r="C47" i="3"/>
  <c r="F47" i="3" s="1"/>
  <c r="E46" i="3"/>
  <c r="D46" i="3"/>
  <c r="C46" i="3"/>
  <c r="F46" i="3" s="1"/>
  <c r="E45" i="3"/>
  <c r="D45" i="3"/>
  <c r="C45" i="3"/>
  <c r="F45" i="3" s="1"/>
  <c r="E44" i="3"/>
  <c r="F44" i="3" s="1"/>
  <c r="D44" i="3"/>
  <c r="C44" i="3"/>
  <c r="E30" i="3"/>
  <c r="D30" i="3"/>
  <c r="C30" i="3"/>
  <c r="F30" i="3" s="1"/>
  <c r="E29" i="3"/>
  <c r="D29" i="3"/>
  <c r="C29" i="3"/>
  <c r="F29" i="3" s="1"/>
  <c r="F16" i="3"/>
  <c r="R170" i="3" s="1"/>
  <c r="E16" i="3"/>
  <c r="D16" i="3"/>
  <c r="C16" i="3"/>
  <c r="Q138" i="3" s="1"/>
  <c r="C9" i="3"/>
  <c r="D9" i="3" s="1"/>
  <c r="D8" i="3"/>
  <c r="C8" i="3"/>
  <c r="E73" i="3" l="1"/>
  <c r="D73" i="3"/>
  <c r="C73" i="3"/>
  <c r="E35" i="3"/>
  <c r="D35" i="3"/>
  <c r="C35" i="3"/>
  <c r="D95" i="3"/>
  <c r="E95" i="3"/>
  <c r="C95" i="3"/>
  <c r="E54" i="3"/>
  <c r="C54" i="3"/>
  <c r="D54" i="3"/>
  <c r="E113" i="3"/>
  <c r="D113" i="3"/>
  <c r="C113" i="3"/>
  <c r="C75" i="3"/>
  <c r="E75" i="3"/>
  <c r="D75" i="3"/>
  <c r="C114" i="3"/>
  <c r="E114" i="3"/>
  <c r="D114" i="3"/>
  <c r="D57" i="3"/>
  <c r="E57" i="3"/>
  <c r="C57" i="3"/>
  <c r="E74" i="3"/>
  <c r="C74" i="3"/>
  <c r="D74" i="3"/>
  <c r="C55" i="3"/>
  <c r="E55" i="3"/>
  <c r="D55" i="3"/>
  <c r="G127" i="3"/>
  <c r="E115" i="3"/>
  <c r="D115" i="3"/>
  <c r="C115" i="3"/>
  <c r="D58" i="3"/>
  <c r="C58" i="3"/>
  <c r="E58" i="3"/>
  <c r="E53" i="3"/>
  <c r="D53" i="3"/>
  <c r="C53" i="3"/>
  <c r="E112" i="3"/>
  <c r="D112" i="3"/>
  <c r="C112" i="3"/>
  <c r="E56" i="3"/>
  <c r="D56" i="3"/>
  <c r="C56" i="3"/>
  <c r="E34" i="3"/>
  <c r="C34" i="3"/>
  <c r="D34" i="3"/>
  <c r="R141" i="3"/>
  <c r="R146" i="3"/>
  <c r="R151" i="3"/>
  <c r="R156" i="3"/>
  <c r="R161" i="3"/>
  <c r="R166" i="3"/>
  <c r="C20" i="3"/>
  <c r="C92" i="3"/>
  <c r="T141" i="3"/>
  <c r="T146" i="3"/>
  <c r="T151" i="3"/>
  <c r="T156" i="3"/>
  <c r="T161" i="3"/>
  <c r="T166" i="3"/>
  <c r="D20" i="3"/>
  <c r="D92" i="3"/>
  <c r="E20" i="3"/>
  <c r="E92" i="3"/>
  <c r="R142" i="3"/>
  <c r="R147" i="3"/>
  <c r="R152" i="3"/>
  <c r="R157" i="3"/>
  <c r="R162" i="3"/>
  <c r="R167" i="3"/>
  <c r="T142" i="3"/>
  <c r="T147" i="3"/>
  <c r="T152" i="3"/>
  <c r="T157" i="3"/>
  <c r="T162" i="3"/>
  <c r="T167" i="3"/>
  <c r="R143" i="3"/>
  <c r="R148" i="3"/>
  <c r="R153" i="3"/>
  <c r="R158" i="3"/>
  <c r="R163" i="3"/>
  <c r="R168" i="3"/>
  <c r="T143" i="3"/>
  <c r="T148" i="3"/>
  <c r="T153" i="3"/>
  <c r="T158" i="3"/>
  <c r="T163" i="3"/>
  <c r="T168" i="3"/>
  <c r="C7" i="3"/>
  <c r="D7" i="3" s="1"/>
  <c r="R144" i="3"/>
  <c r="R149" i="3"/>
  <c r="R154" i="3"/>
  <c r="R159" i="3"/>
  <c r="R164" i="3"/>
  <c r="R169" i="3"/>
  <c r="F85" i="3"/>
  <c r="F86" i="3"/>
  <c r="C96" i="3"/>
  <c r="T144" i="3"/>
  <c r="T149" i="3"/>
  <c r="T154" i="3"/>
  <c r="T159" i="3"/>
  <c r="T164" i="3"/>
  <c r="T169" i="3"/>
  <c r="D96" i="3"/>
  <c r="R140" i="3"/>
  <c r="R145" i="3"/>
  <c r="R150" i="3"/>
  <c r="R155" i="3"/>
  <c r="R160" i="3"/>
  <c r="R165" i="3"/>
  <c r="T140" i="3"/>
  <c r="T145" i="3"/>
  <c r="T150" i="3"/>
  <c r="T155" i="3"/>
  <c r="T160" i="3"/>
  <c r="T165" i="3"/>
  <c r="X169" i="3" l="1"/>
  <c r="X164" i="3"/>
  <c r="X159" i="3"/>
  <c r="X154" i="3"/>
  <c r="X149" i="3"/>
  <c r="X144" i="3"/>
  <c r="E94" i="3"/>
  <c r="D94" i="3"/>
  <c r="X168" i="3"/>
  <c r="X163" i="3"/>
  <c r="X158" i="3"/>
  <c r="X153" i="3"/>
  <c r="X148" i="3"/>
  <c r="X143" i="3"/>
  <c r="X167" i="3"/>
  <c r="X162" i="3"/>
  <c r="X157" i="3"/>
  <c r="X152" i="3"/>
  <c r="X147" i="3"/>
  <c r="X142" i="3"/>
  <c r="C94" i="3"/>
  <c r="X166" i="3"/>
  <c r="X161" i="3"/>
  <c r="X156" i="3"/>
  <c r="X151" i="3"/>
  <c r="X146" i="3"/>
  <c r="X141" i="3"/>
  <c r="X170" i="3"/>
  <c r="X165" i="3"/>
  <c r="X160" i="3"/>
  <c r="X155" i="3"/>
  <c r="X150" i="3"/>
  <c r="X145" i="3"/>
  <c r="X140" i="3"/>
  <c r="V170" i="3"/>
  <c r="V165" i="3"/>
  <c r="V160" i="3"/>
  <c r="V155" i="3"/>
  <c r="V150" i="3"/>
  <c r="V145" i="3"/>
  <c r="V140" i="3"/>
  <c r="V169" i="3"/>
  <c r="V164" i="3"/>
  <c r="V159" i="3"/>
  <c r="V154" i="3"/>
  <c r="V149" i="3"/>
  <c r="V144" i="3"/>
  <c r="C93" i="3"/>
  <c r="V168" i="3"/>
  <c r="V163" i="3"/>
  <c r="V158" i="3"/>
  <c r="V153" i="3"/>
  <c r="V148" i="3"/>
  <c r="V143" i="3"/>
  <c r="V167" i="3"/>
  <c r="V162" i="3"/>
  <c r="V157" i="3"/>
  <c r="V152" i="3"/>
  <c r="V147" i="3"/>
  <c r="V142" i="3"/>
  <c r="E93" i="3"/>
  <c r="D93" i="3"/>
  <c r="V166" i="3"/>
  <c r="V161" i="3"/>
  <c r="V156" i="3"/>
  <c r="V151" i="3"/>
  <c r="V146" i="3"/>
  <c r="V141" i="3"/>
</calcChain>
</file>

<file path=xl/sharedStrings.xml><?xml version="1.0" encoding="utf-8"?>
<sst xmlns="http://schemas.openxmlformats.org/spreadsheetml/2006/main" count="2717" uniqueCount="1030">
  <si>
    <t>Id</t>
  </si>
  <si>
    <t>Title</t>
  </si>
  <si>
    <t>Severity</t>
  </si>
  <si>
    <t>Component</t>
  </si>
  <si>
    <t>MoSCoW</t>
  </si>
  <si>
    <t>OpsImpact</t>
  </si>
  <si>
    <t>Phase</t>
  </si>
  <si>
    <t>ImplStatus</t>
  </si>
  <si>
    <t>Notes</t>
  </si>
  <si>
    <t>Remediation</t>
  </si>
  <si>
    <t>Description</t>
  </si>
  <si>
    <t>Audit</t>
  </si>
  <si>
    <t>Status</t>
  </si>
  <si>
    <t>LogID</t>
  </si>
  <si>
    <t>V-275452</t>
  </si>
  <si>
    <r>
      <rPr>
        <sz val="11"/>
        <rFont val="Calibri"/>
      </rPr>
      <t>The Riverbed NetIM must enable and configure user audit logging.</t>
    </r>
  </si>
  <si>
    <t>CAT I (High)</t>
  </si>
  <si>
    <t>NDM</t>
  </si>
  <si>
    <t>Unassigned</t>
  </si>
  <si>
    <t>Unassessed</t>
  </si>
  <si>
    <t>Pending</t>
  </si>
  <si>
    <t/>
  </si>
  <si>
    <r>
      <rPr>
        <sz val="11"/>
        <color rgb="FF000000"/>
        <rFont val="Calibri"/>
      </rPr>
      <t>Enable the User Audit role and assign to a user.</t>
    </r>
    <r>
      <rPr>
        <sz val="11"/>
        <color rgb="FF000000"/>
        <rFont val="Calibri"/>
      </rPr>
      <t xml:space="preserve">
</t>
    </r>
    <r>
      <rPr>
        <sz val="11"/>
        <color rgb="FF000000"/>
        <rFont val="Calibri"/>
      </rPr>
      <t xml:space="preserve">1. From the GUI, navigate to Configure &gt;&gt; All Settings &gt;&gt; Administer &gt;&gt; User Audit. </t>
    </r>
    <r>
      <rPr>
        <sz val="11"/>
        <color rgb="FF000000"/>
        <rFont val="Calibri"/>
      </rPr>
      <t xml:space="preserve">
</t>
    </r>
    <r>
      <rPr>
        <sz val="11"/>
        <color rgb="FF000000"/>
        <rFont val="Calibri"/>
      </rPr>
      <t>2. On the Settings tab, select "Yes" under the User Audit Logging section.</t>
    </r>
    <r>
      <rPr>
        <sz val="11"/>
        <color rgb="FF000000"/>
        <rFont val="Calibri"/>
      </rPr>
      <t xml:space="preserve">
</t>
    </r>
    <r>
      <rPr>
        <sz val="11"/>
        <color rgb="FF000000"/>
        <rFont val="Calibri"/>
      </rPr>
      <t>3. Assign the role to an admin user account.</t>
    </r>
    <r>
      <rPr>
        <sz val="11"/>
        <color rgb="FF000000"/>
        <rFont val="Calibri"/>
      </rPr>
      <t xml:space="preserve">
</t>
    </r>
    <r>
      <rPr>
        <sz val="11"/>
        <color rgb="FF000000"/>
        <rFont val="Calibri"/>
      </rPr>
      <t>Note: The user auditor role removes all other admin roles and functions from the users assigned the role of audit administrator. Other types of administrators, including the default admin of last resort, will not be able to access the auditing functions or local audit log.</t>
    </r>
  </si>
  <si>
    <r>
      <rPr>
        <sz val="11"/>
        <color rgb="FF000000"/>
        <rFont val="Calibri"/>
      </rPr>
      <t>Auditing account disabling actions will support account management procedures. When device management accounts are disabled, user or service accessibility may be affected. Auditing also ensures authorized active accounts remain enabled and available for use when required.</t>
    </r>
    <r>
      <rPr>
        <sz val="11"/>
        <color rgb="FF000000"/>
        <rFont val="Calibri"/>
      </rPr>
      <t xml:space="preserve">
</t>
    </r>
    <r>
      <rPr>
        <sz val="11"/>
        <color rgb="FF000000"/>
        <rFont val="Calibri"/>
      </rPr>
      <t>If the User-Audit Logging role is not assigned to an admin, then all admins can see the log. If the role is defined, then the role is the only one that can see the local audit log.</t>
    </r>
    <r>
      <rPr>
        <sz val="11"/>
        <color rgb="FF000000"/>
        <rFont val="Calibri"/>
      </rPr>
      <t xml:space="preserve">
</t>
    </r>
    <r>
      <rPr>
        <sz val="11"/>
        <color rgb="FF000000"/>
        <rFont val="Calibri"/>
      </rPr>
      <t>Satisfies: SRG-APP-000028-NDM-000210, SRG-APP-000381-NDM-000305, SRG-APP-000029-NDM-000211, SRG-APP-000027-NDM-000209, SRG-APP-000091-NDM-000223, SRG-APP-000092-NDM-000224, SRG-APP-000516-NDM-000334, SRG-APP-000495-NDM-000318, SRG-APP-000499-NDM-000319, SRG-APP-000503-NDM-000320, SRG-APP-000504-NDM-000321, SRG-APP-000505-NDM-000322, SRG-APP-000506-NDM-000323, SRG-APP-000099-NDM-000229, SRG-APP-000098-NDM-000228, SRG-APP-000097-NDM-000227, SRG-APP-000096-NDM-000226, SRG-APP-000095-NDM-000225, SRG-APP-000101-NDM-000231, SRG-APP-000100-NDM-000230, SRG-APP-000177-NDM-000263, SRG-APP-000319-NDM-000283, SRG-APP-000026-NDM-000208, SRG-APP-000343-NDM-000289</t>
    </r>
  </si>
  <si>
    <r>
      <rPr>
        <sz val="11"/>
        <color rgb="FF000000"/>
        <rFont val="Calibri"/>
      </rPr>
      <t xml:space="preserve">Verify user audit logging is enabled. </t>
    </r>
    <r>
      <rPr>
        <sz val="11"/>
        <color rgb="FF000000"/>
        <rFont val="Calibri"/>
      </rPr>
      <t xml:space="preserve">
</t>
    </r>
    <r>
      <rPr>
        <sz val="11"/>
        <color rgb="FF000000"/>
        <rFont val="Calibri"/>
      </rPr>
      <t xml:space="preserve">1. From the GUI menu, navigate to Configure &gt;&gt; All Settings &gt;&gt; Administer &gt;&gt; User Audit. </t>
    </r>
    <r>
      <rPr>
        <sz val="11"/>
        <color rgb="FF000000"/>
        <rFont val="Calibri"/>
      </rPr>
      <t xml:space="preserve">
</t>
    </r>
    <r>
      <rPr>
        <sz val="11"/>
        <color rgb="FF000000"/>
        <rFont val="Calibri"/>
      </rPr>
      <t>2. Under the User Audit Logging section, verify "Yes" is selected.</t>
    </r>
    <r>
      <rPr>
        <sz val="11"/>
        <color rgb="FF000000"/>
        <rFont val="Calibri"/>
      </rPr>
      <t xml:space="preserve">
</t>
    </r>
    <r>
      <rPr>
        <sz val="11"/>
        <color rgb="FF000000"/>
        <rFont val="Calibri"/>
      </rPr>
      <t>If user audit logging is not enabled and assigned, this is a finding.</t>
    </r>
  </si>
  <si>
    <t>V-275453</t>
  </si>
  <si>
    <r>
      <rPr>
        <sz val="11"/>
        <rFont val="Calibri"/>
      </rPr>
      <t>The Riverbed NetIM must be configured with only one local account to be used as the account of last resort in the event the authentication server is unavailable.</t>
    </r>
  </si>
  <si>
    <t>CAT II (Medium)</t>
  </si>
  <si>
    <r>
      <rPr>
        <sz val="11"/>
        <color rgb="FF000000"/>
        <rFont val="Calibri"/>
      </rPr>
      <t>Use of the default GUI account "admin" as the account of last resort is strongly recommended. It must have a DOD-compliant password and be securely stored in a safe for emergency, but not day-to-day, use. The "NetIMAdmin" default shell account cannot be changed but must be the only user shell account. It must have a DOD-compliant password.</t>
    </r>
    <r>
      <rPr>
        <sz val="11"/>
        <color rgb="FF000000"/>
        <rFont val="Calibri"/>
      </rPr>
      <t xml:space="preserve">
</t>
    </r>
    <r>
      <rPr>
        <sz val="11"/>
        <color rgb="FF000000"/>
        <rFont val="Calibri"/>
      </rPr>
      <t>Remove all GUI local accounts other than the default admin account.</t>
    </r>
    <r>
      <rPr>
        <sz val="11"/>
        <color rgb="FF000000"/>
        <rFont val="Calibri"/>
      </rPr>
      <t xml:space="preserve">
</t>
    </r>
    <r>
      <rPr>
        <sz val="11"/>
        <color rgb="FF000000"/>
        <rFont val="Calibri"/>
      </rPr>
      <t>1. In the GUI, navigate to Configure &gt;&gt; All Settings &gt;&gt; Administer &gt;&gt; User Management.</t>
    </r>
    <r>
      <rPr>
        <sz val="11"/>
        <color rgb="FF000000"/>
        <rFont val="Calibri"/>
      </rPr>
      <t xml:space="preserve">
</t>
    </r>
    <r>
      <rPr>
        <sz val="11"/>
        <color rgb="FF000000"/>
        <rFont val="Calibri"/>
      </rPr>
      <t>2. In the Local Users section, click the "X" icon in the Actions column of the user's entry.</t>
    </r>
    <r>
      <rPr>
        <sz val="11"/>
        <color rgb="FF000000"/>
        <rFont val="Calibri"/>
      </rPr>
      <t xml:space="preserve">
</t>
    </r>
    <r>
      <rPr>
        <sz val="11"/>
        <color rgb="FF000000"/>
        <rFont val="Calibri"/>
      </rPr>
      <t>The NetIMAdmin shell account must remain the only local login account at this level.</t>
    </r>
  </si>
  <si>
    <r>
      <rPr>
        <sz val="11"/>
        <color rgb="FF000000"/>
        <rFont val="Calibri"/>
      </rPr>
      <t>Authentication for administrative (privileged-level) access to the device is required at all times. An account can be created on the device's local database for use when the authentication server is down or connectivity between the device and the authentication server is not operable. This account is referred to as the account of last resort since it is intended to be used as a last resort and when immediate administrative access is absolutely necessary.</t>
    </r>
  </si>
  <si>
    <r>
      <rPr>
        <sz val="11"/>
        <color rgb="FF000000"/>
        <rFont val="Calibri"/>
      </rPr>
      <t>Verify only the account of last resort, "admin", exists on the device.</t>
    </r>
    <r>
      <rPr>
        <sz val="11"/>
        <color rgb="FF000000"/>
        <rFont val="Calibri"/>
      </rPr>
      <t xml:space="preserve">
</t>
    </r>
    <r>
      <rPr>
        <sz val="11"/>
        <color rgb="FF000000"/>
        <rFont val="Calibri"/>
      </rPr>
      <t>In the GUI, navigate to Configure &gt;&gt; All Settings &gt;&gt; Administer &gt;&gt; User Management.</t>
    </r>
    <r>
      <rPr>
        <sz val="11"/>
        <color rgb="FF000000"/>
        <rFont val="Calibri"/>
      </rPr>
      <t xml:space="preserve">
</t>
    </r>
    <r>
      <rPr>
        <sz val="11"/>
        <color rgb="FF000000"/>
        <rFont val="Calibri"/>
      </rPr>
      <t>If local user accounts exist other than the account of last resort, this is a finding.</t>
    </r>
  </si>
  <si>
    <t>V-275454</t>
  </si>
  <si>
    <r>
      <rPr>
        <sz val="11"/>
        <rFont val="Calibri"/>
      </rPr>
      <t>The Riverbed NetIM must be configured to assign appropriate user roles or access levels to authenticated users.</t>
    </r>
  </si>
  <si>
    <r>
      <rPr>
        <sz val="11"/>
        <color rgb="FF000000"/>
        <rFont val="Calibri"/>
      </rPr>
      <t>Configure AAA services.</t>
    </r>
    <r>
      <rPr>
        <sz val="11"/>
        <color rgb="FF000000"/>
        <rFont val="Calibri"/>
      </rPr>
      <t xml:space="preserve">
</t>
    </r>
    <r>
      <rPr>
        <sz val="11"/>
        <color rgb="FF000000"/>
        <rFont val="Calibri"/>
      </rPr>
      <t xml:space="preserve">Note: This process must be done during initial installation of NetIM when prompted. This minimizes the need for system administrators to later access the Ubuntu bash shell. </t>
    </r>
    <r>
      <rPr>
        <sz val="11"/>
        <color rgb="FF000000"/>
        <rFont val="Calibri"/>
      </rPr>
      <t xml:space="preserve">
</t>
    </r>
    <r>
      <rPr>
        <sz val="11"/>
        <color rgb="FF000000"/>
        <rFont val="Calibri"/>
      </rPr>
      <t xml:space="preserve">Important: All individual admin accounts must be configured on an authentication server, the NetIM must be configured to point to a PKI-based authentication server, and roles must be mapped to the authorization attributes on the authentication server. </t>
    </r>
    <r>
      <rPr>
        <sz val="11"/>
        <color rgb="FF000000"/>
        <rFont val="Calibri"/>
      </rPr>
      <t xml:space="preserve">
</t>
    </r>
    <r>
      <rPr>
        <sz val="11"/>
        <color rgb="FF000000"/>
        <rFont val="Calibri"/>
      </rPr>
      <t>Check the system security plan (SSP) to determine which roles are required to be defined for remote users.</t>
    </r>
    <r>
      <rPr>
        <sz val="11"/>
        <color rgb="FF000000"/>
        <rFont val="Calibri"/>
      </rPr>
      <t xml:space="preserve">
</t>
    </r>
    <r>
      <rPr>
        <sz val="11"/>
        <color rgb="FF000000"/>
        <rFont val="Calibri"/>
      </rPr>
      <t>Note: Enable TACACS+ Authentication from Ubuntu bash shell during initial installation of the application. Accessing bash commands requires the sysadmin to type "Challenge" at the NetIM shell. Use the site's support email account to send the Challenge code and receive the Response code. DISA requires system admins to immediately log out of NetIMAdmin once the required bash access is no longer needed to mitigate the risk of this superadmin access being inadvertently used. Admins should not leave the bash shell open for long periods without logging out.</t>
    </r>
    <r>
      <rPr>
        <sz val="11"/>
        <color rgb="FF000000"/>
        <rFont val="Calibri"/>
      </rPr>
      <t xml:space="preserve">
</t>
    </r>
    <r>
      <rPr>
        <sz val="11"/>
        <color rgb="FF000000"/>
        <rFont val="Calibri"/>
      </rPr>
      <t>1. From the root of the installation directory, enter the following command:</t>
    </r>
    <r>
      <rPr>
        <sz val="11"/>
        <color rgb="FF000000"/>
        <rFont val="Calibri"/>
      </rPr>
      <t xml:space="preserve">
</t>
    </r>
    <r>
      <rPr>
        <sz val="11"/>
        <color rgb="FF000000"/>
        <rFont val="Calibri"/>
      </rPr>
      <t>$ bash</t>
    </r>
    <r>
      <rPr>
        <sz val="11"/>
        <color rgb="FF000000"/>
        <rFont val="Calibri"/>
      </rPr>
      <t xml:space="preserve">
</t>
    </r>
    <r>
      <rPr>
        <sz val="11"/>
        <color rgb="FF000000"/>
        <rFont val="Calibri"/>
      </rPr>
      <t xml:space="preserve">cd &lt;installation directory &gt; </t>
    </r>
    <r>
      <rPr>
        <sz val="11"/>
        <color rgb="FF000000"/>
        <rFont val="Calibri"/>
      </rPr>
      <t xml:space="preserve">
</t>
    </r>
    <r>
      <rPr>
        <sz val="11"/>
        <color rgb="FF000000"/>
        <rFont val="Calibri"/>
      </rPr>
      <t>./app.sh /TACACS_STATE enabled</t>
    </r>
    <r>
      <rPr>
        <sz val="11"/>
        <color rgb="FF000000"/>
        <rFont val="Calibri"/>
      </rPr>
      <t xml:space="preserve">
</t>
    </r>
    <r>
      <rPr>
        <sz val="11"/>
        <color rgb="FF000000"/>
        <rFont val="Calibri"/>
      </rPr>
      <t>2. In the GUI, navigate to Configure &gt;&gt; All Settings &gt;&gt; Integrate &gt;&gt; TACACS+.</t>
    </r>
    <r>
      <rPr>
        <sz val="11"/>
        <color rgb="FF000000"/>
        <rFont val="Calibri"/>
      </rPr>
      <t xml:space="preserve">
</t>
    </r>
    <r>
      <rPr>
        <sz val="11"/>
        <color rgb="FF000000"/>
        <rFont val="Calibri"/>
      </rPr>
      <t>3. On the TACACS+ Configurations page, fill out all required information. Add the IP address for the authentication server, add a role for the remote user, and check the box for "Require Authentication".</t>
    </r>
    <r>
      <rPr>
        <sz val="11"/>
        <color rgb="FF000000"/>
        <rFont val="Calibri"/>
      </rPr>
      <t xml:space="preserve">
</t>
    </r>
    <r>
      <rPr>
        <sz val="11"/>
        <color rgb="FF000000"/>
        <rFont val="Calibri"/>
      </rPr>
      <t>4. Select the check box for "Require Authorization" and provide the authorization attributes and role attributes.</t>
    </r>
    <r>
      <rPr>
        <sz val="11"/>
        <color rgb="FF000000"/>
        <rFont val="Calibri"/>
      </rPr>
      <t xml:space="preserve">
</t>
    </r>
    <r>
      <rPr>
        <sz val="11"/>
        <color rgb="FF000000"/>
        <rFont val="Calibri"/>
      </rPr>
      <t>To add, modify, or delete a user account or log off a user, follow these steps:</t>
    </r>
    <r>
      <rPr>
        <sz val="11"/>
        <color rgb="FF000000"/>
        <rFont val="Calibri"/>
      </rPr>
      <t xml:space="preserve">
</t>
    </r>
    <r>
      <rPr>
        <sz val="11"/>
        <color rgb="FF000000"/>
        <rFont val="Calibri"/>
      </rPr>
      <t>1. In the GUI, navigate to Configure &gt;&gt; All Settings &gt;&gt; Administer &gt;&gt; User Management.</t>
    </r>
    <r>
      <rPr>
        <sz val="11"/>
        <color rgb="FF000000"/>
        <rFont val="Calibri"/>
      </rPr>
      <t xml:space="preserve">
</t>
    </r>
    <r>
      <rPr>
        <sz val="11"/>
        <color rgb="FF000000"/>
        <rFont val="Calibri"/>
      </rPr>
      <t>2. To add a TACACS+ user, click the "+" icon next to "Create TACACS+ user".</t>
    </r>
    <r>
      <rPr>
        <sz val="11"/>
        <color rgb="FF000000"/>
        <rFont val="Calibri"/>
      </rPr>
      <t xml:space="preserve">
</t>
    </r>
    <r>
      <rPr>
        <sz val="11"/>
        <color rgb="FF000000"/>
        <rFont val="Calibri"/>
      </rPr>
      <t xml:space="preserve">3. Select a valid TACACS+ username, assign a role from the dropdown list, then click "Save". </t>
    </r>
    <r>
      <rPr>
        <sz val="11"/>
        <color rgb="FF000000"/>
        <rFont val="Calibri"/>
      </rPr>
      <t xml:space="preserve">
</t>
    </r>
    <r>
      <rPr>
        <sz val="11"/>
        <color rgb="FF000000"/>
        <rFont val="Calibri"/>
      </rPr>
      <t>4. For audit administrator, assign the role of USER_AUDITOR.</t>
    </r>
  </si>
  <si>
    <r>
      <rPr>
        <sz val="11"/>
        <color rgb="FF000000"/>
        <rFont val="Calibri"/>
      </rPr>
      <t>Successful identification and authentication must not automatically give an entity full access to a network device or security domain. The lack of authorization-based access control could result in the immediate compromise of, and unauthorized access to, sensitive information. All DOD systems must be properly configured to incorporate access control methods that do not rely solely on authentication for authorized access.</t>
    </r>
  </si>
  <si>
    <r>
      <rPr>
        <sz val="11"/>
        <color rgb="FF000000"/>
        <rFont val="Calibri"/>
      </rPr>
      <t>Review the user role assignments on the NetIM.</t>
    </r>
    <r>
      <rPr>
        <sz val="11"/>
        <color rgb="FF000000"/>
        <rFont val="Calibri"/>
      </rPr>
      <t xml:space="preserve">
</t>
    </r>
    <r>
      <rPr>
        <sz val="11"/>
        <color rgb="FF000000"/>
        <rFont val="Calibri"/>
      </rPr>
      <t xml:space="preserve">1. In the GUI, navigate to Configure &gt;&gt; All Settings &gt;&gt; User Management. </t>
    </r>
    <r>
      <rPr>
        <sz val="11"/>
        <color rgb="FF000000"/>
        <rFont val="Calibri"/>
      </rPr>
      <t xml:space="preserve">
</t>
    </r>
    <r>
      <rPr>
        <sz val="11"/>
        <color rgb="FF000000"/>
        <rFont val="Calibri"/>
      </rPr>
      <t>2. In the TACACS+ pane, inspect the Last Login Server column. Verify all users except for the account of last resort are listed and the role assigned for nonprivileged users is "USERS". Verify the admins are assigned admin roles, and the single audit administrator is assigned the role AUDIT_ADMIN. The audit admin role must be defined for DOD sites.</t>
    </r>
    <r>
      <rPr>
        <sz val="11"/>
        <color rgb="FF000000"/>
        <rFont val="Calibri"/>
      </rPr>
      <t xml:space="preserve">
</t>
    </r>
    <r>
      <rPr>
        <sz val="11"/>
        <color rgb="FF000000"/>
        <rFont val="Calibri"/>
      </rPr>
      <t>If NetIM account roles are not configured or if the roles assigned are not compliant, this is a finding.</t>
    </r>
  </si>
  <si>
    <t>V-275455</t>
  </si>
  <si>
    <r>
      <rPr>
        <sz val="11"/>
        <rFont val="Calibri"/>
      </rPr>
      <t>NetIM must display the Standard Mandatory DOD Notice and Consent Banner before granting access to the device.</t>
    </r>
  </si>
  <si>
    <r>
      <rPr>
        <sz val="11"/>
        <color rgb="FF000000"/>
        <rFont val="Calibri"/>
      </rPr>
      <t xml:space="preserve">Configure the login banner. </t>
    </r>
    <r>
      <rPr>
        <sz val="11"/>
        <color rgb="FF000000"/>
        <rFont val="Calibri"/>
      </rPr>
      <t xml:space="preserve">
</t>
    </r>
    <r>
      <rPr>
        <sz val="11"/>
        <color rgb="FF000000"/>
        <rFont val="Calibri"/>
      </rPr>
      <t>1. From the GUI, go to Configure &gt;&gt; All settings.</t>
    </r>
    <r>
      <rPr>
        <sz val="11"/>
        <color rgb="FF000000"/>
        <rFont val="Calibri"/>
      </rPr>
      <t xml:space="preserve">
</t>
    </r>
    <r>
      <rPr>
        <sz val="11"/>
        <color rgb="FF000000"/>
        <rFont val="Calibri"/>
      </rPr>
      <t xml:space="preserve">2. From the Administrator group, select "Login settings". </t>
    </r>
    <r>
      <rPr>
        <sz val="11"/>
        <color rgb="FF000000"/>
        <rFont val="Calibri"/>
      </rPr>
      <t xml:space="preserve">
</t>
    </r>
    <r>
      <rPr>
        <sz val="11"/>
        <color rgb="FF000000"/>
        <rFont val="Calibri"/>
      </rPr>
      <t>3. Check "Banner Message Enabled".</t>
    </r>
    <r>
      <rPr>
        <sz val="11"/>
        <color rgb="FF000000"/>
        <rFont val="Calibri"/>
      </rPr>
      <t xml:space="preserve">
</t>
    </r>
    <r>
      <rPr>
        <sz val="11"/>
        <color rgb="FF000000"/>
        <rFont val="Calibri"/>
      </rPr>
      <t>4. Check "Require Acknowledgement".</t>
    </r>
    <r>
      <rPr>
        <sz val="11"/>
        <color rgb="FF000000"/>
        <rFont val="Calibri"/>
      </rPr>
      <t xml:space="preserve">
</t>
    </r>
    <r>
      <rPr>
        <sz val="11"/>
        <color rgb="FF000000"/>
        <rFont val="Calibri"/>
      </rPr>
      <t>5. Enter the banner text below and click "Submit".</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</si>
  <si>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r>
      <rPr>
        <sz val="11"/>
        <color rgb="FF000000"/>
        <rFont val="Calibri"/>
      </rPr>
      <t>Display of the DOD-approved use notification before granting access to the network device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t>
    </r>
  </si>
  <si>
    <r>
      <rPr>
        <sz val="11"/>
        <color rgb="FF000000"/>
        <rFont val="Calibri"/>
      </rPr>
      <t xml:space="preserve">Verify the NetIM is configured to present a DOD-approved banner that is formatted in accordance with DTM-08-060. </t>
    </r>
    <r>
      <rPr>
        <sz val="11"/>
        <color rgb="FF000000"/>
        <rFont val="Calibri"/>
      </rPr>
      <t xml:space="preserve">
</t>
    </r>
    <r>
      <rPr>
        <sz val="11"/>
        <color rgb="FF000000"/>
        <rFont val="Calibri"/>
      </rPr>
      <t>From the GUI, view the presented banner. Verify the banner's content and formatting matches the following:</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approved banner is not presented, this is a finding.</t>
    </r>
  </si>
  <si>
    <t>V-275456</t>
  </si>
  <si>
    <r>
      <rPr>
        <sz val="11"/>
        <rFont val="Calibri"/>
      </rPr>
      <t>NetIM must retain the Standard Mandatory DOD Notice and Consent Banner on the screen until the administrator acknowledges the usage conditions and takes explicit actions to log on for further access.</t>
    </r>
  </si>
  <si>
    <r>
      <rPr>
        <sz val="11"/>
        <color rgb="FF000000"/>
        <rFont val="Calibri"/>
      </rPr>
      <t xml:space="preserve">Configure NetIM to retain the Standard Mandatory DOD Notice and Consent Banner on the screen until the administrator acknowledges the usage conditions and takes explicit actions to log on for further access. </t>
    </r>
    <r>
      <rPr>
        <sz val="11"/>
        <color rgb="FF000000"/>
        <rFont val="Calibri"/>
      </rPr>
      <t xml:space="preserve">
</t>
    </r>
    <r>
      <rPr>
        <sz val="11"/>
        <color rgb="FF000000"/>
        <rFont val="Calibri"/>
      </rPr>
      <t>1. From the top menu, navigate to Configure &gt;&gt; All Settings.</t>
    </r>
    <r>
      <rPr>
        <sz val="11"/>
        <color rgb="FF000000"/>
        <rFont val="Calibri"/>
      </rPr>
      <t xml:space="preserve">
</t>
    </r>
    <r>
      <rPr>
        <sz val="11"/>
        <color rgb="FF000000"/>
        <rFont val="Calibri"/>
      </rPr>
      <t xml:space="preserve">2. From the Administrator group, select "Login settings". </t>
    </r>
    <r>
      <rPr>
        <sz val="11"/>
        <color rgb="FF000000"/>
        <rFont val="Calibri"/>
      </rPr>
      <t xml:space="preserve">
</t>
    </r>
    <r>
      <rPr>
        <sz val="11"/>
        <color rgb="FF000000"/>
        <rFont val="Calibri"/>
      </rPr>
      <t>3. Check "Require Acknowledgement".</t>
    </r>
  </si>
  <si>
    <r>
      <rPr>
        <sz val="11"/>
        <color rgb="FF000000"/>
        <rFont val="Calibri"/>
      </rPr>
      <t xml:space="preserve">The banner must be acknowledged by the administrator prior to the device allowing the administrator access to the network device. This provides assurance that the administrator has seen the message and accepted the conditions for access. If the consent banner is not acknowledged by the administrator, DOD will not be in compliance with system use notifications required by law. </t>
    </r>
    <r>
      <rPr>
        <sz val="11"/>
        <color rgb="FF000000"/>
        <rFont val="Calibri"/>
      </rPr>
      <t xml:space="preserve">
</t>
    </r>
    <r>
      <rPr>
        <sz val="11"/>
        <color rgb="FF000000"/>
        <rFont val="Calibri"/>
      </rPr>
      <t>To establish acceptance of the network administration policy, a click-through banner at management session logon is required. The device must prevent further activity until the administrator executes a positive action to manifest agreement.</t>
    </r>
    <r>
      <rPr>
        <sz val="11"/>
        <color rgb="FF000000"/>
        <rFont val="Calibri"/>
      </rPr>
      <t xml:space="preserve">
</t>
    </r>
    <r>
      <rPr>
        <sz val="11"/>
        <color rgb="FF000000"/>
        <rFont val="Calibri"/>
      </rPr>
      <t>In the case of CLI access using a terminal client, entering the username and password when the banner is presented is considered an explicit action of acknowledgement. Entering the username, viewing the banner, then entering the password is also acceptable.</t>
    </r>
  </si>
  <si>
    <r>
      <rPr>
        <sz val="11"/>
        <color rgb="FF000000"/>
        <rFont val="Calibri"/>
      </rPr>
      <t xml:space="preserve">Determine if NetIM is configured to retain the Standard Mandatory DOD Notice and Consent Banner on the screen until the administrator acknowledges the usage conditions and takes explicit actions to log on for further access. </t>
    </r>
    <r>
      <rPr>
        <sz val="11"/>
        <color rgb="FF000000"/>
        <rFont val="Calibri"/>
      </rPr>
      <t xml:space="preserve">
</t>
    </r>
    <r>
      <rPr>
        <sz val="11"/>
        <color rgb="FF000000"/>
        <rFont val="Calibri"/>
      </rPr>
      <t>1. From the GUI, go to Configure &gt;&gt; All Settings.</t>
    </r>
    <r>
      <rPr>
        <sz val="11"/>
        <color rgb="FF000000"/>
        <rFont val="Calibri"/>
      </rPr>
      <t xml:space="preserve">
</t>
    </r>
    <r>
      <rPr>
        <sz val="11"/>
        <color rgb="FF000000"/>
        <rFont val="Calibri"/>
      </rPr>
      <t xml:space="preserve">2. From the Administrator group, select "Login settings". </t>
    </r>
    <r>
      <rPr>
        <sz val="11"/>
        <color rgb="FF000000"/>
        <rFont val="Calibri"/>
      </rPr>
      <t xml:space="preserve">
</t>
    </r>
    <r>
      <rPr>
        <sz val="11"/>
        <color rgb="FF000000"/>
        <rFont val="Calibri"/>
      </rPr>
      <t>3. Verify the "Require Acknowledgement" box is checked.</t>
    </r>
    <r>
      <rPr>
        <sz val="11"/>
        <color rgb="FF000000"/>
        <rFont val="Calibri"/>
      </rPr>
      <t xml:space="preserve">
</t>
    </r>
    <r>
      <rPr>
        <sz val="11"/>
        <color rgb="FF000000"/>
        <rFont val="Calibri"/>
      </rPr>
      <t>If NetIM does not retain the banner on the screen until the administrator acknowledges the banner this is a finding.</t>
    </r>
  </si>
  <si>
    <t>V-275457</t>
  </si>
  <si>
    <r>
      <rPr>
        <sz val="11"/>
        <rFont val="Calibri"/>
      </rPr>
      <t>The Riverbed NetIM must generate an alert of all audit failure events.</t>
    </r>
  </si>
  <si>
    <t>CAT III (Low)</t>
  </si>
  <si>
    <r>
      <rPr>
        <sz val="11"/>
        <color rgb="FF000000"/>
        <rFont val="Calibri"/>
      </rPr>
      <t>Configure the "/etc/rsyslog.d" service to notify the SA and ISSO in the event of an audit processing failure.</t>
    </r>
    <r>
      <rPr>
        <sz val="11"/>
        <color rgb="FF000000"/>
        <rFont val="Calibri"/>
      </rPr>
      <t xml:space="preserve">
</t>
    </r>
    <r>
      <rPr>
        <sz val="11"/>
        <color rgb="FF000000"/>
        <rFont val="Calibri"/>
      </rPr>
      <t xml:space="preserve">1. Add or modify the following line in the "/etc/rsyslog.d"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action_mail_acct = &lt;administrator_email_account&gt;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Change "administrator_email_account" to the email address of the SA and/or ISSO.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Restart rsyslog service.</t>
    </r>
    <r>
      <rPr>
        <sz val="11"/>
        <color rgb="FF000000"/>
        <rFont val="Calibri"/>
      </rPr>
      <t xml:space="preserve">
</t>
    </r>
    <r>
      <rPr>
        <sz val="11"/>
        <color rgb="FF000000"/>
        <rFont val="Calibri"/>
      </rPr>
      <t xml:space="preserve">     $ sudo service rsyslog restart</t>
    </r>
    <r>
      <rPr>
        <sz val="11"/>
        <color rgb="FF000000"/>
        <rFont val="Calibri"/>
      </rPr>
      <t xml:space="preserve">
</t>
    </r>
    <r>
      <rPr>
        <sz val="11"/>
        <color rgb="FF000000"/>
        <rFont val="Calibri"/>
      </rPr>
      <t>Note: An email package must be installed on the system for email notifications to be sent.</t>
    </r>
  </si>
  <si>
    <r>
      <rPr>
        <sz val="11"/>
        <color rgb="FF000000"/>
        <rFont val="Calibri"/>
      </rPr>
      <t xml:space="preserve">To ensure network devices have a sufficient storage capacity in which to write the audit logs, they need to be able to allocate audit record storage capacity. The task of allocating audit record storage capacity is usually performed during initial device setup if it is modifiable. </t>
    </r>
    <r>
      <rPr>
        <sz val="11"/>
        <color rgb="FF000000"/>
        <rFont val="Calibri"/>
      </rPr>
      <t xml:space="preserve">
</t>
    </r>
    <r>
      <rPr>
        <sz val="11"/>
        <color rgb="FF000000"/>
        <rFont val="Calibri"/>
      </rPr>
      <t>The value for the organization-defined audit record storage requirement will depend on the amount of storage available on the network device, the anticipated volume of logs, the frequency of transfer from the network device to centralized log servers, and other factors.</t>
    </r>
  </si>
  <si>
    <r>
      <rPr>
        <sz val="11"/>
        <color rgb="FF000000"/>
        <rFont val="Calibri"/>
      </rPr>
      <t xml:space="preserve">Verify the system administrator (SA) and information system security officer (ISSO) are notified in the event of an audit processing failure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-i action_mail_acct /etc/rsyslog.d</t>
    </r>
    <r>
      <rPr>
        <sz val="11"/>
        <color rgb="FF000000"/>
        <rFont val="Calibri"/>
      </rPr>
      <t xml:space="preserve">
</t>
    </r>
    <r>
      <rPr>
        <sz val="11"/>
        <color rgb="FF000000"/>
        <rFont val="Calibri"/>
      </rPr>
      <t xml:space="preserve">     action_mail_acct = &lt;administrator_email_account&gt;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"action_mail_acct" is not set to the email address of the SA and/or ISSO, is commented out, or is missing, this is a finding.</t>
    </r>
  </si>
  <si>
    <t>V-275461</t>
  </si>
  <si>
    <r>
      <rPr>
        <sz val="11"/>
        <rFont val="Calibri"/>
      </rPr>
      <t>The Riverbed NetIM must be configured to use an authentication server configured for multifactor authentication (MFA) using DOD PKI for the purpose of authenticating users prior to granting administrative access.</t>
    </r>
  </si>
  <si>
    <r>
      <rPr>
        <sz val="11"/>
        <color rgb="FF000000"/>
        <rFont val="Calibri"/>
      </rPr>
      <t>Although all individual admin accounts must be configured on an authentication server, the NetIM must be configured to point to a DOD PKI-based authentication server and roles must be mapped to the authorization attributes on the authentication server. Check the SSP to see which roles are required to be defined for remote user.</t>
    </r>
    <r>
      <rPr>
        <sz val="11"/>
        <color rgb="FF000000"/>
        <rFont val="Calibri"/>
      </rPr>
      <t xml:space="preserve">
</t>
    </r>
    <r>
      <rPr>
        <sz val="11"/>
        <color rgb="FF000000"/>
        <rFont val="Calibri"/>
      </rPr>
      <t>1. Navigate to the installation directory typically located at /data1/riverbed/NetIM/&lt;install_dir &gt; and run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app.sh /TACACS_STATE enabled</t>
    </r>
    <r>
      <rPr>
        <sz val="11"/>
        <color rgb="FF000000"/>
        <rFont val="Calibri"/>
      </rPr>
      <t xml:space="preserve">
</t>
    </r>
    <r>
      <rPr>
        <sz val="11"/>
        <color rgb="FF000000"/>
        <rFont val="Calibri"/>
      </rPr>
      <t>2. From the GUI, navigate to Configure &gt;&gt; All Settings &gt;&gt; Integrate &gt;&gt; TACACS+.</t>
    </r>
    <r>
      <rPr>
        <sz val="11"/>
        <color rgb="FF000000"/>
        <rFont val="Calibri"/>
      </rPr>
      <t xml:space="preserve">
</t>
    </r>
    <r>
      <rPr>
        <sz val="11"/>
        <color rgb="FF000000"/>
        <rFont val="Calibri"/>
      </rPr>
      <t>3. On the TACACS+ Configurations page, fill out all required information. Add the IP address for the authentication server, add a role for the remote user, and check "Require Authentication".</t>
    </r>
    <r>
      <rPr>
        <sz val="11"/>
        <color rgb="FF000000"/>
        <rFont val="Calibri"/>
      </rPr>
      <t xml:space="preserve">
</t>
    </r>
    <r>
      <rPr>
        <sz val="11"/>
        <color rgb="FF000000"/>
        <rFont val="Calibri"/>
      </rPr>
      <t>4. Select "Require Authorization" and provide the authorization attributes and role attributes.</t>
    </r>
    <r>
      <rPr>
        <sz val="11"/>
        <color rgb="FF000000"/>
        <rFont val="Calibri"/>
      </rPr>
      <t xml:space="preserve">
</t>
    </r>
    <r>
      <rPr>
        <sz val="11"/>
        <color rgb="FF000000"/>
        <rFont val="Calibri"/>
      </rPr>
      <t>To add, modify, or delete a user account or log off a user, follow these steps:</t>
    </r>
    <r>
      <rPr>
        <sz val="11"/>
        <color rgb="FF000000"/>
        <rFont val="Calibri"/>
      </rPr>
      <t xml:space="preserve">
</t>
    </r>
    <r>
      <rPr>
        <sz val="11"/>
        <color rgb="FF000000"/>
        <rFont val="Calibri"/>
      </rPr>
      <t>1. Navigate to Configure &gt;&gt; All Settings &gt;&gt; Administer &gt;&gt; User Management.</t>
    </r>
    <r>
      <rPr>
        <sz val="11"/>
        <color rgb="FF000000"/>
        <rFont val="Calibri"/>
      </rPr>
      <t xml:space="preserve">
</t>
    </r>
    <r>
      <rPr>
        <sz val="11"/>
        <color rgb="FF000000"/>
        <rFont val="Calibri"/>
      </rPr>
      <t>2. To add a TACACS+ user, click the "+" icon next to "Create TACACS+ user".</t>
    </r>
    <r>
      <rPr>
        <sz val="11"/>
        <color rgb="FF000000"/>
        <rFont val="Calibri"/>
      </rPr>
      <t xml:space="preserve">
</t>
    </r>
    <r>
      <rPr>
        <sz val="11"/>
        <color rgb="FF000000"/>
        <rFont val="Calibri"/>
      </rPr>
      <t>3. Select a valid TACACS+ username, assign a role from the dropdown list, then click "Save". For audit administrator, assign the role of USER_AUDITOR. For the default GUI "admin" account, the name must be changed.</t>
    </r>
    <r>
      <rPr>
        <sz val="11"/>
        <color rgb="FF000000"/>
        <rFont val="Calibri"/>
      </rPr>
      <t xml:space="preserve">
</t>
    </r>
    <r>
      <rPr>
        <sz val="11"/>
        <color rgb="FF000000"/>
        <rFont val="Calibri"/>
      </rPr>
      <t>Note: The TACACS+ server must limit the number of concurrent sessions to an organization-defined number for each administrator account and/or administrator account type.</t>
    </r>
  </si>
  <si>
    <r>
      <rPr>
        <sz val="11"/>
        <color rgb="FF000000"/>
        <rFont val="Calibri"/>
      </rPr>
      <t>MFA is the requirement that two or more factors be used to confirm the identity of an individual who is requesting access to digital information resources. Valid factors include something the individual knows (e.g., username and password), something the individual has (e.g., a smartcard or token), or something the individual is (e.g., a fingerprint or biometric). Legacy information system environments only use a single factor for authentication, typically a username and password combination. Although two pieces of data are used in a username and password combination, this is still considered single factor because an attacker can obtain access simply by learning what the user knows. Common attacks against single-factor authentication are attacks on user passwords. These attacks include brute force password guessing, password spraying, and password credential stuffing. MFA, along with strong user account hygiene, helps mitigate against the threat of having account passwords discovered by an attacker. Even in the event of a password compromise, with MFA implemented and required for interactive login, the attacker still needs to acquire something the user has or replicate a piece of user's biometric digital presence.</t>
    </r>
    <r>
      <rPr>
        <sz val="11"/>
        <color rgb="FF000000"/>
        <rFont val="Calibri"/>
      </rPr>
      <t xml:space="preserve">
</t>
    </r>
    <r>
      <rPr>
        <sz val="11"/>
        <color rgb="FF000000"/>
        <rFont val="Calibri"/>
      </rPr>
      <t>Private industry recognizes and uses a variety of MFA solutions. However, DOD public key infrastructure (PKI) is the only prescribed method approved for DOD organizations to implement MFA. For authentication purposes, centralized DOD certificate authorities (CA) issue PKI certificate key pairs (public and private) to individuals using the prescribed x.509 format. The private certificates generated by the issuing CA are downloaded and saved to smartcards, referred to as common access cards (CAC) or personal identity verification (PIV) cards within the DOD. This happens at designated DOD badge facilities. The CA maintains a record of the corresponding public keys for use with PKI-enabled environments. Privileged user smartcards, or "alternate tokens", function in the same manner, so this requirement applies to all interactive user sessions (authorized and privileged users).</t>
    </r>
    <r>
      <rPr>
        <sz val="11"/>
        <color rgb="FF000000"/>
        <rFont val="Calibri"/>
      </rPr>
      <t xml:space="preserve">
</t>
    </r>
    <r>
      <rPr>
        <sz val="11"/>
        <color rgb="FF000000"/>
        <rFont val="Calibri"/>
      </rPr>
      <t>Note: This requirement is used in conjunction with the use of a centralized authentication server (e.g., AAA, RADIUS, LDAP), a separate but equally important requirement. The MFA configuration of this requirement provides identification and the first phase of authentication (the challenge and validated response, thereby confirming the PKI certificate presented by the user). The centralized authentication server will provide the second phase of authentication (the digital presence of the PKI ID as a valid user in the requested security domain) and authorization. The centralized authentication server will map validated PKI identities to valid user accounts and determine access levels for authenticated users based on security group membership and role. In cases where the centralized authentication server is not utilized by the network device for user authorization, the network device must map the authenticated identity to the user account for PKI-based authentication.</t>
    </r>
    <r>
      <rPr>
        <sz val="11"/>
        <color rgb="FF000000"/>
        <rFont val="Calibri"/>
      </rPr>
      <t xml:space="preserve">
</t>
    </r>
    <r>
      <rPr>
        <sz val="11"/>
        <color rgb="FF000000"/>
        <rFont val="Calibri"/>
      </rPr>
      <t>Satisfies: SRG-APP-000516-NDM-000336, SRG-APP-000820-NDM-000170, SRG-APP-000825-NDM-000180</t>
    </r>
  </si>
  <si>
    <r>
      <rPr>
        <sz val="11"/>
        <color rgb="FF000000"/>
        <rFont val="Calibri"/>
      </rPr>
      <t>Review the AAA configuration.</t>
    </r>
    <r>
      <rPr>
        <sz val="11"/>
        <color rgb="FF000000"/>
        <rFont val="Calibri"/>
      </rPr>
      <t xml:space="preserve">
</t>
    </r>
    <r>
      <rPr>
        <sz val="11"/>
        <color rgb="FF000000"/>
        <rFont val="Calibri"/>
      </rPr>
      <t>Navigate to the GUI portal admin user login screen. If TACACS+ is configured, the NetIM login screen presents only the option to use TACACS.</t>
    </r>
    <r>
      <rPr>
        <sz val="11"/>
        <color rgb="FF000000"/>
        <rFont val="Calibri"/>
      </rPr>
      <t xml:space="preserve">
</t>
    </r>
    <r>
      <rPr>
        <sz val="11"/>
        <color rgb="FF000000"/>
        <rFont val="Calibri"/>
      </rPr>
      <t>If TACACS+ is not configured, this is a finding.</t>
    </r>
  </si>
  <si>
    <t>V-275462</t>
  </si>
  <si>
    <r>
      <rPr>
        <sz val="11"/>
        <rFont val="Calibri"/>
      </rPr>
      <t>The Riverbed NetIM must support organizational requirements to back up the NetIM application and security configuration when changes occur.</t>
    </r>
  </si>
  <si>
    <r>
      <rPr>
        <sz val="11"/>
        <color rgb="FF000000"/>
        <rFont val="Calibri"/>
      </rPr>
      <t>Manually back up the application when changes occur in accordance with the SSP. This requirement normally gives an option for weekly, however since the backup requires the halting of system processes, weekly may not be operationally possible.</t>
    </r>
    <r>
      <rPr>
        <sz val="11"/>
        <color rgb="FF000000"/>
        <rFont val="Calibri"/>
      </rPr>
      <t xml:space="preserve">
</t>
    </r>
    <r>
      <rPr>
        <sz val="11"/>
        <color rgb="FF000000"/>
        <rFont val="Calibri"/>
      </rPr>
      <t>1. From the NetIM core/manager node, navigate to &lt;install_dir &gt;, by entering a command similar to the following:</t>
    </r>
    <r>
      <rPr>
        <sz val="11"/>
        <color rgb="FF000000"/>
        <rFont val="Calibri"/>
      </rPr>
      <t xml:space="preserve">
</t>
    </r>
    <r>
      <rPr>
        <sz val="11"/>
        <color rgb="FF000000"/>
        <rFont val="Calibri"/>
      </rPr>
      <t xml:space="preserve">cd /data1/riverbed/NetIM/&lt;install_dir &gt; </t>
    </r>
    <r>
      <rPr>
        <sz val="11"/>
        <color rgb="FF000000"/>
        <rFont val="Calibri"/>
      </rPr>
      <t xml:space="preserve">
</t>
    </r>
    <r>
      <rPr>
        <sz val="11"/>
        <color rgb="FF000000"/>
        <rFont val="Calibri"/>
      </rPr>
      <t>2. Log in to the shell of each node and run the following command:</t>
    </r>
    <r>
      <rPr>
        <sz val="11"/>
        <color rgb="FF000000"/>
        <rFont val="Calibri"/>
      </rPr>
      <t xml:space="preserve">
</t>
    </r>
    <r>
      <rPr>
        <sz val="11"/>
        <color rgb="FF000000"/>
        <rFont val="Calibri"/>
      </rPr>
      <t xml:space="preserve">$ app.sh SAVE_RESTORE export &lt;path to directory for exporting zip file &gt; </t>
    </r>
    <r>
      <rPr>
        <sz val="11"/>
        <color rgb="FF000000"/>
        <rFont val="Calibri"/>
      </rPr>
      <t xml:space="preserve">
</t>
    </r>
    <r>
      <rPr>
        <sz val="11"/>
        <color rgb="FF000000"/>
        <rFont val="Calibri"/>
      </rPr>
      <t>&lt;path to directory for exporting zip file &gt;  = backup repository that is off the NETIM hosts.</t>
    </r>
    <r>
      <rPr>
        <sz val="11"/>
        <color rgb="FF000000"/>
        <rFont val="Calibri"/>
      </rPr>
      <t xml:space="preserve">
</t>
    </r>
    <r>
      <rPr>
        <sz val="11"/>
        <color rgb="FF000000"/>
        <rFont val="Calibri"/>
      </rPr>
      <t>Note: VM snapshots of each node may be preferred by the site and are an acceptable alternative mitigation.</t>
    </r>
  </si>
  <si>
    <r>
      <rPr>
        <sz val="11"/>
        <color rgb="FF000000"/>
        <rFont val="Calibri"/>
      </rPr>
      <t>System-level information includes default and customized settings and security attributes, including ACLs that relate to the network device configuration, as well as software required for the execution and operation of the device. Information system backup is a critical step in ensuring system integrity and availability. If the system fails and there is no backup of the system-level information, a denial-of-service condition is possible for all who utilize this critical network component.</t>
    </r>
    <r>
      <rPr>
        <sz val="11"/>
        <color rgb="FF000000"/>
        <rFont val="Calibri"/>
      </rPr>
      <t xml:space="preserve">
</t>
    </r>
    <r>
      <rPr>
        <sz val="11"/>
        <color rgb="FF000000"/>
        <rFont val="Calibri"/>
      </rPr>
      <t>This control requires the Riverbed NetIM to support the organizational central backup process for system-level information associated with the network device. This function may be provided by the network device itself; however, the preferred best practice is a centralized backup rather than each network device performing discrete backups.</t>
    </r>
  </si>
  <si>
    <r>
      <rPr>
        <sz val="11"/>
        <color rgb="FF000000"/>
        <rFont val="Calibri"/>
      </rPr>
      <t xml:space="preserve">Review the system security plan (SSP) to determine the site's network device backup policy. </t>
    </r>
    <r>
      <rPr>
        <sz val="11"/>
        <color rgb="FF000000"/>
        <rFont val="Calibri"/>
      </rPr>
      <t xml:space="preserve">
</t>
    </r>
    <r>
      <rPr>
        <sz val="11"/>
        <color rgb="FF000000"/>
        <rFont val="Calibri"/>
      </rPr>
      <t>Check the backup log repository identified by the site. Verify regular backups are being performed.</t>
    </r>
    <r>
      <rPr>
        <sz val="11"/>
        <color rgb="FF000000"/>
        <rFont val="Calibri"/>
      </rPr>
      <t xml:space="preserve">
</t>
    </r>
    <r>
      <rPr>
        <sz val="11"/>
        <color rgb="FF000000"/>
        <rFont val="Calibri"/>
      </rPr>
      <t>If NetIM does not backup the information system documentation, including security-related documentation, when changes occur, this is a finding.</t>
    </r>
  </si>
  <si>
    <t>V-275465</t>
  </si>
  <si>
    <r>
      <rPr>
        <sz val="11"/>
        <rFont val="Calibri"/>
      </rPr>
      <t>The Riverbed NetIM must enforce a minimum 15-character password length.</t>
    </r>
  </si>
  <si>
    <r>
      <rPr>
        <sz val="11"/>
        <color rgb="FF000000"/>
        <rFont val="Calibri"/>
      </rPr>
      <t xml:space="preserve">Configure Password Rules to use a 15-character password. </t>
    </r>
    <r>
      <rPr>
        <sz val="11"/>
        <color rgb="FF000000"/>
        <rFont val="Calibri"/>
      </rPr>
      <t xml:space="preserve">
</t>
    </r>
    <r>
      <rPr>
        <sz val="11"/>
        <color rgb="FF000000"/>
        <rFont val="Calibri"/>
      </rPr>
      <t>1. From the GUI, navigate to Configuration &gt;&gt; Configure &gt;&gt; All Settings &gt;&gt; Administer.</t>
    </r>
    <r>
      <rPr>
        <sz val="11"/>
        <color rgb="FF000000"/>
        <rFont val="Calibri"/>
      </rPr>
      <t xml:space="preserve">
</t>
    </r>
    <r>
      <rPr>
        <sz val="11"/>
        <color rgb="FF000000"/>
        <rFont val="Calibri"/>
      </rPr>
      <t>2. On the User Management screen, select "Password Rules".</t>
    </r>
    <r>
      <rPr>
        <sz val="11"/>
        <color rgb="FF000000"/>
        <rFont val="Calibri"/>
      </rPr>
      <t xml:space="preserve">
</t>
    </r>
    <r>
      <rPr>
        <sz val="11"/>
        <color rgb="FF000000"/>
        <rFont val="Calibri"/>
      </rPr>
      <t>3. Check the Maximum Password Length box.</t>
    </r>
    <r>
      <rPr>
        <sz val="11"/>
        <color rgb="FF000000"/>
        <rFont val="Calibri"/>
      </rPr>
      <t xml:space="preserve">
</t>
    </r>
    <r>
      <rPr>
        <sz val="11"/>
        <color rgb="FF000000"/>
        <rFont val="Calibri"/>
      </rPr>
      <t>4. Enter "15" in the option box and click "Submit".</t>
    </r>
  </si>
  <si>
    <r>
      <rPr>
        <sz val="11"/>
        <color rgb="FF000000"/>
        <rFont val="Calibri"/>
      </rPr>
      <t>Authorization is the process of determining whether an entity, once authenticated, is permitted to access a specific asset or set of resources. Information systems use access control policies and enforcement mechanisms to implement this requirement. Authorization procedures and controls must be implemented to ensure each authenticated entity also has a validated and current authorization.</t>
    </r>
  </si>
  <si>
    <r>
      <rPr>
        <sz val="11"/>
        <color rgb="FF000000"/>
        <rFont val="Calibri"/>
      </rPr>
      <t xml:space="preserve">Verify Password Rules is configured to use a 15-character password. </t>
    </r>
    <r>
      <rPr>
        <sz val="11"/>
        <color rgb="FF000000"/>
        <rFont val="Calibri"/>
      </rPr>
      <t xml:space="preserve">
</t>
    </r>
    <r>
      <rPr>
        <sz val="11"/>
        <color rgb="FF000000"/>
        <rFont val="Calibri"/>
      </rPr>
      <t>1. From the GUI, navigate to Configuration &gt;&gt; Configure &gt;&gt; All Settings &gt;&gt; Administer.</t>
    </r>
    <r>
      <rPr>
        <sz val="11"/>
        <color rgb="FF000000"/>
        <rFont val="Calibri"/>
      </rPr>
      <t xml:space="preserve">
</t>
    </r>
    <r>
      <rPr>
        <sz val="11"/>
        <color rgb="FF000000"/>
        <rFont val="Calibri"/>
      </rPr>
      <t>2. On the User Management screen, select "Password Rules".</t>
    </r>
    <r>
      <rPr>
        <sz val="11"/>
        <color rgb="FF000000"/>
        <rFont val="Calibri"/>
      </rPr>
      <t xml:space="preserve">
</t>
    </r>
    <r>
      <rPr>
        <sz val="11"/>
        <color rgb="FF000000"/>
        <rFont val="Calibri"/>
      </rPr>
      <t>3. View the Maximum Password Length box.</t>
    </r>
    <r>
      <rPr>
        <sz val="11"/>
        <color rgb="FF000000"/>
        <rFont val="Calibri"/>
      </rPr>
      <t xml:space="preserve">
</t>
    </r>
    <r>
      <rPr>
        <sz val="11"/>
        <color rgb="FF000000"/>
        <rFont val="Calibri"/>
      </rPr>
      <t>If a 15-character password is not required, this is a finding.</t>
    </r>
  </si>
  <si>
    <t>V-275466</t>
  </si>
  <si>
    <r>
      <rPr>
        <sz val="11"/>
        <rFont val="Calibri"/>
      </rPr>
      <t>The Riverbed NetIM must be configured to require immediate selection of a new password upon account recovery for password-based authentication.</t>
    </r>
  </si>
  <si>
    <r>
      <rPr>
        <sz val="11"/>
        <color rgb="FF000000"/>
        <rFont val="Calibri"/>
      </rPr>
      <t>Configure Password Rules to expire temporary passwords.</t>
    </r>
    <r>
      <rPr>
        <sz val="11"/>
        <color rgb="FF000000"/>
        <rFont val="Calibri"/>
      </rPr>
      <t xml:space="preserve">
</t>
    </r>
    <r>
      <rPr>
        <sz val="11"/>
        <color rgb="FF000000"/>
        <rFont val="Calibri"/>
      </rPr>
      <t>1. From the GUI, navigate to Configuration &gt;&gt; Configure &gt;&gt; All Settings &gt;&gt; Administer.</t>
    </r>
    <r>
      <rPr>
        <sz val="11"/>
        <color rgb="FF000000"/>
        <rFont val="Calibri"/>
      </rPr>
      <t xml:space="preserve">
</t>
    </r>
    <r>
      <rPr>
        <sz val="11"/>
        <color rgb="FF000000"/>
        <rFont val="Calibri"/>
      </rPr>
      <t>2. On the User Management screen, select "Password Rules".</t>
    </r>
    <r>
      <rPr>
        <sz val="11"/>
        <color rgb="FF000000"/>
        <rFont val="Calibri"/>
      </rPr>
      <t xml:space="preserve">
</t>
    </r>
    <r>
      <rPr>
        <sz val="11"/>
        <color rgb="FF000000"/>
        <rFont val="Calibri"/>
      </rPr>
      <t>3. Check "Maximum age of temporary password in hours".</t>
    </r>
    <r>
      <rPr>
        <sz val="11"/>
        <color rgb="FF000000"/>
        <rFont val="Calibri"/>
      </rPr>
      <t xml:space="preserve">
</t>
    </r>
    <r>
      <rPr>
        <sz val="11"/>
        <color rgb="FF000000"/>
        <rFont val="Calibri"/>
      </rPr>
      <t>4. Enter an organization-defined number in the option box and click "Submit".</t>
    </r>
    <r>
      <rPr>
        <sz val="11"/>
        <color rgb="FF000000"/>
        <rFont val="Calibri"/>
      </rPr>
      <t xml:space="preserve">
</t>
    </r>
    <r>
      <rPr>
        <sz val="11"/>
        <color rgb="FF000000"/>
        <rFont val="Calibri"/>
      </rPr>
      <t>Local users must not be created; however, setting these requirements is a best practice.</t>
    </r>
  </si>
  <si>
    <r>
      <rPr>
        <sz val="11"/>
        <color rgb="FF000000"/>
        <rFont val="Calibri"/>
      </rPr>
      <t>Specify a temporary password to improve security. A temporary password can be enabled only if Account Control is enabled. If a temporary password is set, then the password set by Admin/Sys Admin for the new user shall expire on the first log in of the new user. A password expired page will appear for new users after the first login.</t>
    </r>
  </si>
  <si>
    <r>
      <rPr>
        <sz val="11"/>
        <color rgb="FF000000"/>
        <rFont val="Calibri"/>
      </rPr>
      <t>Verify Password Rules is configured to expire temporary passwords.</t>
    </r>
    <r>
      <rPr>
        <sz val="11"/>
        <color rgb="FF000000"/>
        <rFont val="Calibri"/>
      </rPr>
      <t xml:space="preserve">
</t>
    </r>
    <r>
      <rPr>
        <sz val="11"/>
        <color rgb="FF000000"/>
        <rFont val="Calibri"/>
      </rPr>
      <t>1. From the GUI, navigate to Configuration &gt;&gt; Configure &gt;&gt; All Settings &gt;&gt; Administer.</t>
    </r>
    <r>
      <rPr>
        <sz val="11"/>
        <color rgb="FF000000"/>
        <rFont val="Calibri"/>
      </rPr>
      <t xml:space="preserve">
</t>
    </r>
    <r>
      <rPr>
        <sz val="11"/>
        <color rgb="FF000000"/>
        <rFont val="Calibri"/>
      </rPr>
      <t>2. On the User Management screen, select "Password Rules".</t>
    </r>
    <r>
      <rPr>
        <sz val="11"/>
        <color rgb="FF000000"/>
        <rFont val="Calibri"/>
      </rPr>
      <t xml:space="preserve">
</t>
    </r>
    <r>
      <rPr>
        <sz val="11"/>
        <color rgb="FF000000"/>
        <rFont val="Calibri"/>
      </rPr>
      <t>3. View the Maximum age of temporary password in hours.</t>
    </r>
    <r>
      <rPr>
        <sz val="11"/>
        <color rgb="FF000000"/>
        <rFont val="Calibri"/>
      </rPr>
      <t xml:space="preserve">
</t>
    </r>
    <r>
      <rPr>
        <sz val="11"/>
        <color rgb="FF000000"/>
        <rFont val="Calibri"/>
      </rPr>
      <t>If the Maximum age of temporary password in hours is not set, this is a finding.</t>
    </r>
  </si>
  <si>
    <t>V-275467</t>
  </si>
  <si>
    <r>
      <rPr>
        <sz val="11"/>
        <rFont val="Calibri"/>
      </rPr>
      <t>The Riverbed NetIM must be configured to allow user selection of long passwords and passphrases, including spaces and all printable characters for password-based authentication.</t>
    </r>
  </si>
  <si>
    <r>
      <rPr>
        <sz val="11"/>
        <color rgb="FF000000"/>
        <rFont val="Calibri"/>
      </rPr>
      <t>Configure Password Rules to use all available options.</t>
    </r>
    <r>
      <rPr>
        <sz val="11"/>
        <color rgb="FF000000"/>
        <rFont val="Calibri"/>
      </rPr>
      <t xml:space="preserve">
</t>
    </r>
    <r>
      <rPr>
        <sz val="11"/>
        <color rgb="FF000000"/>
        <rFont val="Calibri"/>
      </rPr>
      <t>1. From the GUI, navigate to Configuration &gt;&gt; Configure &gt;&gt; All Settings &gt;&gt; Administer.</t>
    </r>
    <r>
      <rPr>
        <sz val="11"/>
        <color rgb="FF000000"/>
        <rFont val="Calibri"/>
      </rPr>
      <t xml:space="preserve">
</t>
    </r>
    <r>
      <rPr>
        <sz val="11"/>
        <color rgb="FF000000"/>
        <rFont val="Calibri"/>
      </rPr>
      <t>2. On the User Management screen, select all available boxes, configure in compliance with DOD requirements, and click "Submit".</t>
    </r>
    <r>
      <rPr>
        <sz val="11"/>
        <color rgb="FF000000"/>
        <rFont val="Calibri"/>
      </rPr>
      <t xml:space="preserve">
</t>
    </r>
    <r>
      <rPr>
        <sz val="11"/>
        <color rgb="FF000000"/>
        <rFont val="Calibri"/>
      </rPr>
      <t>Local users must not be created; however, setting these requirements is a best practice.</t>
    </r>
  </si>
  <si>
    <r>
      <rPr>
        <sz val="11"/>
        <color rgb="FF000000"/>
        <rFont val="Calibri"/>
      </rPr>
      <t>Password-based authentication applies to passwords regardless of whether they are used in single-factor or multifactor authentication. Long passwords or passphrases are preferable over shorter passwords. Enforced composition rules provide marginal security benefits while decreasing usability. However, organizations may choose to establish certain rules for password generation (e.g., minimum character length for long passwords) under certain circumstances and can enforce this requirement in IA-5(1)(h). Account recovery can occur, for example, in situations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t>
    </r>
  </si>
  <si>
    <r>
      <rPr>
        <sz val="11"/>
        <color rgb="FF000000"/>
        <rFont val="Calibri"/>
      </rPr>
      <t>Verify Password Rules is configured to use all available options.</t>
    </r>
    <r>
      <rPr>
        <sz val="11"/>
        <color rgb="FF000000"/>
        <rFont val="Calibri"/>
      </rPr>
      <t xml:space="preserve">
</t>
    </r>
    <r>
      <rPr>
        <sz val="11"/>
        <color rgb="FF000000"/>
        <rFont val="Calibri"/>
      </rPr>
      <t>1. From the GUI, navigate to Configuration &gt;&gt; Configure &gt;&gt; All Settings &gt;&gt; Administer.</t>
    </r>
    <r>
      <rPr>
        <sz val="11"/>
        <color rgb="FF000000"/>
        <rFont val="Calibri"/>
      </rPr>
      <t xml:space="preserve">
</t>
    </r>
    <r>
      <rPr>
        <sz val="11"/>
        <color rgb="FF000000"/>
        <rFont val="Calibri"/>
      </rPr>
      <t>2. On the User Management screen, select all available boxes and configure in compliance with DOD requirements.</t>
    </r>
    <r>
      <rPr>
        <sz val="11"/>
        <color rgb="FF000000"/>
        <rFont val="Calibri"/>
      </rPr>
      <t xml:space="preserve">
</t>
    </r>
    <r>
      <rPr>
        <sz val="11"/>
        <color rgb="FF000000"/>
        <rFont val="Calibri"/>
      </rPr>
      <t>If any of the options is not selected, this is a finding.</t>
    </r>
  </si>
  <si>
    <t>V-275473</t>
  </si>
  <si>
    <r>
      <rPr>
        <sz val="11"/>
        <rFont val="Calibri"/>
      </rPr>
      <t>The Riverbed NetIM must be configured to automatically generate DOD-required audit records with sufficient information to support incident reporting.</t>
    </r>
  </si>
  <si>
    <r>
      <rPr>
        <sz val="11"/>
        <color rgb="FF000000"/>
        <rFont val="Calibri"/>
      </rPr>
      <t>Upgrade NetIM to use a version 2.10 or later.</t>
    </r>
    <r>
      <rPr>
        <sz val="11"/>
        <color rgb="FF000000"/>
        <rFont val="Calibri"/>
      </rPr>
      <t xml:space="preserve">
</t>
    </r>
    <r>
      <rPr>
        <sz val="11"/>
        <color rgb="FF000000"/>
        <rFont val="Calibri"/>
      </rPr>
      <t>To upgrade NetIM, access the NetIM Software License and Download portal (SLD) and navigate to the Software Download page, then follow the specific instructions for the upgrade version, including checking for release notes and alerts.</t>
    </r>
  </si>
  <si>
    <r>
      <rPr>
        <sz val="11"/>
        <color rgb="FF000000"/>
        <rFont val="Calibri"/>
      </rPr>
      <t>The aggregation of log data kept on a syslog server can be used to detect attacks and trigger an alert to the appropriate security personnel. The stored log data can be used to detect weaknesses in security that enable the network IA team to find and address these weaknesses before breaches can occur. Reviewing these logs, whether before or after a security breach, are important in showing whether someone is an internal employee or an outside threat.</t>
    </r>
  </si>
  <si>
    <r>
      <rPr>
        <sz val="11"/>
        <color rgb="FF000000"/>
        <rFont val="Calibri"/>
      </rPr>
      <t>Verify NetIM uses version 2.10 or later.</t>
    </r>
    <r>
      <rPr>
        <sz val="11"/>
        <color rgb="FF000000"/>
        <rFont val="Calibri"/>
      </rPr>
      <t xml:space="preserve">
</t>
    </r>
    <r>
      <rPr>
        <sz val="11"/>
        <color rgb="FF000000"/>
        <rFont val="Calibri"/>
      </rPr>
      <t>In the GUI, view the version at the top above the main menu on the right.</t>
    </r>
    <r>
      <rPr>
        <sz val="11"/>
        <color rgb="FF000000"/>
        <rFont val="Calibri"/>
      </rPr>
      <t xml:space="preserve">
</t>
    </r>
    <r>
      <rPr>
        <sz val="11"/>
        <color rgb="FF000000"/>
        <rFont val="Calibri"/>
      </rPr>
      <t>If the installed NetIM version is not version 2.10 or later, this is a finding.</t>
    </r>
  </si>
  <si>
    <t>V-275481</t>
  </si>
  <si>
    <r>
      <rPr>
        <sz val="11"/>
        <rFont val="Calibri"/>
      </rPr>
      <t>The Riverbed NetIM must be configured to enforce the limit of three consecutive invalid logon attempts, after which time it must block any login attempt for 15 minutes.</t>
    </r>
  </si>
  <si>
    <r>
      <rPr>
        <sz val="11"/>
        <color rgb="FF000000"/>
        <rFont val="Calibri"/>
      </rPr>
      <t>Configure the Password Rules for Maximum failed login attempts allowed.</t>
    </r>
    <r>
      <rPr>
        <sz val="11"/>
        <color rgb="FF000000"/>
        <rFont val="Calibri"/>
      </rPr>
      <t xml:space="preserve">
</t>
    </r>
    <r>
      <rPr>
        <sz val="11"/>
        <color rgb="FF000000"/>
        <rFont val="Calibri"/>
      </rPr>
      <t>1. From the GUI, navigate to Configuration &gt;&gt; Configure &gt;&gt; All Settings &gt;&gt; Administer.</t>
    </r>
    <r>
      <rPr>
        <sz val="11"/>
        <color rgb="FF000000"/>
        <rFont val="Calibri"/>
      </rPr>
      <t xml:space="preserve">
</t>
    </r>
    <r>
      <rPr>
        <sz val="11"/>
        <color rgb="FF000000"/>
        <rFont val="Calibri"/>
      </rPr>
      <t>2. On the User Management screen, select "Password Rules".</t>
    </r>
    <r>
      <rPr>
        <sz val="11"/>
        <color rgb="FF000000"/>
        <rFont val="Calibri"/>
      </rPr>
      <t xml:space="preserve">
</t>
    </r>
    <r>
      <rPr>
        <sz val="11"/>
        <color rgb="FF000000"/>
        <rFont val="Calibri"/>
      </rPr>
      <t>3. Check the box for "Maximum failed login attempts allowed".</t>
    </r>
    <r>
      <rPr>
        <sz val="11"/>
        <color rgb="FF000000"/>
        <rFont val="Calibri"/>
      </rPr>
      <t xml:space="preserve">
</t>
    </r>
    <r>
      <rPr>
        <sz val="11"/>
        <color rgb="FF000000"/>
        <rFont val="Calibri"/>
      </rPr>
      <t>4. Enter "3" in the option box.</t>
    </r>
    <r>
      <rPr>
        <sz val="11"/>
        <color rgb="FF000000"/>
        <rFont val="Calibri"/>
      </rPr>
      <t xml:space="preserve">
</t>
    </r>
    <r>
      <rPr>
        <sz val="11"/>
        <color rgb="FF000000"/>
        <rFont val="Calibri"/>
      </rPr>
      <t>5. Check the box for "Time interval for max failed login attempts in minutes".</t>
    </r>
    <r>
      <rPr>
        <sz val="11"/>
        <color rgb="FF000000"/>
        <rFont val="Calibri"/>
      </rPr>
      <t xml:space="preserve">
</t>
    </r>
    <r>
      <rPr>
        <sz val="11"/>
        <color rgb="FF000000"/>
        <rFont val="Calibri"/>
      </rPr>
      <t>6. Enter "15" in the option box and click "Submit".</t>
    </r>
    <r>
      <rPr>
        <sz val="11"/>
        <color rgb="FF000000"/>
        <rFont val="Calibri"/>
      </rPr>
      <t xml:space="preserve">
</t>
    </r>
    <r>
      <rPr>
        <sz val="11"/>
        <color rgb="FF000000"/>
        <rFont val="Calibri"/>
      </rPr>
      <t>Note: Local users must not be created; however, setting these requirements are a good best practice.</t>
    </r>
  </si>
  <si>
    <r>
      <rPr>
        <sz val="11"/>
        <color rgb="FF000000"/>
        <rFont val="Calibri"/>
      </rPr>
      <t>By limiting the number of failed login attempts, the risk of unauthorized system access via user password guessing, otherwise known as brute-forcing, is reduced.</t>
    </r>
  </si>
  <si>
    <r>
      <rPr>
        <sz val="11"/>
        <color rgb="FF000000"/>
        <rFont val="Calibri"/>
      </rPr>
      <t>Verify Password Rules are configured for "Maximum failed login attempts allowed".</t>
    </r>
    <r>
      <rPr>
        <sz val="11"/>
        <color rgb="FF000000"/>
        <rFont val="Calibri"/>
      </rPr>
      <t xml:space="preserve">
</t>
    </r>
    <r>
      <rPr>
        <sz val="11"/>
        <color rgb="FF000000"/>
        <rFont val="Calibri"/>
      </rPr>
      <t>1. From the GUI, navigate to Configuration &gt;&gt; Configure &gt;&gt; All Settings &gt;&gt; Administer.</t>
    </r>
    <r>
      <rPr>
        <sz val="11"/>
        <color rgb="FF000000"/>
        <rFont val="Calibri"/>
      </rPr>
      <t xml:space="preserve">
</t>
    </r>
    <r>
      <rPr>
        <sz val="11"/>
        <color rgb="FF000000"/>
        <rFont val="Calibri"/>
      </rPr>
      <t>2. On the User Management screen, select "Password Rules".</t>
    </r>
    <r>
      <rPr>
        <sz val="11"/>
        <color rgb="FF000000"/>
        <rFont val="Calibri"/>
      </rPr>
      <t xml:space="preserve">
</t>
    </r>
    <r>
      <rPr>
        <sz val="11"/>
        <color rgb="FF000000"/>
        <rFont val="Calibri"/>
      </rPr>
      <t>3. Verify "Maximum failed login attempts allowed" is checked and set to "3".</t>
    </r>
    <r>
      <rPr>
        <sz val="11"/>
        <color rgb="FF000000"/>
        <rFont val="Calibri"/>
      </rPr>
      <t xml:space="preserve">
</t>
    </r>
    <r>
      <rPr>
        <sz val="11"/>
        <color rgb="FF000000"/>
        <rFont val="Calibri"/>
      </rPr>
      <t>4. Verify "Time interval for max failed login attempts in minutes" is set to "15".</t>
    </r>
    <r>
      <rPr>
        <sz val="11"/>
        <color rgb="FF000000"/>
        <rFont val="Calibri"/>
      </rPr>
      <t xml:space="preserve">
</t>
    </r>
    <r>
      <rPr>
        <sz val="11"/>
        <color rgb="FF000000"/>
        <rFont val="Calibri"/>
      </rPr>
      <t>If both "Maximum failed login attempts allowed" is not set to "3" and the "Time interval for max failed login attempts in minutes" is set to "15", this is a finding.</t>
    </r>
  </si>
  <si>
    <t>V-275482</t>
  </si>
  <si>
    <r>
      <rPr>
        <sz val="11"/>
        <rFont val="Calibri"/>
      </rPr>
      <t>The Riverbed NetIM must off-load audit records onto a different system or media than the system being audited.</t>
    </r>
  </si>
  <si>
    <r>
      <rPr>
        <sz val="11"/>
        <color rgb="FF000000"/>
        <rFont val="Calibri"/>
      </rPr>
      <t xml:space="preserve">Configure "rsyslog.d" service to send NetIM audit logs to central syslog.  </t>
    </r>
    <r>
      <rPr>
        <sz val="11"/>
        <color rgb="FF000000"/>
        <rFont val="Calibri"/>
      </rPr>
      <t xml:space="preserve">
</t>
    </r>
    <r>
      <rPr>
        <sz val="11"/>
        <color rgb="FF000000"/>
        <rFont val="Calibri"/>
      </rPr>
      <t xml:space="preserve">1. Add or modify the following line in the "/etc/rsyslog.d" file: </t>
    </r>
    <r>
      <rPr>
        <sz val="11"/>
        <color rgb="FF000000"/>
        <rFont val="Calibri"/>
      </rPr>
      <t xml:space="preserve">
</t>
    </r>
    <r>
      <rPr>
        <sz val="11"/>
        <color rgb="FF000000"/>
        <rFont val="Calibri"/>
      </rPr>
      <t xml:space="preserve">     $ sudo nano /etc/rsyslog.d/60-netim.conf</t>
    </r>
    <r>
      <rPr>
        <sz val="11"/>
        <color rgb="FF000000"/>
        <rFont val="Calibri"/>
      </rPr>
      <t xml:space="preserve">
</t>
    </r>
    <r>
      <rPr>
        <sz val="11"/>
        <color rgb="FF000000"/>
        <rFont val="Calibri"/>
      </rPr>
      <t>2. Add the following text:</t>
    </r>
    <r>
      <rPr>
        <sz val="11"/>
        <color rgb="FF000000"/>
        <rFont val="Calibri"/>
      </rPr>
      <t xml:space="preserve">
</t>
    </r>
    <r>
      <rPr>
        <sz val="11"/>
        <color rgb="FF000000"/>
        <rFont val="Calibri"/>
      </rPr>
      <t xml:space="preserve">    *.*  action(type="omfwd" target="&lt;Syslog Server IP &gt; " port="3514" protocol="tcp"</t>
    </r>
    <r>
      <rPr>
        <sz val="11"/>
        <color rgb="FF000000"/>
        <rFont val="Calibri"/>
      </rPr>
      <t xml:space="preserve">
</t>
    </r>
    <r>
      <rPr>
        <sz val="11"/>
        <color rgb="FF000000"/>
        <rFont val="Calibri"/>
      </rPr>
      <t xml:space="preserve">             action.resumeRetryCount="100"</t>
    </r>
    <r>
      <rPr>
        <sz val="11"/>
        <color rgb="FF000000"/>
        <rFont val="Calibri"/>
      </rPr>
      <t xml:space="preserve">
</t>
    </r>
    <r>
      <rPr>
        <sz val="11"/>
        <color rgb="FF000000"/>
        <rFont val="Calibri"/>
      </rPr>
      <t xml:space="preserve">             queue.type="linkedList" queue.size="10000")</t>
    </r>
    <r>
      <rPr>
        <sz val="11"/>
        <color rgb="FF000000"/>
        <rFont val="Calibri"/>
      </rPr>
      <t xml:space="preserve">
</t>
    </r>
    <r>
      <rPr>
        <sz val="11"/>
        <color rgb="FF000000"/>
        <rFont val="Calibri"/>
      </rPr>
      <t>3. Restart rsyslog service.</t>
    </r>
    <r>
      <rPr>
        <sz val="11"/>
        <color rgb="FF000000"/>
        <rFont val="Calibri"/>
      </rPr>
      <t xml:space="preserve">
</t>
    </r>
    <r>
      <rPr>
        <sz val="11"/>
        <color rgb="FF000000"/>
        <rFont val="Calibri"/>
      </rPr>
      <t xml:space="preserve">     $ sudo service rsyslog restart</t>
    </r>
  </si>
  <si>
    <r>
      <rPr>
        <sz val="11"/>
        <color rgb="FF000000"/>
        <rFont val="Calibri"/>
      </rPr>
      <t>Information stored in one location on a disk may be vulnerable to accidental or incidental deletion or alteration.</t>
    </r>
    <r>
      <rPr>
        <sz val="11"/>
        <color rgb="FF000000"/>
        <rFont val="Calibri"/>
      </rPr>
      <t xml:space="preserve">
</t>
    </r>
    <r>
      <rPr>
        <sz val="11"/>
        <color rgb="FF000000"/>
        <rFont val="Calibri"/>
      </rPr>
      <t>The ability to off-load those files is a common process used while managing information systems.</t>
    </r>
  </si>
  <si>
    <r>
      <rPr>
        <sz val="11"/>
        <color rgb="FF000000"/>
        <rFont val="Calibri"/>
      </rPr>
      <t xml:space="preserve">Verify auditing is configured to send events to a central log server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-i action(type="omfwd" target="&lt;Syslog Server IP &gt; " port="3514" protocol="tcp"</t>
    </r>
    <r>
      <rPr>
        <sz val="11"/>
        <color rgb="FF000000"/>
        <rFont val="Calibri"/>
      </rPr>
      <t xml:space="preserve">
</t>
    </r>
    <r>
      <rPr>
        <sz val="11"/>
        <color rgb="FF000000"/>
        <rFont val="Calibri"/>
      </rPr>
      <t xml:space="preserve">             action.resumeRetryCount="100"</t>
    </r>
    <r>
      <rPr>
        <sz val="11"/>
        <color rgb="FF000000"/>
        <rFont val="Calibri"/>
      </rPr>
      <t xml:space="preserve">
</t>
    </r>
    <r>
      <rPr>
        <sz val="11"/>
        <color rgb="FF000000"/>
        <rFont val="Calibri"/>
      </rPr>
      <t xml:space="preserve">             queue.type="linkedList" queue.size="10000")</t>
    </r>
    <r>
      <rPr>
        <sz val="11"/>
        <color rgb="FF000000"/>
        <rFont val="Calibri"/>
      </rPr>
      <t xml:space="preserve">
</t>
    </r>
    <r>
      <rPr>
        <sz val="11"/>
        <color rgb="FF000000"/>
        <rFont val="Calibri"/>
      </rPr>
      <t>If auditing is configured to send events to a central log server, this is a finding.</t>
    </r>
  </si>
  <si>
    <t>V-275488</t>
  </si>
  <si>
    <r>
      <rPr>
        <sz val="11"/>
        <rFont val="Calibri"/>
      </rPr>
      <t>The Riverbed NetIM must be configured to authenticate SNMP messages using a FIPS-validated Keyed-Hash Message Authentication Code (HMAC).</t>
    </r>
  </si>
  <si>
    <r>
      <rPr>
        <sz val="11"/>
        <color rgb="FF000000"/>
        <rFont val="Calibri"/>
      </rPr>
      <t>Configure NetIM to authenticate SNMP messages using a FIPS-validated HMAC.</t>
    </r>
    <r>
      <rPr>
        <sz val="11"/>
        <color rgb="FF000000"/>
        <rFont val="Calibri"/>
      </rPr>
      <t xml:space="preserve">
</t>
    </r>
    <r>
      <rPr>
        <sz val="11"/>
        <color rgb="FF000000"/>
        <rFont val="Calibri"/>
      </rPr>
      <t>1. In the GUI, navigate to Configure &gt;&gt; All Settings &gt;&gt; Discover &gt;&gt; Global Discovery Settings.</t>
    </r>
    <r>
      <rPr>
        <sz val="11"/>
        <color rgb="FF000000"/>
        <rFont val="Calibri"/>
      </rPr>
      <t xml:space="preserve">
</t>
    </r>
    <r>
      <rPr>
        <sz val="11"/>
        <color rgb="FF000000"/>
        <rFont val="Calibri"/>
      </rPr>
      <t xml:space="preserve">2. Click "SNMP v3 Credentials". </t>
    </r>
    <r>
      <rPr>
        <sz val="11"/>
        <color rgb="FF000000"/>
        <rFont val="Calibri"/>
      </rPr>
      <t xml:space="preserve">
</t>
    </r>
    <r>
      <rPr>
        <sz val="11"/>
        <color rgb="FF000000"/>
        <rFont val="Calibri"/>
      </rPr>
      <t>3. In the Add SNMP v3 Credentials box, select the following:</t>
    </r>
    <r>
      <rPr>
        <sz val="11"/>
        <color rgb="FF000000"/>
        <rFont val="Calibri"/>
      </rPr>
      <t xml:space="preserve">
</t>
    </r>
    <r>
      <rPr>
        <sz val="11"/>
        <color rgb="FF000000"/>
        <rFont val="Calibri"/>
      </rPr>
      <t xml:space="preserve">    Security Level menu = AUTH_PRIV</t>
    </r>
    <r>
      <rPr>
        <sz val="11"/>
        <color rgb="FF000000"/>
        <rFont val="Calibri"/>
      </rPr>
      <t xml:space="preserve">
</t>
    </r>
    <r>
      <rPr>
        <sz val="11"/>
        <color rgb="FF000000"/>
        <rFont val="Calibri"/>
      </rPr>
      <t xml:space="preserve">    Auth Protocol = &lt;protocol&gt;</t>
    </r>
    <r>
      <rPr>
        <sz val="11"/>
        <color rgb="FF000000"/>
        <rFont val="Calibri"/>
      </rPr>
      <t xml:space="preserve">
</t>
    </r>
    <r>
      <rPr>
        <sz val="11"/>
        <color rgb="FF000000"/>
        <rFont val="Calibri"/>
      </rPr>
      <t>Where &lt;protocol&gt; is one of the following for Auth Protocol HMAC192_SHA256, HMAC256_SHA384,  or HMAC384_SHA512.</t>
    </r>
    <r>
      <rPr>
        <sz val="11"/>
        <color rgb="FF000000"/>
        <rFont val="Calibri"/>
      </rPr>
      <t xml:space="preserve">
</t>
    </r>
    <r>
      <rPr>
        <sz val="11"/>
        <color rgb="FF000000"/>
        <rFont val="Calibri"/>
      </rPr>
      <t xml:space="preserve">    Priv Protocol = &lt;protocol&gt;</t>
    </r>
    <r>
      <rPr>
        <sz val="11"/>
        <color rgb="FF000000"/>
        <rFont val="Calibri"/>
      </rPr>
      <t xml:space="preserve">
</t>
    </r>
    <r>
      <rPr>
        <sz val="11"/>
        <color rgb="FF000000"/>
        <rFont val="Calibri"/>
      </rPr>
      <t>Where &lt;protocol&gt; is one of the following for Priv Protocol CFB_AES_192, CFB_AES_256</t>
    </r>
    <r>
      <rPr>
        <sz val="11"/>
        <color rgb="FF000000"/>
        <rFont val="Calibri"/>
      </rPr>
      <t xml:space="preserve">
</t>
    </r>
    <r>
      <rPr>
        <sz val="11"/>
        <color rgb="FF000000"/>
        <rFont val="Calibri"/>
      </rPr>
      <t>Note: FIPS compliance requires Version 2.10 or higher and a Ubuntu Pro license, both of which are covered in other CAT 1 requirements.</t>
    </r>
  </si>
  <si>
    <r>
      <rPr>
        <sz val="11"/>
        <color rgb="FF000000"/>
        <rFont val="Calibri"/>
      </rPr>
      <t>Without authenticating devices, unidentified or unknown devices may be introduced, thereby facilitating malicious activity. Bidirectional authentication provides stronger safeguards to validate the identity of other devices for connections that are of greater risk.</t>
    </r>
    <r>
      <rPr>
        <sz val="11"/>
        <color rgb="FF000000"/>
        <rFont val="Calibri"/>
      </rPr>
      <t xml:space="preserve">
</t>
    </r>
    <r>
      <rPr>
        <sz val="11"/>
        <color rgb="FF000000"/>
        <rFont val="Calibri"/>
      </rPr>
      <t>The IP Detection Service tracks IP addresses (IPs) in the network and allows a user to query an IP address to determine the switch port to which a network device is connected. SNMP access to devices and a read-only community string (or equivalent SNMP v3 credentials) are required for the IP Detection Service to function. Community strings/credentials stored on NetIM are encrypted.</t>
    </r>
  </si>
  <si>
    <r>
      <rPr>
        <sz val="11"/>
        <color rgb="FF000000"/>
        <rFont val="Calibri"/>
      </rPr>
      <t>Verify NetIM is configured to authenticate SNMP messages using a FIPS-validated HMAC.</t>
    </r>
    <r>
      <rPr>
        <sz val="11"/>
        <color rgb="FF000000"/>
        <rFont val="Calibri"/>
      </rPr>
      <t xml:space="preserve">
</t>
    </r>
    <r>
      <rPr>
        <sz val="11"/>
        <color rgb="FF000000"/>
        <rFont val="Calibri"/>
      </rPr>
      <t>1. In the GUI, navigate to Configure &gt;&gt; All Settings &gt;&gt; Discover &gt;&gt; Global Discovery Settings.</t>
    </r>
    <r>
      <rPr>
        <sz val="11"/>
        <color rgb="FF000000"/>
        <rFont val="Calibri"/>
      </rPr>
      <t xml:space="preserve">
</t>
    </r>
    <r>
      <rPr>
        <sz val="11"/>
        <color rgb="FF000000"/>
        <rFont val="Calibri"/>
      </rPr>
      <t xml:space="preserve">2. Click "SNMP v3 Credentials". </t>
    </r>
    <r>
      <rPr>
        <sz val="11"/>
        <color rgb="FF000000"/>
        <rFont val="Calibri"/>
      </rPr>
      <t xml:space="preserve">
</t>
    </r>
    <r>
      <rPr>
        <sz val="11"/>
        <color rgb="FF000000"/>
        <rFont val="Calibri"/>
      </rPr>
      <t>3. In the Add SNMP v3 Credentials box, verify the following is configured:</t>
    </r>
    <r>
      <rPr>
        <sz val="11"/>
        <color rgb="FF000000"/>
        <rFont val="Calibri"/>
      </rPr>
      <t xml:space="preserve">
</t>
    </r>
    <r>
      <rPr>
        <sz val="11"/>
        <color rgb="FF000000"/>
        <rFont val="Calibri"/>
      </rPr>
      <t xml:space="preserve">    Security Level menu = AUTH_PRIV</t>
    </r>
    <r>
      <rPr>
        <sz val="11"/>
        <color rgb="FF000000"/>
        <rFont val="Calibri"/>
      </rPr>
      <t xml:space="preserve">
</t>
    </r>
    <r>
      <rPr>
        <sz val="11"/>
        <color rgb="FF000000"/>
        <rFont val="Calibri"/>
      </rPr>
      <t xml:space="preserve">    Auth Protocol = &lt;protocol&gt;</t>
    </r>
    <r>
      <rPr>
        <sz val="11"/>
        <color rgb="FF000000"/>
        <rFont val="Calibri"/>
      </rPr>
      <t xml:space="preserve">
</t>
    </r>
    <r>
      <rPr>
        <sz val="11"/>
        <color rgb="FF000000"/>
        <rFont val="Calibri"/>
      </rPr>
      <t xml:space="preserve">  Where &lt;protocol&gt; is one of the following for Auth Protocol HMAC192_SHA256, HMAC256_SHA384,  or HMAC384_SHA512</t>
    </r>
    <r>
      <rPr>
        <sz val="11"/>
        <color rgb="FF000000"/>
        <rFont val="Calibri"/>
      </rPr>
      <t xml:space="preserve">
</t>
    </r>
    <r>
      <rPr>
        <sz val="11"/>
        <color rgb="FF000000"/>
        <rFont val="Calibri"/>
      </rPr>
      <t xml:space="preserve">    Priv Protocol = &lt;cipher_protocol&gt;</t>
    </r>
    <r>
      <rPr>
        <sz val="11"/>
        <color rgb="FF000000"/>
        <rFont val="Calibri"/>
      </rPr>
      <t xml:space="preserve">
</t>
    </r>
    <r>
      <rPr>
        <sz val="11"/>
        <color rgb="FF000000"/>
        <rFont val="Calibri"/>
      </rPr>
      <t>Where &lt;protocol&gt; is one of the following for Priv Protocol CFB_AES_192, CFB_AES_256</t>
    </r>
    <r>
      <rPr>
        <sz val="11"/>
        <color rgb="FF000000"/>
        <rFont val="Calibri"/>
      </rPr>
      <t xml:space="preserve">
</t>
    </r>
    <r>
      <rPr>
        <sz val="11"/>
        <color rgb="FF000000"/>
        <rFont val="Calibri"/>
      </rPr>
      <t>If SNMP messages are not authenticated using a FIPS-validated HMAC, this is a finding.</t>
    </r>
  </si>
  <si>
    <t>V-275534</t>
  </si>
  <si>
    <r>
      <rPr>
        <sz val="11"/>
        <rFont val="Calibri"/>
      </rPr>
      <t>Ubuntu OS must be configured so that audit configuration files are not write-accessible by unauthorized users.</t>
    </r>
  </si>
  <si>
    <t>OS</t>
  </si>
  <si>
    <r>
      <rPr>
        <sz val="11"/>
        <color rgb="FF000000"/>
        <rFont val="Calibri"/>
      </rPr>
      <t xml:space="preserve">Configure /etc/audit/audit.rules", "/etc/audit/auditd.conf", and "/etc/audit/rules.d/*" files to have a mode of "640"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chmod -R 640 /etc/audit/audit.rules /etc/audit/auditd.conf /etc/audit/rules.d/*</t>
    </r>
  </si>
  <si>
    <r>
      <rPr>
        <sz val="11"/>
        <color rgb="FF000000"/>
        <rFont val="Calibri"/>
      </rPr>
      <t xml:space="preserve">Without the capability to restrict which roles and individuals can select which events are audited, unauthorized personnel may be able to prevent the auditing of critical events.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Misconfigured audits may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</si>
  <si>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 xml:space="preserve">Verify "/etc/audit/audit.rules", "/etc/audit/auditd.conf", and "/etc/audit/rules.d/*" files have a mode of "640" or less permissive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ls -al /etc/audit/audit.rules /etc/audit/auditd.conf /etc/audit/rules.d/* | awk '{print $1, $9}' </t>
    </r>
    <r>
      <rPr>
        <sz val="11"/>
        <color rgb="FF000000"/>
        <rFont val="Calibri"/>
      </rPr>
      <t xml:space="preserve">
</t>
    </r>
    <r>
      <rPr>
        <sz val="11"/>
        <color rgb="FF000000"/>
        <rFont val="Calibri"/>
      </rPr>
      <t xml:space="preserve">     -rw-r----- /etc/audit/audit.rules </t>
    </r>
    <r>
      <rPr>
        <sz val="11"/>
        <color rgb="FF000000"/>
        <rFont val="Calibri"/>
      </rPr>
      <t xml:space="preserve">
</t>
    </r>
    <r>
      <rPr>
        <sz val="11"/>
        <color rgb="FF000000"/>
        <rFont val="Calibri"/>
      </rPr>
      <t xml:space="preserve">     -rw-r----- /etc/audit/auditd.conf </t>
    </r>
    <r>
      <rPr>
        <sz val="11"/>
        <color rgb="FF000000"/>
        <rFont val="Calibri"/>
      </rPr>
      <t xml:space="preserve">
</t>
    </r>
    <r>
      <rPr>
        <sz val="11"/>
        <color rgb="FF000000"/>
        <rFont val="Calibri"/>
      </rPr>
      <t xml:space="preserve">     -rw-r----- /etc/audit/rules.d/audit.rules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"/etc/audit/audit.rules", "/etc/audit/auditd.conf", or "/etc/audit/rules.d/*" files have a mode more permissive than "640", this is a finding.</t>
    </r>
  </si>
  <si>
    <t>V-275565</t>
  </si>
  <si>
    <r>
      <rPr>
        <sz val="11"/>
        <rFont val="Calibri"/>
      </rPr>
      <t>Ubuntu OS must disable the x86 Ctrl-Alt-Delete key sequence.</t>
    </r>
  </si>
  <si>
    <r>
      <rPr>
        <sz val="11"/>
        <color rgb="FF000000"/>
        <rFont val="Calibri"/>
      </rPr>
      <t xml:space="preserve">Configure Ubuntu OS to disable the Ctrl-Alt-Delete sequence for the command line by using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disable ctrl-alt-del.target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mask ctrl-alt-del.target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Reload the daemon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daemon-reload</t>
    </r>
  </si>
  <si>
    <r>
      <rPr>
        <sz val="11"/>
        <color rgb="FF000000"/>
        <rFont val="Calibri"/>
      </rPr>
      <t>A locally logged-on user who presses Ctrl-Alt-Delete, when at the console, can reboot the system. If accidentally pressed, as could happen in the case of a mixed OS environment, this can create the risk of short-term loss of availability of systems due to unintentional reboot.</t>
    </r>
  </si>
  <si>
    <r>
      <rPr>
        <sz val="11"/>
        <color rgb="FF000000"/>
        <rFont val="Calibri"/>
      </rPr>
      <t xml:space="preserve">Verify Ubuntu OS is not configured to reboot the system when Ctrl-Alt-Delete is pressed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systemctl status ctrl-alt-del.target </t>
    </r>
    <r>
      <rPr>
        <sz val="11"/>
        <color rgb="FF000000"/>
        <rFont val="Calibri"/>
      </rPr>
      <t xml:space="preserve">
</t>
    </r>
    <r>
      <rPr>
        <sz val="11"/>
        <color rgb="FF000000"/>
        <rFont val="Calibri"/>
      </rPr>
      <t xml:space="preserve">     ctrl-alt-del.target </t>
    </r>
    <r>
      <rPr>
        <sz val="11"/>
        <color rgb="FF000000"/>
        <rFont val="Calibri"/>
      </rPr>
      <t xml:space="preserve">
</t>
    </r>
    <r>
      <rPr>
        <sz val="11"/>
        <color rgb="FF000000"/>
        <rFont val="Calibri"/>
      </rPr>
      <t xml:space="preserve">          Loaded: masked (Reason: Unit ctrl-alt-del.target is masked.) </t>
    </r>
    <r>
      <rPr>
        <sz val="11"/>
        <color rgb="FF000000"/>
        <rFont val="Calibri"/>
      </rPr>
      <t xml:space="preserve">
</t>
    </r>
    <r>
      <rPr>
        <sz val="11"/>
        <color rgb="FF000000"/>
        <rFont val="Calibri"/>
      </rPr>
      <t xml:space="preserve">          Active: inactive (dead)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"ctrl-alt-del.target" is not masked, this is a finding.</t>
    </r>
  </si>
  <si>
    <t>V-275566</t>
  </si>
  <si>
    <r>
      <rPr>
        <sz val="11"/>
        <rFont val="Calibri"/>
      </rPr>
      <t>Ubuntu OS must require authentication upon booting into single-user and maintenance modes.</t>
    </r>
  </si>
  <si>
    <r>
      <rPr>
        <sz val="11"/>
        <color rgb="FF000000"/>
        <rFont val="Calibri"/>
      </rPr>
      <t xml:space="preserve">Configure Ubuntu OS to require a password for authentication upon booting into single-user and maintenance modes.  </t>
    </r>
    <r>
      <rPr>
        <sz val="11"/>
        <color rgb="FF000000"/>
        <rFont val="Calibri"/>
      </rPr>
      <t xml:space="preserve">
</t>
    </r>
    <r>
      <rPr>
        <sz val="11"/>
        <color rgb="FF000000"/>
        <rFont val="Calibri"/>
      </rPr>
      <t>Note: GRUB password will need to be disabled prior to upgrade of the NETIM System if done unattended.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Generate an encrypted (grub) password for root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grub-mkpasswd-pbkdf2  </t>
    </r>
    <r>
      <rPr>
        <sz val="11"/>
        <color rgb="FF000000"/>
        <rFont val="Calibri"/>
      </rPr>
      <t xml:space="preserve">
</t>
    </r>
    <r>
      <rPr>
        <sz val="11"/>
        <color rgb="FF000000"/>
        <rFont val="Calibri"/>
      </rPr>
      <t xml:space="preserve">     Enter Password:  </t>
    </r>
    <r>
      <rPr>
        <sz val="11"/>
        <color rgb="FF000000"/>
        <rFont val="Calibri"/>
      </rPr>
      <t xml:space="preserve">
</t>
    </r>
    <r>
      <rPr>
        <sz val="11"/>
        <color rgb="FF000000"/>
        <rFont val="Calibri"/>
      </rPr>
      <t xml:space="preserve">     Reenter Password: </t>
    </r>
    <r>
      <rPr>
        <sz val="11"/>
        <color rgb="FF000000"/>
        <rFont val="Calibri"/>
      </rPr>
      <t xml:space="preserve">
</t>
    </r>
    <r>
      <rPr>
        <sz val="11"/>
        <color rgb="FF000000"/>
        <rFont val="Calibri"/>
      </rPr>
      <t xml:space="preserve">     PBKDF2 hash of your password is grub.pbkdf2.sha512.10000.03255F190F0E2F7B4F0D1C3216012309162F022A7A636771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Using the hash from the output, modify the "/etc/grub.d/40_custom" file by using the following command to add a boot password: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sed -i '$i set superusers=\"root\"\npassword_pbkdf2 root &lt;hash&gt;' /etc/grub.d/40_custom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where &lt;hash&gt; is the hash generated by grub-mkpasswd-pbkdf2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Generate an updated "grub.conf" file with the new password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update-grub</t>
    </r>
  </si>
  <si>
    <r>
      <rPr>
        <sz val="11"/>
        <color rgb="FF000000"/>
        <rFont val="Calibri"/>
      </rPr>
      <t xml:space="preserve">To mitigate the risk of unauthorized access to sensitive information by entities that have been issued certificates by DOD-approved PKIs, all DOD systems (e.g., web servers and web portals) must be properly configured to incorporate access control methods that do not rely solely on the possession of a certificate for access.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t>
    </r>
  </si>
  <si>
    <r>
      <rPr>
        <sz val="11"/>
        <color rgb="FF000000"/>
        <rFont val="Calibri"/>
      </rPr>
      <t xml:space="preserve">Verify Ubuntu OS requires a password for authentication upon booting into single-user and maintenance modes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-i password /boot/grub/grub.cfg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password_pbkdf2 root grub.pbkdf2.sha512.10000.03255F190F0E2F7B4F0D1C3216012309162F022A7A636771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root password entry does not begin with "password_pbkdf2", this is a finding.</t>
    </r>
  </si>
  <si>
    <t>V-275567</t>
  </si>
  <si>
    <r>
      <rPr>
        <sz val="11"/>
        <rFont val="Calibri"/>
      </rPr>
      <t>Ubuntu OS must restrict access to the kernel message buffer.</t>
    </r>
  </si>
  <si>
    <r>
      <rPr>
        <sz val="11"/>
        <color rgb="FF000000"/>
        <rFont val="Calibri"/>
      </rPr>
      <t xml:space="preserve">Configure Ubuntu OS to restrict access to the kernel message buffer.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"/etc/sysctl.conf"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kernel.dmesg_restrict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Remove any configurations that conflict with the above from the following locations: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/run/sysctl.d/ </t>
    </r>
    <r>
      <rPr>
        <sz val="11"/>
        <color rgb="FF000000"/>
        <rFont val="Calibri"/>
      </rPr>
      <t xml:space="preserve">
</t>
    </r>
    <r>
      <rPr>
        <sz val="11"/>
        <color rgb="FF000000"/>
        <rFont val="Calibri"/>
      </rPr>
      <t xml:space="preserve">/etc/sysctl.d/ </t>
    </r>
    <r>
      <rPr>
        <sz val="11"/>
        <color rgb="FF000000"/>
        <rFont val="Calibri"/>
      </rPr>
      <t xml:space="preserve">
</t>
    </r>
    <r>
      <rPr>
        <sz val="11"/>
        <color rgb="FF000000"/>
        <rFont val="Calibri"/>
      </rPr>
      <t xml:space="preserve">/usr/local/lib/sysctl.d/ </t>
    </r>
    <r>
      <rPr>
        <sz val="11"/>
        <color rgb="FF000000"/>
        <rFont val="Calibri"/>
      </rPr>
      <t xml:space="preserve">
</t>
    </r>
    <r>
      <rPr>
        <sz val="11"/>
        <color rgb="FF000000"/>
        <rFont val="Calibri"/>
      </rPr>
      <t xml:space="preserve">/usr/lib/sysctl.d/ </t>
    </r>
    <r>
      <rPr>
        <sz val="11"/>
        <color rgb="FF000000"/>
        <rFont val="Calibri"/>
      </rPr>
      <t xml:space="preserve">
</t>
    </r>
    <r>
      <rPr>
        <sz val="11"/>
        <color rgb="FF000000"/>
        <rFont val="Calibri"/>
      </rPr>
      <t xml:space="preserve">/lib/sysctl.d/ </t>
    </r>
    <r>
      <rPr>
        <sz val="11"/>
        <color rgb="FF000000"/>
        <rFont val="Calibri"/>
      </rPr>
      <t xml:space="preserve">
</t>
    </r>
    <r>
      <rPr>
        <sz val="11"/>
        <color rgb="FF000000"/>
        <rFont val="Calibri"/>
      </rPr>
      <t xml:space="preserve">/etc/sysctl.conf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Reload settings from all system configuration files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sysctl --system</t>
    </r>
    <r>
      <rPr>
        <sz val="11"/>
        <color rgb="FF000000"/>
        <rFont val="Calibri"/>
      </rPr>
      <t xml:space="preserve">
</t>
    </r>
    <r>
      <rPr>
        <sz val="11"/>
        <color rgb="FF000000"/>
        <rFont val="Calibri"/>
      </rPr>
      <t>Note: This is set by default as part of the NetIM Ubuntu baseline.</t>
    </r>
  </si>
  <si>
    <r>
      <rPr>
        <sz val="11"/>
        <color rgb="FF000000"/>
        <rFont val="Calibri"/>
      </rPr>
      <t>Restricting access to the kernel message buffer limits access only to root. This prevents attackers from gaining additional system information as a nonprivileged user.</t>
    </r>
  </si>
  <si>
    <r>
      <rPr>
        <sz val="11"/>
        <color rgb="FF000000"/>
        <rFont val="Calibri"/>
      </rPr>
      <t xml:space="preserve">Verify Ubuntu OS is configured to restrict access to the kernel message buffer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sysctl kernel.dmesg_restrict </t>
    </r>
    <r>
      <rPr>
        <sz val="11"/>
        <color rgb="FF000000"/>
        <rFont val="Calibri"/>
      </rPr>
      <t xml:space="preserve">
</t>
    </r>
    <r>
      <rPr>
        <sz val="11"/>
        <color rgb="FF000000"/>
        <rFont val="Calibri"/>
      </rPr>
      <t xml:space="preserve">     kernel.dmesg_restrict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"kernel.dmesg_restrict" is not set to "1" or is missing,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there are no configurations that enable the kernel dmesg function: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-ir kernel.dmesg_restrict /run/sysctl.d/* /etc/sysctl.d/* /usr/local/lib/sysctl.d/* /usr/lib/sysctl.d/* /lib/sysctl.d/* /etc/sysctl.conf 2&gt; /dev/null </t>
    </r>
    <r>
      <rPr>
        <sz val="11"/>
        <color rgb="FF000000"/>
        <rFont val="Calibri"/>
      </rPr>
      <t xml:space="preserve">
</t>
    </r>
    <r>
      <rPr>
        <sz val="11"/>
        <color rgb="FF000000"/>
        <rFont val="Calibri"/>
      </rPr>
      <t xml:space="preserve">     /etc/sysctl.d/10-kernel-hardening.conf:kernel.dmesg_restrict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"kernel.dmesg_restrict" is not set to "1", is commented out, is missing, or conflicting results are returned, this is a finding.</t>
    </r>
  </si>
  <si>
    <t>V-275568</t>
  </si>
  <si>
    <r>
      <rPr>
        <sz val="11"/>
        <rFont val="Calibri"/>
      </rPr>
      <t>Ubuntu OS must disable kernel core dumps.</t>
    </r>
  </si>
  <si>
    <r>
      <rPr>
        <sz val="11"/>
        <color rgb="FF000000"/>
        <rFont val="Calibri"/>
      </rPr>
      <t xml:space="preserve">Disable the "kdump"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systemctl disable kdump.service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kernel core dumps are required, document the need with the ISSO.</t>
    </r>
  </si>
  <si>
    <r>
      <rPr>
        <sz val="11"/>
        <color rgb="FF000000"/>
        <rFont val="Calibri"/>
      </rPr>
      <t>Kernel core dumps may contain the full contents of system memory at the time of the crash. Kernel core dumps may consume a considerable amount of disk space and may result in denial of service by exhausting the available space on the target file system partition.</t>
    </r>
  </si>
  <si>
    <r>
      <rPr>
        <sz val="11"/>
        <color rgb="FF000000"/>
        <rFont val="Calibri"/>
      </rPr>
      <t xml:space="preserve">Verify kernel core dumps are disabled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systemctl is-active kdump.service</t>
    </r>
    <r>
      <rPr>
        <sz val="11"/>
        <color rgb="FF000000"/>
        <rFont val="Calibri"/>
      </rPr>
      <t xml:space="preserve">
</t>
    </r>
    <r>
      <rPr>
        <sz val="11"/>
        <color rgb="FF000000"/>
        <rFont val="Calibri"/>
      </rPr>
      <t xml:space="preserve">inactive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"kdump" service is active, ask the system administrator (SA) if the use of the service is required and documented with the information system security officer (ISSO).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service is active, this is a finding.</t>
    </r>
  </si>
  <si>
    <t>V-275569</t>
  </si>
  <si>
    <r>
      <rPr>
        <sz val="11"/>
        <rFont val="Calibri"/>
      </rPr>
      <t>Ubuntu OS must implement address space layout randomization to protect its memory from unauthorized code execution.</t>
    </r>
  </si>
  <si>
    <r>
      <rPr>
        <sz val="11"/>
        <color rgb="FF000000"/>
        <rFont val="Calibri"/>
      </rPr>
      <t xml:space="preserve">Remove the "kernel.randomize_va_space" entry found in the "/etc/sysctl.conf" file or any file located in the "/etc/sysctl.d/" directory.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Reload the system configuration files for the changes to take effect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sysctl --system</t>
    </r>
  </si>
  <si>
    <r>
      <rPr>
        <sz val="11"/>
        <color rgb="FF000000"/>
        <rFont val="Calibri"/>
      </rPr>
      <t xml:space="preserve">Some adversaries launch attacks with the intent of executing code in nonexecutable regions of memory or in prohibited memory locations. Security safeguards employed to protect memory include, for example, data execution prevention and address space layout randomization. Data execution prevention safeguards can either be hardware-enforced or software-enforced with hardware providing the greater strength of mechanism.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Examples of attacks are buffer overflow attacks.</t>
    </r>
  </si>
  <si>
    <r>
      <rPr>
        <sz val="11"/>
        <color rgb="FF000000"/>
        <rFont val="Calibri"/>
      </rPr>
      <t xml:space="preserve">Verify Ubuntu OS implements address space layout randomization (ASLR)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sysctl kernel.randomize_va_space </t>
    </r>
    <r>
      <rPr>
        <sz val="11"/>
        <color rgb="FF000000"/>
        <rFont val="Calibri"/>
      </rPr>
      <t xml:space="preserve">
</t>
    </r>
    <r>
      <rPr>
        <sz val="11"/>
        <color rgb="FF000000"/>
        <rFont val="Calibri"/>
      </rPr>
      <t xml:space="preserve">     kernel.randomize_va_space = 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no output is returned, verify the kernel parameter "randomize_va_space" is set to "2"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cat /proc/sys/kernel/randomize_va_space </t>
    </r>
    <r>
      <rPr>
        <sz val="11"/>
        <color rgb="FF000000"/>
        <rFont val="Calibri"/>
      </rPr>
      <t xml:space="preserve">
</t>
    </r>
    <r>
      <rPr>
        <sz val="11"/>
        <color rgb="FF000000"/>
        <rFont val="Calibri"/>
      </rPr>
      <t xml:space="preserve">     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"kernel.randomize_va_space" is not set to "2",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a saved value of the "kernel.randomize_va_space" variable is not defined.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-ER "^kernel.randomize_va_space=[^2]" /etc/sysctl.conf /etc/sysctl.d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this returns a result, this is a finding.</t>
    </r>
  </si>
  <si>
    <t>V-275570</t>
  </si>
  <si>
    <r>
      <rPr>
        <sz val="11"/>
        <rFont val="Calibri"/>
      </rPr>
      <t>Ubuntu OS must implement nonexecutable data to protect its memory from unauthorized code execution.</t>
    </r>
  </si>
  <si>
    <r>
      <rPr>
        <sz val="11"/>
        <color rgb="FF000000"/>
        <rFont val="Calibri"/>
      </rPr>
      <t xml:space="preserve">Configure Ubuntu OS to enable NX.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installed CPU is hardware capable of NX protection, check if the system's BIOS/UEFI setup configuration permits toggling the "NX bit" or "no execution bit", and set it to "enabled".</t>
    </r>
  </si>
  <si>
    <r>
      <rPr>
        <sz val="11"/>
        <color rgb="FF000000"/>
        <rFont val="Calibri"/>
      </rPr>
      <t xml:space="preserve">Some adversaries launch attacks with the intent of executing code in nonexecutable regions of memory or in memory locations that are prohibited. Security safeguards employed to protect memory include, for example, data execution prevention and address space layout randomization. Data execution prevention safeguards can either be hardware-enforced or software-enforced with hardware providing the greater strength of mechanism.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Examples of attacks are buffer overflow attacks.</t>
    </r>
  </si>
  <si>
    <r>
      <rPr>
        <sz val="11"/>
        <color rgb="FF000000"/>
        <rFont val="Calibri"/>
      </rPr>
      <t xml:space="preserve">Verify the NX (no-execution) bit flag is set on the system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dmesg | grep -i "execute disable" </t>
    </r>
    <r>
      <rPr>
        <sz val="11"/>
        <color rgb="FF000000"/>
        <rFont val="Calibri"/>
      </rPr>
      <t xml:space="preserve">
</t>
    </r>
    <r>
      <rPr>
        <sz val="11"/>
        <color rgb="FF000000"/>
        <rFont val="Calibri"/>
      </rPr>
      <t xml:space="preserve">     [    0.000000] NX (Execute Disable) protection: active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"dmesg" does not show "NX (Execute Disable) protection: active", check the hardware capabilities of the installed CPU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flags /proc/cpuinfo | grep -o nx | sort -u </t>
    </r>
    <r>
      <rPr>
        <sz val="11"/>
        <color rgb="FF000000"/>
        <rFont val="Calibri"/>
      </rPr>
      <t xml:space="preserve">
</t>
    </r>
    <r>
      <rPr>
        <sz val="11"/>
        <color rgb="FF000000"/>
        <rFont val="Calibri"/>
      </rPr>
      <t xml:space="preserve">     nx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no output is returned, this is a finding.</t>
    </r>
  </si>
  <si>
    <t>V-275571</t>
  </si>
  <si>
    <r>
      <rPr>
        <sz val="11"/>
        <rFont val="Calibri"/>
      </rPr>
      <t>Ubuntu OS must be configured so that the Advance Package Tool (APT) prevents the installation of patches, service packs, device drivers, or operating system components without verification they have been digitally signed using a certificate recognized and approved by the organization.</t>
    </r>
  </si>
  <si>
    <r>
      <rPr>
        <sz val="11"/>
        <color rgb="FF000000"/>
        <rFont val="Calibri"/>
      </rPr>
      <t xml:space="preserve">Configure APT to prevent the installation of patches, service packs, device drivers, or Ubuntu operating system components without verification they have been digitally signed using a certificate recognized and approved by the organization.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any file under the "/etc/apt/apt.conf.d/" directory: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APT::Get::AllowUnauthenticated "false";</t>
    </r>
  </si>
  <si>
    <r>
      <rPr>
        <sz val="11"/>
        <color rgb="FF000000"/>
        <rFont val="Calibri"/>
      </rPr>
      <t>Changes to any software components can have significant effects on the overall security of the operating system. This requirement ensures the software has not been tampered with and that it has been provided by a trusted vendor.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Accordingly, patches, service packs, device drivers, or operating system components must be signed with a certificate recognized and approved by the organization.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Verifying the authenticity of the software prior to installation validates the integrity of the patch or upgrade received from a vendor. This ensures the software has not been tampered with and that it has been provided by a trusted vendor. Self-signed certificates are disallowed by this requirement. The operating system should not have to verify the software again. This requirement does not mandate DOD certificates for this purpose; however, the certificate used to verify the software must be from an approved certificate authority (CA).</t>
    </r>
  </si>
  <si>
    <r>
      <rPr>
        <sz val="11"/>
        <color rgb="FF000000"/>
        <rFont val="Calibri"/>
      </rPr>
      <t xml:space="preserve">Verify APT is configured to prevent the installation of patches, service packs, device drivers, or Ubuntu operating system components without verification they have been digitally signed using a certificate recognized and approved by the organization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-i allowunauthenticated /etc/apt/apt.conf.d/* </t>
    </r>
    <r>
      <rPr>
        <sz val="11"/>
        <color rgb="FF000000"/>
        <rFont val="Calibri"/>
      </rPr>
      <t xml:space="preserve">
</t>
    </r>
    <r>
      <rPr>
        <sz val="11"/>
        <color rgb="FF000000"/>
        <rFont val="Calibri"/>
      </rPr>
      <t xml:space="preserve">     /etc/apt/apt.conf.d/01-vendor-ubuntu:APT::Get::AllowUnauthenticated "false";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"APT::Get::AllowUnauthenticated" is not set to "false", is commented out, or is missing, this is a finding.</t>
    </r>
  </si>
  <si>
    <t>V-275573</t>
  </si>
  <si>
    <r>
      <rPr>
        <sz val="11"/>
        <rFont val="Calibri"/>
      </rPr>
      <t xml:space="preserve">Ubuntu OS must have the </t>
    </r>
    <r>
      <rPr>
        <sz val="11"/>
        <color rgb="FF000000"/>
        <rFont val="Calibri"/>
      </rPr>
      <t>"</t>
    </r>
    <r>
      <rPr>
        <b/>
        <sz val="11"/>
        <color rgb="FF000000"/>
        <rFont val="Calibri"/>
      </rPr>
      <t>libpam-pwquality</t>
    </r>
    <r>
      <rPr>
        <sz val="11"/>
        <color rgb="FF000000"/>
        <rFont val="Calibri"/>
      </rPr>
      <t>"</t>
    </r>
    <r>
      <rPr>
        <sz val="11"/>
        <color rgb="FF000000"/>
        <rFont val="Calibri"/>
      </rPr>
      <t xml:space="preserve"> package installed.</t>
    </r>
  </si>
  <si>
    <r>
      <rPr>
        <sz val="11"/>
        <color rgb="FF000000"/>
        <rFont val="Calibri"/>
      </rPr>
      <t xml:space="preserve">Install the "pam_pwquality" package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apt-get install libpam-pwquality</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</si>
  <si>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 "pwquality" enforces complex password construction configuration and has the ability to limit brute-force attacks on the system.</t>
    </r>
  </si>
  <si>
    <r>
      <rPr>
        <sz val="11"/>
        <color rgb="FF000000"/>
        <rFont val="Calibri"/>
      </rPr>
      <t xml:space="preserve">Verify Ubuntu OS has the "libpam-pwquality" package installed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dpkg -l | grep libpam-pwquality </t>
    </r>
    <r>
      <rPr>
        <sz val="11"/>
        <color rgb="FF000000"/>
        <rFont val="Calibri"/>
      </rPr>
      <t xml:space="preserve">
</t>
    </r>
    <r>
      <rPr>
        <sz val="11"/>
        <color rgb="FF000000"/>
        <rFont val="Calibri"/>
      </rPr>
      <t xml:space="preserve">     ii     libpam-pwquality:amd64     1.4.4-1build2     amd64     PAM module to check password strength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"libpam-pwquality" is not installed, this is a finding.</t>
    </r>
  </si>
  <si>
    <t>V-275574</t>
  </si>
  <si>
    <r>
      <rPr>
        <sz val="11"/>
        <rFont val="Calibri"/>
      </rPr>
      <t xml:space="preserve">Ubuntu OS must not have the </t>
    </r>
    <r>
      <rPr>
        <sz val="11"/>
        <color rgb="FF000000"/>
        <rFont val="Calibri"/>
      </rPr>
      <t>"</t>
    </r>
    <r>
      <rPr>
        <b/>
        <sz val="11"/>
        <color rgb="FF000000"/>
        <rFont val="Calibri"/>
      </rPr>
      <t>systemd-timesyncd</t>
    </r>
    <r>
      <rPr>
        <sz val="11"/>
        <color rgb="FF000000"/>
        <rFont val="Calibri"/>
      </rPr>
      <t>"</t>
    </r>
    <r>
      <rPr>
        <sz val="11"/>
        <color rgb="FF000000"/>
        <rFont val="Calibri"/>
      </rPr>
      <t xml:space="preserve"> package installed.</t>
    </r>
  </si>
  <si>
    <r>
      <rPr>
        <sz val="11"/>
        <color rgb="FF000000"/>
        <rFont val="Calibri"/>
      </rPr>
      <t xml:space="preserve">The "systemd-timesyncd" package will be uninstalled as part of the "chrony" package install. The remaining configuration files for "systemd-timesyncd" must be purged from the operating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dpkg -P --force-all systemd-timesyncd</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</si>
  <si>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t>
    </r>
    <r>
      <rPr>
        <sz val="11"/>
        <color rgb="FF000000"/>
        <rFont val="Calibri"/>
      </rPr>
      <t xml:space="preserve">
</t>
    </r>
    <r>
      <rPr>
        <sz val="11"/>
        <color rgb="FF000000"/>
        <rFont val="Calibri"/>
      </rPr>
      <t>Organizations must consider endpoints that may not have regular access to the authoritative time server (e.g., mobile, teleworking, and tactical endpoints).</t>
    </r>
  </si>
  <si>
    <r>
      <rPr>
        <sz val="11"/>
        <color rgb="FF000000"/>
        <rFont val="Calibri"/>
      </rPr>
      <t xml:space="preserve">Verify the "systemd-timesyncd" package is not installed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dpkg -l | grep systemd-timesyncd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"systemd-timesyncd" package is installed, this is a finding.</t>
    </r>
  </si>
  <si>
    <t>V-275575</t>
  </si>
  <si>
    <r>
      <rPr>
        <sz val="11"/>
        <rFont val="Calibri"/>
      </rPr>
      <t xml:space="preserve">Ubuntu OS must not have the </t>
    </r>
    <r>
      <rPr>
        <sz val="11"/>
        <color rgb="FF000000"/>
        <rFont val="Calibri"/>
      </rPr>
      <t>"</t>
    </r>
    <r>
      <rPr>
        <b/>
        <sz val="11"/>
        <color rgb="FF000000"/>
        <rFont val="Calibri"/>
      </rPr>
      <t>ntp</t>
    </r>
    <r>
      <rPr>
        <sz val="11"/>
        <color rgb="FF000000"/>
        <rFont val="Calibri"/>
      </rPr>
      <t>"</t>
    </r>
    <r>
      <rPr>
        <sz val="11"/>
        <color rgb="FF000000"/>
        <rFont val="Calibri"/>
      </rPr>
      <t xml:space="preserve"> package installed.</t>
    </r>
  </si>
  <si>
    <r>
      <rPr>
        <sz val="11"/>
        <color rgb="FF000000"/>
        <rFont val="Calibri"/>
      </rPr>
      <t xml:space="preserve">Uninstall the "ntp" package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dpkg -P --force-all ntp</t>
    </r>
  </si>
  <si>
    <r>
      <rPr>
        <sz val="11"/>
        <color rgb="FF000000"/>
        <rFont val="Calibri"/>
      </rPr>
      <t xml:space="preserve">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  </t>
    </r>
    <r>
      <rPr>
        <sz val="11"/>
        <color rgb="FF000000"/>
        <rFont val="Calibri"/>
      </rPr>
      <t xml:space="preserve">
</t>
    </r>
    <r>
      <rPr>
        <sz val="11"/>
        <color rgb="FF000000"/>
        <rFont val="Calibri"/>
      </rPr>
      <t>Organizations must consider endpoints that may not have regular access to the authoritative time server (e.g., mobile, teleworking, and tactical endpoints).</t>
    </r>
  </si>
  <si>
    <r>
      <rPr>
        <sz val="11"/>
        <color rgb="FF000000"/>
        <rFont val="Calibri"/>
      </rPr>
      <t xml:space="preserve">Verify the "ntp" package is not installed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dpkg -l | grep ntp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"ntp" package is installed, this is a finding.</t>
    </r>
  </si>
  <si>
    <t>V-275576</t>
  </si>
  <si>
    <r>
      <rPr>
        <sz val="11"/>
        <rFont val="Calibri"/>
      </rPr>
      <t xml:space="preserve">Ubuntu OS must not have the </t>
    </r>
    <r>
      <rPr>
        <sz val="11"/>
        <color rgb="FF000000"/>
        <rFont val="Calibri"/>
      </rPr>
      <t>"</t>
    </r>
    <r>
      <rPr>
        <b/>
        <sz val="11"/>
        <color rgb="FF000000"/>
        <rFont val="Calibri"/>
      </rPr>
      <t>rsh-server</t>
    </r>
    <r>
      <rPr>
        <sz val="11"/>
        <color rgb="FF000000"/>
        <rFont val="Calibri"/>
      </rPr>
      <t>"</t>
    </r>
    <r>
      <rPr>
        <sz val="11"/>
        <color rgb="FF000000"/>
        <rFont val="Calibri"/>
      </rPr>
      <t xml:space="preserve"> package installed.</t>
    </r>
  </si>
  <si>
    <r>
      <rPr>
        <sz val="11"/>
        <color rgb="FF000000"/>
        <rFont val="Calibri"/>
      </rPr>
      <t xml:space="preserve">Remove the "rsh-server" package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apt-get remove rsh-server</t>
    </r>
  </si>
  <si>
    <r>
      <rPr>
        <sz val="11"/>
        <color rgb="FF000000"/>
        <rFont val="Calibri"/>
      </rPr>
      <t xml:space="preserve">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Remote Shell (RSH) is a client/server application protocol that provides an unencrypted remote access service, which does not provide for the confidentiality and integrity of user passwords or the remote session. If users were allowed to login to a system using RSH, the privileged user passwords and communications could be compromised.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Removing the "rsh-server" package decreases the risk of accidental or intentional activation of the RSH service.</t>
    </r>
  </si>
  <si>
    <r>
      <rPr>
        <sz val="11"/>
        <color rgb="FF000000"/>
        <rFont val="Calibri"/>
      </rPr>
      <t xml:space="preserve">Verify the "rsh-server" package is not installed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dpkg -l | grep rsh-server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"rsh-server" package is installed, this is a finding.</t>
    </r>
  </si>
  <si>
    <t>V-275577</t>
  </si>
  <si>
    <r>
      <rPr>
        <sz val="11"/>
        <rFont val="Calibri"/>
      </rPr>
      <t xml:space="preserve">Ubuntu OS must not have the </t>
    </r>
    <r>
      <rPr>
        <sz val="11"/>
        <color rgb="FF000000"/>
        <rFont val="Calibri"/>
      </rPr>
      <t>"</t>
    </r>
    <r>
      <rPr>
        <b/>
        <sz val="11"/>
        <color rgb="FF000000"/>
        <rFont val="Calibri"/>
      </rPr>
      <t>telnet</t>
    </r>
    <r>
      <rPr>
        <sz val="11"/>
        <color rgb="FF000000"/>
        <rFont val="Calibri"/>
      </rPr>
      <t>"</t>
    </r>
    <r>
      <rPr>
        <sz val="11"/>
        <color rgb="FF000000"/>
        <rFont val="Calibri"/>
      </rPr>
      <t xml:space="preserve"> package installed.</t>
    </r>
  </si>
  <si>
    <r>
      <rPr>
        <sz val="11"/>
        <color rgb="FF000000"/>
        <rFont val="Calibri"/>
      </rPr>
      <t xml:space="preserve">Remove the "telnetd" package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apt-get remove telnetd</t>
    </r>
  </si>
  <si>
    <r>
      <rPr>
        <sz val="11"/>
        <color rgb="FF000000"/>
        <rFont val="Calibri"/>
      </rPr>
      <t xml:space="preserve">It is detrimental for operating systems to provide, or install by default, functionality exceeding requirements or mission objectives. These unnecessary capabilities are often overlooked and therefore, may remain unsecure. They increase the risk to the platform by providing additional attack vectors.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Telnet is a client/server application protocol that provides an unencrypted remote access service that does not provide for the confidentiality and integrity of user passwords or the remote session. If users were allowed to log in to a system using Telnet, the privileged user passwords and communications could be compromised.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Removing the "telnetd" package decreases the risk of accidental or intentional activation of the Telnet service.</t>
    </r>
  </si>
  <si>
    <r>
      <rPr>
        <sz val="11"/>
        <color rgb="FF000000"/>
        <rFont val="Calibri"/>
      </rPr>
      <t xml:space="preserve">Verify the "telnetd" package is not installed on Ubuntu OS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dpkg -l | grep telnetd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"telnetd" package is installed, this is a finding.</t>
    </r>
  </si>
  <si>
    <t>V-275578</t>
  </si>
  <si>
    <r>
      <rPr>
        <sz val="11"/>
        <rFont val="Calibri"/>
      </rPr>
      <t>Ubuntu OS must implement cryptographic mechanisms to prevent unauthorized disclosure and modification of all information that requires protection at rest.</t>
    </r>
  </si>
  <si>
    <r>
      <rPr>
        <sz val="11"/>
        <color rgb="FF000000"/>
        <rFont val="Calibri"/>
      </rPr>
      <t xml:space="preserve">To encrypt an entire partition, dedicate a partition for encryption in the partition layout.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Encrypting a partition in an already-installed system is more difficult because it will need to be resized, and existing partitions changed.</t>
    </r>
  </si>
  <si>
    <r>
      <rPr>
        <sz val="11"/>
        <color rgb="FF000000"/>
        <rFont val="Calibri"/>
      </rPr>
      <t xml:space="preserve">Operating systems handling data requiring "data at rest" protections must employ cryptographic mechanisms to prevent unauthorized disclosure and modification of the information at rest.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t>
    </r>
    <r>
      <rPr>
        <sz val="11"/>
        <color rgb="FF000000"/>
        <rFont val="Calibri"/>
      </rPr>
      <t xml:space="preserve">
</t>
    </r>
    <r>
      <rPr>
        <sz val="11"/>
        <color rgb="FF000000"/>
        <rFont val="Calibri"/>
      </rPr>
      <t>Satisfies: SRG-OS-000185-GPOS-00079, SRG-OS-000404-GPOS-00183, SRG-OS-000405-GPOS-00184, SRG-OS-000780-GPOS-00240</t>
    </r>
  </si>
  <si>
    <r>
      <rPr>
        <sz val="11"/>
        <color rgb="FF000000"/>
        <rFont val="Calibri"/>
      </rPr>
      <t xml:space="preserve">Verify Ubuntu OS prevents unauthorized disclosure or modification of all information requiring at-rest protection by using disk encryption.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If there is a documented and approved reason for not having data-at-rest encryption, this requirement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the partition layout for the system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fdisk -l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Device               Start               End        Sectors       Size  Type </t>
    </r>
    <r>
      <rPr>
        <sz val="11"/>
        <color rgb="FF000000"/>
        <rFont val="Calibri"/>
      </rPr>
      <t xml:space="preserve">
</t>
    </r>
    <r>
      <rPr>
        <sz val="11"/>
        <color rgb="FF000000"/>
        <rFont val="Calibri"/>
      </rPr>
      <t xml:space="preserve">     /dev/sda1         2048      2203647       2201600          1G  EFI System </t>
    </r>
    <r>
      <rPr>
        <sz val="11"/>
        <color rgb="FF000000"/>
        <rFont val="Calibri"/>
      </rPr>
      <t xml:space="preserve">
</t>
    </r>
    <r>
      <rPr>
        <sz val="11"/>
        <color rgb="FF000000"/>
        <rFont val="Calibri"/>
      </rPr>
      <t xml:space="preserve">     /dev/sda2  2203648      6397951       4194304          2G  Linux filesystem </t>
    </r>
    <r>
      <rPr>
        <sz val="11"/>
        <color rgb="FF000000"/>
        <rFont val="Calibri"/>
      </rPr>
      <t xml:space="preserve">
</t>
    </r>
    <r>
      <rPr>
        <sz val="11"/>
        <color rgb="FF000000"/>
        <rFont val="Calibri"/>
      </rPr>
      <t xml:space="preserve">     /dev/sda3  6397952  536868863  530470912  252.9G  Linux filesystem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system partitions are all encrypted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more /etc/crypttab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Every persistent disk partition present must have an entry in the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partitions other than the boot partition or pseudo file systems (such as /proc or /sys) are not listed, this is a finding.</t>
    </r>
  </si>
  <si>
    <t>V-275579</t>
  </si>
  <si>
    <r>
      <rPr>
        <sz val="11"/>
        <rFont val="Calibri"/>
      </rPr>
      <t xml:space="preserve">Ubuntu OS must have directories that contain system commands set to a mode of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</si>
  <si>
    <r>
      <rPr>
        <sz val="11"/>
        <color rgb="FF000000"/>
        <rFont val="Calibri"/>
      </rPr>
      <t xml:space="preserve">Configure Ubuntu OS commands directories to be protected from unauthorized access.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/bin /sbin /usr/bin /usr/sbin /usr/local/bin /usr/local/sbin -perm /022 -type d -exec chmod -R 755 '{}' \;</t>
    </r>
  </si>
  <si>
    <r>
      <rPr>
        <sz val="11"/>
        <color rgb="FF000000"/>
        <rFont val="Calibri"/>
      </rPr>
      <t xml:space="preserve">Protecting audit information also includes identifying and protecting the tools used to view and manipulate log data. Therefore, protecting audit tools is necessary to prevent unauthorized operation on audit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Operating systems providing tools to interface with audit information will leverage user permissions and roles identifying the user accessing the tools and the corresponding rights the user has to make access decisions regarding the deletion of audit tools.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</si>
  <si>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 xml:space="preserve">Verify the system commands directories have mode "755" or less permissive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find /bin /sbin /usr/bin /usr/sbin /usr/local/bin /usr/local/sbin -perm /022 -type d -exec stat -c "%n %a"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directories are found to be group-writable or world-writable, this is a finding.</t>
    </r>
  </si>
  <si>
    <t>V-275580</t>
  </si>
  <si>
    <r>
      <rPr>
        <sz val="11"/>
        <rFont val="Calibri"/>
      </rPr>
      <t xml:space="preserve">Ubuntu OS must have system commands set to a mode of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</si>
  <si>
    <r>
      <rPr>
        <sz val="11"/>
        <color rgb="FF000000"/>
        <rFont val="Calibri"/>
      </rPr>
      <t xml:space="preserve">Configure Ubuntu OS commands to be protected from unauthorized access.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/bin /sbin /usr/bin /usr/sbin /usr/local/bin /usr/local/sbin -perm /022 -type f -exec chmod 755 '{}' \;</t>
    </r>
  </si>
  <si>
    <r>
      <rPr>
        <sz val="11"/>
        <color rgb="FF000000"/>
        <rFont val="Calibri"/>
      </rPr>
      <t xml:space="preserve">If Ubuntu OS were to allow any user to make changes to software libraries, then those changes might be implemented without undergoing the appropriate testing and approvals that are part of a robust change management process.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applies to Ubuntu OS with software libraries that are accessible and configurable, as in the case of interpreted languages. Software libraries also include privileged programs that execute with escalated privileges. Only qualified and authorized individuals must be allowed to obtain access to information system components for purposes of initiating changes, including upgrades and modifications.</t>
    </r>
  </si>
  <si>
    <r>
      <rPr>
        <sz val="11"/>
        <color rgb="FF000000"/>
        <rFont val="Calibri"/>
      </rPr>
      <t xml:space="preserve">Verify the system commands contained in the following directories have mode "755" or less permissive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/bin /sbin /usr/bin /usr/sbin /usr/local/bin /usr/local/sbin -perm /022 -type f -exec stat -c "%n %a"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files are found to be group-writable or world-writable, this is a finding.</t>
    </r>
  </si>
  <si>
    <t>V-275581</t>
  </si>
  <si>
    <r>
      <rPr>
        <sz val="11"/>
        <rFont val="Calibri"/>
      </rPr>
      <t xml:space="preserve">Ubuntu OS library files must have mode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</si>
  <si>
    <r>
      <rPr>
        <sz val="11"/>
        <color rgb="FF000000"/>
        <rFont val="Calibri"/>
      </rPr>
      <t xml:space="preserve">Configure the library files to be protected from unauthorized access.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/lib /lib64 /usr/lib -perm /022 -type f -exec chmod 755 '{}' \;</t>
    </r>
  </si>
  <si>
    <r>
      <rPr>
        <sz val="11"/>
        <color rgb="FF000000"/>
        <rFont val="Calibri"/>
      </rPr>
      <t xml:space="preserve">If the operating system were to allow any user to make changes to software libraries, then those changes might be implemented without undergoing the appropriate testing and approvals that are part of a robust change management process.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applies to operating systems with software libraries that are accessible and configurable, as in the case of interpreted languages. Software libraries also include privileged programs that execute with escalated privileges. Only qualified and authorized individuals must be allowed to obtain access to information system components for purposes of initiating changes, including upgrades and modifications.</t>
    </r>
  </si>
  <si>
    <r>
      <rPr>
        <sz val="11"/>
        <color rgb="FF000000"/>
        <rFont val="Calibri"/>
      </rPr>
      <t xml:space="preserve">Verify the systemwide shared library files contained in the directories "/lib", "/lib64", and "/usr/lib" have mode "755" or less permissive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/lib /lib64 /usr/lib -perm /022 -type f -exec stat -c "%n %a"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files are found to be group-writable or world-writable, this is a finding.</t>
    </r>
  </si>
  <si>
    <t>V-275582</t>
  </si>
  <si>
    <r>
      <rPr>
        <sz val="11"/>
        <rFont val="Calibri"/>
      </rPr>
      <t xml:space="preserve">Ubuntu OS must configure the </t>
    </r>
    <r>
      <rPr>
        <sz val="11"/>
        <color rgb="FF000000"/>
        <rFont val="Calibri"/>
      </rPr>
      <t>"</t>
    </r>
    <r>
      <rPr>
        <b/>
        <sz val="11"/>
        <color rgb="FF000000"/>
        <rFont val="Calibri"/>
      </rPr>
      <t>/var/log</t>
    </r>
    <r>
      <rPr>
        <sz val="11"/>
        <color rgb="FF000000"/>
        <rFont val="Calibri"/>
      </rPr>
      <t>"</t>
    </r>
    <r>
      <rPr>
        <sz val="11"/>
        <color rgb="FF000000"/>
        <rFont val="Calibri"/>
      </rPr>
      <t xml:space="preserve"> directory to have mode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</si>
  <si>
    <r>
      <rPr>
        <sz val="11"/>
        <color rgb="FF000000"/>
        <rFont val="Calibri"/>
      </rPr>
      <t xml:space="preserve">Configure the "/var/log" directory to have permissions of "0755"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chmod 0755 /var/log</t>
    </r>
  </si>
  <si>
    <r>
      <rPr>
        <sz val="11"/>
        <color rgb="FF000000"/>
        <rFont val="Calibri"/>
      </rPr>
      <t xml:space="preserve">Only authorized personnel should be aware of errors and the details of the errors. Error messages are an indicator of an organization's operational state or can identify the operating system or platform. Additionally, personally identifiable information (PII) and operational information must not be revealed through error messages to unauthorized personnel or their designated representatives.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structure and content of error messages must be carefully considered by the organization and development team. The extent to which the information system is able to identify and handle error conditions is guided by organizational policy and operational requirements.</t>
    </r>
  </si>
  <si>
    <r>
      <rPr>
        <sz val="11"/>
        <color rgb="FF000000"/>
        <rFont val="Calibri"/>
      </rPr>
      <t xml:space="preserve">Verify the "/var/log" directory has mode of "755" or less permissive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If rsyslog is active and enabled on the operating system, this requirement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stat -c "%n %a" /var/log </t>
    </r>
    <r>
      <rPr>
        <sz val="11"/>
        <color rgb="FF000000"/>
        <rFont val="Calibri"/>
      </rPr>
      <t xml:space="preserve">
</t>
    </r>
    <r>
      <rPr>
        <sz val="11"/>
        <color rgb="FF000000"/>
        <rFont val="Calibri"/>
      </rPr>
      <t xml:space="preserve">     /var/log 755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value of "755" or less permissive is not returned, this is a finding.</t>
    </r>
  </si>
  <si>
    <t>V-275583</t>
  </si>
  <si>
    <r>
      <rPr>
        <sz val="11"/>
        <rFont val="Calibri"/>
      </rPr>
      <t>Ubuntu OS must generate error messages that provide information necessary for corrective actions without revealing information that could be exploited by adversaries.</t>
    </r>
  </si>
  <si>
    <r>
      <rPr>
        <sz val="11"/>
        <color rgb="FF000000"/>
        <rFont val="Calibri"/>
      </rPr>
      <t xml:space="preserve">Configure Ubuntu OS to set permissions of all log files under the "/var/log" directory to "640" or more restricted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The btmp, wtmp, and lastlog files are excluded. Refer to the Vul Discussion for details.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/var/log -perm /137 ! -name '*[bw]tmp' ! -name '*lastlog' -type f -exec chmod 640 '{}' \;</t>
    </r>
  </si>
  <si>
    <r>
      <rPr>
        <sz val="11"/>
        <color rgb="FF000000"/>
        <rFont val="Calibri"/>
      </rPr>
      <t xml:space="preserve">Any operating system providing too much information in error messages risks compromising the data and security of the structure, and content of error messages needs to be carefully considered by the organization.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Organizations carefully consider the structure/content of error messages. The extent to which information systems are able to identify and handle error conditions is guided by organizational policy and operational requirements. Information that could be exploited by adversaries includes, for example, erroneous logon attempts with passwords entered by mistake as the username, mission/business information that can be derived from (if not stated explicitly by) information recorded, and personal information, such as account numbers, social security numbers, and credit card numbers.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/var/log/btmp, /var/log/wtmp, and /var/log/lastlog files have group write and global read permissions to allow for the lastlog function to perform. Limiting the permissions beyond this configuration will result in the failure of functions that rely on the lastlog database.</t>
    </r>
  </si>
  <si>
    <r>
      <rPr>
        <sz val="11"/>
        <color rgb="FF000000"/>
        <rFont val="Calibri"/>
      </rPr>
      <t xml:space="preserve">Verify Ubuntu OS has all system log files under the "/var/log" directory with a permission set to "640" or less permissive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The btmp, wtmp, and lastlog files are excluded. Refer to the Vul Discussion for details.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/var/log -perm /137 ! -name '*[bw]tmp' ! -name '*lastlog' -type f -exec stat -c "%n %a"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displays any output, this is a finding.</t>
    </r>
  </si>
  <si>
    <t>V-275584</t>
  </si>
  <si>
    <r>
      <rPr>
        <sz val="11"/>
        <rFont val="Calibri"/>
      </rPr>
      <t>Ubuntu OS must generate system journal entries without revealing information that could be exploited by adversaries.</t>
    </r>
  </si>
  <si>
    <r>
      <rPr>
        <sz val="11"/>
        <color rgb="FF000000"/>
        <rFont val="Calibri"/>
      </rPr>
      <t xml:space="preserve">Configure Ubuntu OS to set the appropriate permissions to the files and directories used by the systemd journal: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"`/usr/lib/tmpfiles.d/systemd.conf" file: </t>
    </r>
    <r>
      <rPr>
        <sz val="11"/>
        <color rgb="FF000000"/>
        <rFont val="Calibri"/>
      </rPr>
      <t xml:space="preserve">
</t>
    </r>
    <r>
      <rPr>
        <sz val="11"/>
        <color rgb="FF000000"/>
        <rFont val="Calibri"/>
      </rPr>
      <t xml:space="preserve">z /run/log/journal 2750 root systemd-journal - - </t>
    </r>
    <r>
      <rPr>
        <sz val="11"/>
        <color rgb="FF000000"/>
        <rFont val="Calibri"/>
      </rPr>
      <t xml:space="preserve">
</t>
    </r>
    <r>
      <rPr>
        <sz val="11"/>
        <color rgb="FF000000"/>
        <rFont val="Calibri"/>
      </rPr>
      <t xml:space="preserve">Z /run/log/journal/%m ~2750 root systemd-journal - - </t>
    </r>
    <r>
      <rPr>
        <sz val="11"/>
        <color rgb="FF000000"/>
        <rFont val="Calibri"/>
      </rPr>
      <t xml:space="preserve">
</t>
    </r>
    <r>
      <rPr>
        <sz val="11"/>
        <color rgb="FF000000"/>
        <rFont val="Calibri"/>
      </rPr>
      <t xml:space="preserve">z /var/log/journal 2750 root systemd-journal - - </t>
    </r>
    <r>
      <rPr>
        <sz val="11"/>
        <color rgb="FF000000"/>
        <rFont val="Calibri"/>
      </rPr>
      <t xml:space="preserve">
</t>
    </r>
    <r>
      <rPr>
        <sz val="11"/>
        <color rgb="FF000000"/>
        <rFont val="Calibri"/>
      </rPr>
      <t xml:space="preserve">z /var/log/journal/%m 2750 root systemd-journal - - </t>
    </r>
    <r>
      <rPr>
        <sz val="11"/>
        <color rgb="FF000000"/>
        <rFont val="Calibri"/>
      </rPr>
      <t xml:space="preserve">
</t>
    </r>
    <r>
      <rPr>
        <sz val="11"/>
        <color rgb="FF000000"/>
        <rFont val="Calibri"/>
      </rPr>
      <t xml:space="preserve">z /var/log/journal/%m/system.journal 0640 root systemd-journal - - </t>
    </r>
    <r>
      <rPr>
        <sz val="11"/>
        <color rgb="FF000000"/>
        <rFont val="Calibri"/>
      </rPr>
      <t xml:space="preserve">
</t>
    </r>
    <r>
      <rPr>
        <sz val="11"/>
        <color rgb="FF000000"/>
        <rFont val="Calibri"/>
      </rPr>
      <t>Restart the system for the changes to take effect.</t>
    </r>
  </si>
  <si>
    <r>
      <rPr>
        <sz val="11"/>
        <color rgb="FF000000"/>
        <rFont val="Calibri"/>
      </rPr>
      <t xml:space="preserve">Any operating system providing too much information in error messages risks compromising the data and security of the structure, and content of error messages must be carefully considered by the organization.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Organizations carefully consider the structure/content of error messages. The extent to which information systems are able to identify and handle error conditions is guided by organizational policy and operational requirements. Information that could be exploited by adversaries includes, for example, erroneous logon attempts with passwords entered in error as the username, mission/business information that can be derived from (if not stated explicitly by) information recorded, and personal information, such as account numbers, social security numbers, and credit card numbers.</t>
    </r>
  </si>
  <si>
    <r>
      <rPr>
        <sz val="11"/>
        <color rgb="FF000000"/>
        <rFont val="Calibri"/>
      </rPr>
      <t>Verify the /run/log/journal and /var/log/journal directories have permissions set to "2750" or less permissive by using the following command:</t>
    </r>
    <r>
      <rPr>
        <sz val="11"/>
        <color rgb="FF000000"/>
        <rFont val="Calibri"/>
      </rPr>
      <t xml:space="preserve">
</t>
    </r>
    <r>
      <rPr>
        <sz val="11"/>
        <color rgb="FF000000"/>
        <rFont val="Calibri"/>
      </rPr>
      <t>$ sudo find /run/log/journal /var/log/journal -type d -exec stat -c "%n %a" {} \;</t>
    </r>
    <r>
      <rPr>
        <sz val="11"/>
        <color rgb="FF000000"/>
        <rFont val="Calibri"/>
      </rPr>
      <t xml:space="preserve">
</t>
    </r>
    <r>
      <rPr>
        <sz val="11"/>
        <color rgb="FF000000"/>
        <rFont val="Calibri"/>
      </rPr>
      <t>/run/log/journal 2750</t>
    </r>
    <r>
      <rPr>
        <sz val="11"/>
        <color rgb="FF000000"/>
        <rFont val="Calibri"/>
      </rPr>
      <t xml:space="preserve">
</t>
    </r>
    <r>
      <rPr>
        <sz val="11"/>
        <color rgb="FF000000"/>
        <rFont val="Calibri"/>
      </rPr>
      <t>/var/log/journal 2750</t>
    </r>
    <r>
      <rPr>
        <sz val="11"/>
        <color rgb="FF000000"/>
        <rFont val="Calibri"/>
      </rPr>
      <t xml:space="preserve">
</t>
    </r>
    <r>
      <rPr>
        <sz val="11"/>
        <color rgb="FF000000"/>
        <rFont val="Calibri"/>
      </rPr>
      <t xml:space="preserve">/var/log/journal/3b018e681c904487b11671b9c1987cce 2750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any output returned has a permission set greater than "2750",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all files in the /run/log/journal and /var/log/journal directories have permissions set to "640" or less permissive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/run/log/journal /var/log/journal  -type f -exec stat -c "%n %a" {} \; </t>
    </r>
    <r>
      <rPr>
        <sz val="11"/>
        <color rgb="FF000000"/>
        <rFont val="Calibri"/>
      </rPr>
      <t xml:space="preserve">
</t>
    </r>
    <r>
      <rPr>
        <sz val="11"/>
        <color rgb="FF000000"/>
        <rFont val="Calibri"/>
      </rPr>
      <t xml:space="preserve">     /var/log/journal/3b018e681c904487b11671b9c1987cce/system@99dcc72bb1134aaeae4bf157aa7606f4-0000000000003c7a-0006073f8d1c0fec.journal 640 </t>
    </r>
    <r>
      <rPr>
        <sz val="11"/>
        <color rgb="FF000000"/>
        <rFont val="Calibri"/>
      </rPr>
      <t xml:space="preserve">
</t>
    </r>
    <r>
      <rPr>
        <sz val="11"/>
        <color rgb="FF000000"/>
        <rFont val="Calibri"/>
      </rPr>
      <t xml:space="preserve">     /var/log/journal/3b018e681c904487b11671b9c1987cce/system.journal 640</t>
    </r>
    <r>
      <rPr>
        <sz val="11"/>
        <color rgb="FF000000"/>
        <rFont val="Calibri"/>
      </rPr>
      <t xml:space="preserve">
</t>
    </r>
    <r>
      <rPr>
        <sz val="11"/>
        <color rgb="FF000000"/>
        <rFont val="Calibri"/>
      </rPr>
      <t xml:space="preserve">     /var/log/journal/3b018e681c904487b11671b9c1987cce/user-1000.journal 640 </t>
    </r>
    <r>
      <rPr>
        <sz val="11"/>
        <color rgb="FF000000"/>
        <rFont val="Calibri"/>
      </rPr>
      <t xml:space="preserve">
</t>
    </r>
    <r>
      <rPr>
        <sz val="11"/>
        <color rgb="FF000000"/>
        <rFont val="Calibri"/>
      </rPr>
      <t xml:space="preserve">     /var/log/journal/3b018e681c904487b11671b9c1987cce/user-1000@bdedf14602ff4081a77dc7a6debc8626-00000000000062a6-00060b4b414b617a.journal 640</t>
    </r>
    <r>
      <rPr>
        <sz val="11"/>
        <color rgb="FF000000"/>
        <rFont val="Calibri"/>
      </rPr>
      <t xml:space="preserve">
</t>
    </r>
    <r>
      <rPr>
        <sz val="11"/>
        <color rgb="FF000000"/>
        <rFont val="Calibri"/>
      </rPr>
      <t xml:space="preserve">     /var/log/journal/3b018e681c904487b11671b9c1987cce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output returned has a permission set greater than "640", this is a finding.</t>
    </r>
  </si>
  <si>
    <t>V-275585</t>
  </si>
  <si>
    <r>
      <rPr>
        <sz val="11"/>
        <rFont val="Calibri"/>
      </rPr>
      <t xml:space="preserve">Ubuntu OS must configure </t>
    </r>
    <r>
      <rPr>
        <sz val="11"/>
        <color rgb="FF000000"/>
        <rFont val="Calibri"/>
      </rPr>
      <t>"</t>
    </r>
    <r>
      <rPr>
        <b/>
        <sz val="11"/>
        <color rgb="FF000000"/>
        <rFont val="Calibri"/>
      </rPr>
      <t>/var/log/syslog</t>
    </r>
    <r>
      <rPr>
        <sz val="11"/>
        <color rgb="FF000000"/>
        <rFont val="Calibri"/>
      </rPr>
      <t>"</t>
    </r>
    <r>
      <rPr>
        <sz val="11"/>
        <color rgb="FF000000"/>
        <rFont val="Calibri"/>
      </rPr>
      <t xml:space="preserve"> file with mode </t>
    </r>
    <r>
      <rPr>
        <sz val="11"/>
        <color rgb="FF000000"/>
        <rFont val="Calibri"/>
      </rPr>
      <t>"</t>
    </r>
    <r>
      <rPr>
        <b/>
        <sz val="11"/>
        <color rgb="FF000000"/>
        <rFont val="Calibri"/>
      </rPr>
      <t>640</t>
    </r>
    <r>
      <rPr>
        <sz val="11"/>
        <color rgb="FF000000"/>
        <rFont val="Calibri"/>
      </rPr>
      <t>"</t>
    </r>
    <r>
      <rPr>
        <sz val="11"/>
        <color rgb="FF000000"/>
        <rFont val="Calibri"/>
      </rPr>
      <t xml:space="preserve"> or less permissive.</t>
    </r>
  </si>
  <si>
    <r>
      <rPr>
        <sz val="11"/>
        <color rgb="FF000000"/>
        <rFont val="Calibri"/>
      </rPr>
      <t xml:space="preserve">Configure Ubuntu OS to have permissions of "640" for the "/var/log/syslog" file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chmod 0640 /var/log/syslog</t>
    </r>
  </si>
  <si>
    <r>
      <rPr>
        <sz val="11"/>
        <color rgb="FF000000"/>
        <rFont val="Calibri"/>
      </rPr>
      <t xml:space="preserve">Verify that Ubuntu OS configures the "/var/log/syslog" file with mode "640" or less permissive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stat -c "%n %a" /var/log/syslog  </t>
    </r>
    <r>
      <rPr>
        <sz val="11"/>
        <color rgb="FF000000"/>
        <rFont val="Calibri"/>
      </rPr>
      <t xml:space="preserve">
</t>
    </r>
    <r>
      <rPr>
        <sz val="11"/>
        <color rgb="FF000000"/>
        <rFont val="Calibri"/>
      </rPr>
      <t xml:space="preserve">     /var/log/syslog 640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value of "640" or less permissive is not returned, this is a finding.</t>
    </r>
  </si>
  <si>
    <t>V-275586</t>
  </si>
  <si>
    <r>
      <rPr>
        <sz val="11"/>
        <rFont val="Calibri"/>
      </rPr>
      <t xml:space="preserve">Ubuntu OS must configure audit tools with a mode of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</si>
  <si>
    <r>
      <rPr>
        <sz val="11"/>
        <color rgb="FF000000"/>
        <rFont val="Calibri"/>
      </rPr>
      <t xml:space="preserve">Configure the audit tools on Ubuntu OS to be protected from unauthorized access by setting the correct permissive mode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chmod 755 &lt;audit_tool_name&gt;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Replace "&lt;audit_tool_name&gt;" with the audit tool that does not have the correct permissions.</t>
    </r>
  </si>
  <si>
    <r>
      <rPr>
        <sz val="11"/>
        <color rgb="FF000000"/>
        <rFont val="Calibri"/>
      </rPr>
      <t xml:space="preserve">Protecting audit information also includes identifying and protecting the tools used to view and manipulate log data. Therefore, protecting audit tools is necessary to prevent unauthorized operation on audit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Operating systems providing tools to interface with audit information will leverage user permissions and roles identifying the user accessing the tools and the corresponding rights the user enjoys to make access decisions regarding the access to audit tools.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Satisfies: SRG-OS-000256-GPOS-00097, SRG-OS-000257-GPOS-00098</t>
    </r>
  </si>
  <si>
    <r>
      <rPr>
        <sz val="11"/>
        <color rgb="FF000000"/>
        <rFont val="Calibri"/>
      </rPr>
      <t xml:space="preserve">Verify Ubuntu OS configures the audit tools to have a file permission of "755" or less to prevent unauthorized access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stat -c "%n %a" /sbin/auditctl /sbin/aureport /sbin/ausearch /sbin/autrace /sbin/auditd /sbin/audispd* /sbin/augenrules </t>
    </r>
    <r>
      <rPr>
        <sz val="11"/>
        <color rgb="FF000000"/>
        <rFont val="Calibri"/>
      </rPr>
      <t xml:space="preserve">
</t>
    </r>
    <r>
      <rPr>
        <sz val="11"/>
        <color rgb="FF000000"/>
        <rFont val="Calibri"/>
      </rPr>
      <t xml:space="preserve">     /sbin/auditctl 755 </t>
    </r>
    <r>
      <rPr>
        <sz val="11"/>
        <color rgb="FF000000"/>
        <rFont val="Calibri"/>
      </rPr>
      <t xml:space="preserve">
</t>
    </r>
    <r>
      <rPr>
        <sz val="11"/>
        <color rgb="FF000000"/>
        <rFont val="Calibri"/>
      </rPr>
      <t xml:space="preserve">     /sbin/aureport 755 </t>
    </r>
    <r>
      <rPr>
        <sz val="11"/>
        <color rgb="FF000000"/>
        <rFont val="Calibri"/>
      </rPr>
      <t xml:space="preserve">
</t>
    </r>
    <r>
      <rPr>
        <sz val="11"/>
        <color rgb="FF000000"/>
        <rFont val="Calibri"/>
      </rPr>
      <t xml:space="preserve">     /sbin/ausearch 755 </t>
    </r>
    <r>
      <rPr>
        <sz val="11"/>
        <color rgb="FF000000"/>
        <rFont val="Calibri"/>
      </rPr>
      <t xml:space="preserve">
</t>
    </r>
    <r>
      <rPr>
        <sz val="11"/>
        <color rgb="FF000000"/>
        <rFont val="Calibri"/>
      </rPr>
      <t xml:space="preserve">     /sbin/autrace 755 </t>
    </r>
    <r>
      <rPr>
        <sz val="11"/>
        <color rgb="FF000000"/>
        <rFont val="Calibri"/>
      </rPr>
      <t xml:space="preserve">
</t>
    </r>
    <r>
      <rPr>
        <sz val="11"/>
        <color rgb="FF000000"/>
        <rFont val="Calibri"/>
      </rPr>
      <t xml:space="preserve">     /sbin/auditd 755 </t>
    </r>
    <r>
      <rPr>
        <sz val="11"/>
        <color rgb="FF000000"/>
        <rFont val="Calibri"/>
      </rPr>
      <t xml:space="preserve">
</t>
    </r>
    <r>
      <rPr>
        <sz val="11"/>
        <color rgb="FF000000"/>
        <rFont val="Calibri"/>
      </rPr>
      <t xml:space="preserve">     /sbin/audispd-zos-remote 755 </t>
    </r>
    <r>
      <rPr>
        <sz val="11"/>
        <color rgb="FF000000"/>
        <rFont val="Calibri"/>
      </rPr>
      <t xml:space="preserve">
</t>
    </r>
    <r>
      <rPr>
        <sz val="11"/>
        <color rgb="FF000000"/>
        <rFont val="Calibri"/>
      </rPr>
      <t xml:space="preserve">     /sbin/augenrules 755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of the audit tools have a mode more permissive than "0755", this is a finding.</t>
    </r>
  </si>
  <si>
    <t>V-275587</t>
  </si>
  <si>
    <r>
      <rPr>
        <sz val="11"/>
        <rFont val="Calibri"/>
      </rPr>
      <t xml:space="preserve">Ubuntu OS must have directories that contain system commands 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</si>
  <si>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 xml:space="preserve">Configure Ubuntu OS commands directories to be protected from unauthorized access.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/bin /sbin /usr/bin /usr/sbin /usr/local/bin /usr/local/sbin ! -user root -type d -exec chown root '{}' \;</t>
    </r>
  </si>
  <si>
    <r>
      <rPr>
        <sz val="11"/>
        <color rgb="FF000000"/>
        <rFont val="Calibri"/>
      </rPr>
      <t xml:space="preserve">Verify the system commands directories are owned by "root"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/bin /sbin /usr/bin /usr/sbin /usr/local/bin /usr/local/sbin ! -user root -type d -exec stat -c "%n %U"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system commands directories are returned, this is a finding.</t>
    </r>
  </si>
  <si>
    <t>V-275588</t>
  </si>
  <si>
    <r>
      <rPr>
        <sz val="11"/>
        <rFont val="Calibri"/>
      </rPr>
      <t xml:space="preserve">Ubuntu OS must have directories that contain system commands group-owned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</si>
  <si>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 xml:space="preserve">Configure Ubuntu OS commands directories to be protected from unauthorized access.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/bin /sbin /usr/bin /usr/sbin /usr/local/bin /usr/local/sbin ! -group root -type d -exec chgrp root '{}' \;</t>
    </r>
  </si>
  <si>
    <r>
      <rPr>
        <sz val="11"/>
        <color rgb="FF000000"/>
        <rFont val="Calibri"/>
      </rPr>
      <t xml:space="preserve">Verify the system commands directories are group-owned by "root"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/bin /sbin /usr/bin /usr/sbin /usr/local/bin /usr/local/sbin ! -group root -type d -exec stat -c "%n %G"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system commands directories are returned that are not Set Group ID up on execution (SGID) files and owned by a privileged account, this is a finding.</t>
    </r>
  </si>
  <si>
    <t>V-275589</t>
  </si>
  <si>
    <r>
      <rPr>
        <sz val="11"/>
        <rFont val="Calibri"/>
      </rPr>
      <t xml:space="preserve">Ubuntu OS must have system commands owned by </t>
    </r>
    <r>
      <rPr>
        <sz val="11"/>
        <color rgb="FF000000"/>
        <rFont val="Calibri"/>
      </rPr>
      <t>"</t>
    </r>
    <r>
      <rPr>
        <b/>
        <sz val="11"/>
        <color rgb="FF000000"/>
        <rFont val="Calibri"/>
      </rPr>
      <t>root</t>
    </r>
    <r>
      <rPr>
        <sz val="11"/>
        <color rgb="FF000000"/>
        <rFont val="Calibri"/>
      </rPr>
      <t>"</t>
    </r>
    <r>
      <rPr>
        <sz val="11"/>
        <color rgb="FF000000"/>
        <rFont val="Calibri"/>
      </rPr>
      <t xml:space="preserve"> or a system account.</t>
    </r>
  </si>
  <si>
    <r>
      <rPr>
        <sz val="11"/>
        <color rgb="FF000000"/>
        <rFont val="Calibri"/>
      </rPr>
      <t xml:space="preserve">Configure Ubuntu OS commands and their respective parent directories to be protected from unauthorized access. Run the following command, replacing "&lt;command_name&gt;" with any system command not owned by "root" or a required system account: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chown root &lt;command_name&gt;</t>
    </r>
  </si>
  <si>
    <r>
      <rPr>
        <sz val="11"/>
        <color rgb="FF000000"/>
        <rFont val="Calibri"/>
      </rPr>
      <t xml:space="preserve">If Ubuntu OS were to allow any user to make changes to software libraries, then those changes could be implemented without undergoing the appropriate testing and approvals that are part of a robust change management process.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applies to Ubuntu OS with software libraries that are accessible and configurable, as in the case of interpreted languages. Software libraries also include privileged programs that execute with escalated privileges. Only qualified and authorized individuals must be allowed to obtain access to information system components for purposes of initiating changes, including upgrades and modifications.</t>
    </r>
  </si>
  <si>
    <r>
      <rPr>
        <sz val="11"/>
        <color rgb="FF000000"/>
        <rFont val="Calibri"/>
      </rPr>
      <t xml:space="preserve">Verify the system commands contained in the following directories are owned by "root", or a required system account,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/bin /sbin /usr/bin /usr/sbin /usr/local/bin /usr/local/sbin ! -user root -type f -exec stat -c "%n %U"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system commands are returned and are not owned by a required system account, this is a finding.</t>
    </r>
  </si>
  <si>
    <t>V-275590</t>
  </si>
  <si>
    <r>
      <rPr>
        <sz val="11"/>
        <rFont val="Calibri"/>
      </rPr>
      <t xml:space="preserve">Ubuntu OS must have system commands group-owned by </t>
    </r>
    <r>
      <rPr>
        <sz val="11"/>
        <color rgb="FF000000"/>
        <rFont val="Calibri"/>
      </rPr>
      <t>"</t>
    </r>
    <r>
      <rPr>
        <b/>
        <sz val="11"/>
        <color rgb="FF000000"/>
        <rFont val="Calibri"/>
      </rPr>
      <t>root</t>
    </r>
    <r>
      <rPr>
        <sz val="11"/>
        <color rgb="FF000000"/>
        <rFont val="Calibri"/>
      </rPr>
      <t>"</t>
    </r>
    <r>
      <rPr>
        <sz val="11"/>
        <color rgb="FF000000"/>
        <rFont val="Calibri"/>
      </rPr>
      <t xml:space="preserve"> or a system account.</t>
    </r>
  </si>
  <si>
    <r>
      <rPr>
        <sz val="11"/>
        <color rgb="FF000000"/>
        <rFont val="Calibri"/>
      </rPr>
      <t>Configure Ubuntu OS commands to be protected from unauthorized access.</t>
    </r>
    <r>
      <rPr>
        <sz val="11"/>
        <color rgb="FF000000"/>
        <rFont val="Calibri"/>
      </rPr>
      <t xml:space="preserve">
</t>
    </r>
    <r>
      <rPr>
        <sz val="11"/>
        <color rgb="FF000000"/>
        <rFont val="Calibri"/>
      </rPr>
      <t xml:space="preserve">Run the following command, replacing "&lt;command_name&gt;" with any system command not group-owned by "root" or a required system account: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chgrp root &lt;command_name&gt;</t>
    </r>
  </si>
  <si>
    <r>
      <rPr>
        <sz val="11"/>
        <color rgb="FF000000"/>
        <rFont val="Calibri"/>
      </rPr>
      <t xml:space="preserve">Verify the system commands contained in the following directories are group-owned by "root" or a required system account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-L /bin /sbin /usr/bin /usr/sbin /usr/local/bin /usr/local/sbin ! -group root -type f ! -perm /2000 -exec stat -c "%n %G"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system commands are returned that are not Set Group ID upon execution (SGID) files and group-owned by a required system account, this is a finding.</t>
    </r>
  </si>
  <si>
    <t>V-275591</t>
  </si>
  <si>
    <r>
      <rPr>
        <sz val="11"/>
        <rFont val="Calibri"/>
      </rPr>
      <t xml:space="preserve">Ubuntu OS library directories must be 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</si>
  <si>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 xml:space="preserve">Configure the library files and their respective parent directories to be protected from unauthorized access.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/lib /usr/lib /lib64 ! -user root -type d -exec chown root '{}' \;</t>
    </r>
  </si>
  <si>
    <r>
      <rPr>
        <sz val="11"/>
        <color rgb="FF000000"/>
        <rFont val="Calibri"/>
      </rPr>
      <t xml:space="preserve">Verify the systemwide shared library directories "/lib", "/lib64", and "/usr/lib" are owned by "root"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/lib /usr/lib /lib64 ! -user root -type d -exec stat -c "%n %U"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systemwide library directory is returned, this is a finding.</t>
    </r>
  </si>
  <si>
    <t>V-275592</t>
  </si>
  <si>
    <r>
      <rPr>
        <sz val="11"/>
        <rFont val="Calibri"/>
      </rPr>
      <t xml:space="preserve">Ubuntu OS library directories must be group-owned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</si>
  <si>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 xml:space="preserve">Configure Ubuntu OS library directories to be protected from unauthorized access.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/lib /usr/lib /lib64 ! -group root -type d -exec chgrp root '{}' \;</t>
    </r>
  </si>
  <si>
    <r>
      <rPr>
        <sz val="11"/>
        <color rgb="FF000000"/>
        <rFont val="Calibri"/>
      </rPr>
      <t xml:space="preserve">Verify the systemwide library directories "/lib", "/lib64", and "/usr/lib" are group-owned by "root"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/lib /usr/lib /lib64 ! -group root -type d -exec stat -c "%n %G"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systemwide shared library directory is returned, this is a finding.</t>
    </r>
  </si>
  <si>
    <t>V-275593</t>
  </si>
  <si>
    <r>
      <rPr>
        <sz val="11"/>
        <rFont val="Calibri"/>
      </rPr>
      <t xml:space="preserve">Ubuntu OS library files must be 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</si>
  <si>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 xml:space="preserve">Configure Ubuntu OS library files to be protected from unauthorized access.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/lib /usr/lib /lib64 ! -user root -type f -exec chown root '{}' \;</t>
    </r>
  </si>
  <si>
    <r>
      <rPr>
        <sz val="11"/>
        <color rgb="FF000000"/>
        <rFont val="Calibri"/>
      </rPr>
      <t xml:space="preserve">If the operating system were to allow any user to make changes to software libraries, then those changes could be implemented without undergoing the appropriate testing and approvals that are part of a robust change management process.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applies to operating systems with software libraries that are accessible and configurable, as in the case of interpreted languages. Software libraries also include privileged programs that execute with escalated privileges. Only qualified and authorized individuals must be allowed to obtain access to information system components for purposes of initiating changes, including upgrades and modifications.</t>
    </r>
  </si>
  <si>
    <r>
      <rPr>
        <sz val="11"/>
        <color rgb="FF000000"/>
        <rFont val="Calibri"/>
      </rPr>
      <t xml:space="preserve">Verify the systemwide shared library files contained in the directories "/lib", "/lib64", and "/usr/lib" are owned by "root"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/lib /usr/lib /lib64 ! -user root -type f -exec stat -c "%n %U"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systemwide library file is returned, this is a finding.</t>
    </r>
  </si>
  <si>
    <t>V-275594</t>
  </si>
  <si>
    <r>
      <rPr>
        <sz val="11"/>
        <rFont val="Calibri"/>
      </rPr>
      <t xml:space="preserve">Ubuntu OS library files must be group-owned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</si>
  <si>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 xml:space="preserve">Configure Ubuntu OS library files to be protected from unauthorized access. </t>
    </r>
    <r>
      <rPr>
        <sz val="11"/>
        <color rgb="FF000000"/>
        <rFont val="Calibri"/>
      </rPr>
      <t xml:space="preserve">
</t>
    </r>
    <r>
      <rPr>
        <sz val="11"/>
        <color rgb="FF000000"/>
        <rFont val="Calibri"/>
      </rPr>
      <t xml:space="preserve">Run the following command, replacing "&lt;command_name&gt;" with any system command not group-owned by "root" or a required system account: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chgrp root &lt;command_name&gt;</t>
    </r>
  </si>
  <si>
    <r>
      <rPr>
        <sz val="11"/>
        <color rgb="FF000000"/>
        <rFont val="Calibri"/>
      </rPr>
      <t xml:space="preserve">Verify the systemwide library files contained in the directories "/lib", "/lib64", and "/usr/lib" are group-owned by "root", or a required system account,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/lib /lib64 /usr/lib /usr/lib64 ! -group root -type f -exec stat -c "%n %G"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systemwide shared library file is returned and is not group-owned by a required system account, this is a finding.</t>
    </r>
  </si>
  <si>
    <t>V-275595</t>
  </si>
  <si>
    <r>
      <rPr>
        <sz val="11"/>
        <rFont val="Calibri"/>
      </rPr>
      <t xml:space="preserve">Ubuntu OS must configure the directories used by the system journal to be 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</si>
  <si>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 xml:space="preserve">Configure Ubuntu OS to set the appropriate ownership to the directories used by the systemd journal: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"/usr/lib/tmpfiles.d/systemd.conf"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z /run/log/journal 2640 root systemd-journal - - </t>
    </r>
    <r>
      <rPr>
        <sz val="11"/>
        <color rgb="FF000000"/>
        <rFont val="Calibri"/>
      </rPr>
      <t xml:space="preserve">
</t>
    </r>
    <r>
      <rPr>
        <sz val="11"/>
        <color rgb="FF000000"/>
        <rFont val="Calibri"/>
      </rPr>
      <t xml:space="preserve">z /var/log/journal 2640 root systemd-journal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Restart the system for the changes to take effect.</t>
    </r>
  </si>
  <si>
    <r>
      <rPr>
        <sz val="11"/>
        <color rgb="FF000000"/>
        <rFont val="Calibri"/>
      </rPr>
      <t xml:space="preserve">Verify the /run/log/journal and /var/log/journal directories are owned by "root"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/run/log/journal /var/log/journal  -type d -exec stat -c "%n %U" {} \; </t>
    </r>
    <r>
      <rPr>
        <sz val="11"/>
        <color rgb="FF000000"/>
        <rFont val="Calibri"/>
      </rPr>
      <t xml:space="preserve">
</t>
    </r>
    <r>
      <rPr>
        <sz val="11"/>
        <color rgb="FF000000"/>
        <rFont val="Calibri"/>
      </rPr>
      <t xml:space="preserve">     /run/log/journal root </t>
    </r>
    <r>
      <rPr>
        <sz val="11"/>
        <color rgb="FF000000"/>
        <rFont val="Calibri"/>
      </rPr>
      <t xml:space="preserve">
</t>
    </r>
    <r>
      <rPr>
        <sz val="11"/>
        <color rgb="FF000000"/>
        <rFont val="Calibri"/>
      </rPr>
      <t xml:space="preserve">     /var/log/journal root </t>
    </r>
    <r>
      <rPr>
        <sz val="11"/>
        <color rgb="FF000000"/>
        <rFont val="Calibri"/>
      </rPr>
      <t xml:space="preserve">
</t>
    </r>
    <r>
      <rPr>
        <sz val="11"/>
        <color rgb="FF000000"/>
        <rFont val="Calibri"/>
      </rPr>
      <t xml:space="preserve">     /var/log/journal/3b018e681c904487b11671b9c1987cce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output returned is not owned by "root", this is a finding.</t>
    </r>
  </si>
  <si>
    <t>V-275596</t>
  </si>
  <si>
    <r>
      <rPr>
        <sz val="11"/>
        <rFont val="Calibri"/>
      </rPr>
      <t xml:space="preserve">Ubuntu OS must configure the directories used by the system journal to be group-owned by </t>
    </r>
    <r>
      <rPr>
        <sz val="11"/>
        <color rgb="FF000000"/>
        <rFont val="Calibri"/>
      </rPr>
      <t>"</t>
    </r>
    <r>
      <rPr>
        <b/>
        <sz val="11"/>
        <color rgb="FF000000"/>
        <rFont val="Calibri"/>
      </rPr>
      <t>systemd-journal</t>
    </r>
    <r>
      <rPr>
        <sz val="11"/>
        <color rgb="FF000000"/>
        <rFont val="Calibri"/>
      </rPr>
      <t>"</t>
    </r>
    <r>
      <rPr>
        <sz val="11"/>
        <color rgb="FF000000"/>
        <rFont val="Calibri"/>
      </rPr>
      <t>.</t>
    </r>
  </si>
  <si>
    <r>
      <rPr>
        <sz val="11"/>
        <color rgb="FF000000"/>
        <rFont val="Calibri"/>
      </rPr>
      <t xml:space="preserve">Configure Ubuntu OS to set the appropriate group-ownership to the directories used by the systemd journal: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"/usr/lib/tmpfiles.d/systemd.conf"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z /run/log/journal 2640 root systemd-journal - - </t>
    </r>
    <r>
      <rPr>
        <sz val="11"/>
        <color rgb="FF000000"/>
        <rFont val="Calibri"/>
      </rPr>
      <t xml:space="preserve">
</t>
    </r>
    <r>
      <rPr>
        <sz val="11"/>
        <color rgb="FF000000"/>
        <rFont val="Calibri"/>
      </rPr>
      <t xml:space="preserve">z /var/log/journal 2640 root systemd-journal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Restart the system for the changes to take effect.</t>
    </r>
  </si>
  <si>
    <r>
      <rPr>
        <sz val="11"/>
        <color rgb="FF000000"/>
        <rFont val="Calibri"/>
      </rPr>
      <t xml:space="preserve">Verify the /run/log/journal and /var/log/journal directories are group-owned by "systemd-journal"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/run/log/journal /var/log/journal  -type d -exec stat -c "%n %G" {} \; </t>
    </r>
    <r>
      <rPr>
        <sz val="11"/>
        <color rgb="FF000000"/>
        <rFont val="Calibri"/>
      </rPr>
      <t xml:space="preserve">
</t>
    </r>
    <r>
      <rPr>
        <sz val="11"/>
        <color rgb="FF000000"/>
        <rFont val="Calibri"/>
      </rPr>
      <t xml:space="preserve">     /run/log/journal systemd-journal </t>
    </r>
    <r>
      <rPr>
        <sz val="11"/>
        <color rgb="FF000000"/>
        <rFont val="Calibri"/>
      </rPr>
      <t xml:space="preserve">
</t>
    </r>
    <r>
      <rPr>
        <sz val="11"/>
        <color rgb="FF000000"/>
        <rFont val="Calibri"/>
      </rPr>
      <t xml:space="preserve">     /var/log/journal systemd-journal </t>
    </r>
    <r>
      <rPr>
        <sz val="11"/>
        <color rgb="FF000000"/>
        <rFont val="Calibri"/>
      </rPr>
      <t xml:space="preserve">
</t>
    </r>
    <r>
      <rPr>
        <sz val="11"/>
        <color rgb="FF000000"/>
        <rFont val="Calibri"/>
      </rPr>
      <t xml:space="preserve">     /var/log/journal/3b018e681c904487b11671b9c1987cce systemd-journal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output returned is not group-owned by "systemd-journal", this is a finding.</t>
    </r>
  </si>
  <si>
    <t>V-275597</t>
  </si>
  <si>
    <r>
      <rPr>
        <sz val="11"/>
        <rFont val="Calibri"/>
      </rPr>
      <t xml:space="preserve">Ubuntu OS must configure the files used by the system journal to be 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</si>
  <si>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 xml:space="preserve">Configure Ubuntu OS to set the appropriate ownership to the files used by the systemd journal: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"/usr/lib/tmpfiles.d/systemd.conf"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Z /run/log/journal/%m ~2640 root systemd-journal - - </t>
    </r>
    <r>
      <rPr>
        <sz val="11"/>
        <color rgb="FF000000"/>
        <rFont val="Calibri"/>
      </rPr>
      <t xml:space="preserve">
</t>
    </r>
    <r>
      <rPr>
        <sz val="11"/>
        <color rgb="FF000000"/>
        <rFont val="Calibri"/>
      </rPr>
      <t xml:space="preserve">z /var/log/journal/%m 2640 root systemd-journal - - </t>
    </r>
    <r>
      <rPr>
        <sz val="11"/>
        <color rgb="FF000000"/>
        <rFont val="Calibri"/>
      </rPr>
      <t xml:space="preserve">
</t>
    </r>
    <r>
      <rPr>
        <sz val="11"/>
        <color rgb="FF000000"/>
        <rFont val="Calibri"/>
      </rPr>
      <t xml:space="preserve">z /var/log/journal/%m/system.journal 0640 root systemd-journal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Restart the system for the changes to take effect.</t>
    </r>
  </si>
  <si>
    <r>
      <rPr>
        <sz val="11"/>
        <color rgb="FF000000"/>
        <rFont val="Calibri"/>
      </rPr>
      <t xml:space="preserve">Verify the /run/log/journal and /var/log/journal files are owned by "root"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/run/log/journal /var/log/journal  -type f -exec stat -c "%n %U" {} \; </t>
    </r>
    <r>
      <rPr>
        <sz val="11"/>
        <color rgb="FF000000"/>
        <rFont val="Calibri"/>
      </rPr>
      <t xml:space="preserve">
</t>
    </r>
    <r>
      <rPr>
        <sz val="11"/>
        <color rgb="FF000000"/>
        <rFont val="Calibri"/>
      </rPr>
      <t xml:space="preserve">     /var/log/journal/3b018e681c904487b11671b9c1987cce/system@99dcc72bb1134aaeae4bf157aa7606f4-0000000000003c7a-0006073f8d1c0fec.journal root </t>
    </r>
    <r>
      <rPr>
        <sz val="11"/>
        <color rgb="FF000000"/>
        <rFont val="Calibri"/>
      </rPr>
      <t xml:space="preserve">
</t>
    </r>
    <r>
      <rPr>
        <sz val="11"/>
        <color rgb="FF000000"/>
        <rFont val="Calibri"/>
      </rPr>
      <t xml:space="preserve">     /var/log/journal/3b018e681c904487b11671b9c1987cce/system.journal root </t>
    </r>
    <r>
      <rPr>
        <sz val="11"/>
        <color rgb="FF000000"/>
        <rFont val="Calibri"/>
      </rPr>
      <t xml:space="preserve">
</t>
    </r>
    <r>
      <rPr>
        <sz val="11"/>
        <color rgb="FF000000"/>
        <rFont val="Calibri"/>
      </rPr>
      <t xml:space="preserve">     /var/log/journal/3b018e681c904487b11671b9c1987cce/user-1000.journal root </t>
    </r>
    <r>
      <rPr>
        <sz val="11"/>
        <color rgb="FF000000"/>
        <rFont val="Calibri"/>
      </rPr>
      <t xml:space="preserve">
</t>
    </r>
    <r>
      <rPr>
        <sz val="11"/>
        <color rgb="FF000000"/>
        <rFont val="Calibri"/>
      </rPr>
      <t xml:space="preserve">     /var/log/journal/3b018e681c904487b11671b9c1987cce/user-1000@bdedf14602ff4081a77dc7a6debc8626-00000000000062a6-00060b4b414b617a.journal root </t>
    </r>
    <r>
      <rPr>
        <sz val="11"/>
        <color rgb="FF000000"/>
        <rFont val="Calibri"/>
      </rPr>
      <t xml:space="preserve">
</t>
    </r>
    <r>
      <rPr>
        <sz val="11"/>
        <color rgb="FF000000"/>
        <rFont val="Calibri"/>
      </rPr>
      <t xml:space="preserve">     /var/log/journal/3b018e681c904487b11671b9c1987cce/system@99dcc72bb1134aaeae4bf157aa7606f4-0000000000005301-000609a409</t>
    </r>
    <r>
      <rPr>
        <sz val="11"/>
        <color rgb="FF000000"/>
        <rFont val="Calibri"/>
      </rPr>
      <t xml:space="preserve">
</t>
    </r>
    <r>
      <rPr>
        <sz val="11"/>
        <color rgb="FF000000"/>
        <rFont val="Calibri"/>
      </rPr>
      <t xml:space="preserve">593.journal root </t>
    </r>
    <r>
      <rPr>
        <sz val="11"/>
        <color rgb="FF000000"/>
        <rFont val="Calibri"/>
      </rPr>
      <t xml:space="preserve">
</t>
    </r>
    <r>
      <rPr>
        <sz val="11"/>
        <color rgb="FF000000"/>
        <rFont val="Calibri"/>
      </rPr>
      <t xml:space="preserve">     /var/log/journal/3b018e681c904487b11671b9c1987cce/system@99dcc72bb1134aaeae4bf157aa7606f4-0000000000000001-000604dae53225ee.journal root </t>
    </r>
    <r>
      <rPr>
        <sz val="11"/>
        <color rgb="FF000000"/>
        <rFont val="Calibri"/>
      </rPr>
      <t xml:space="preserve">
</t>
    </r>
    <r>
      <rPr>
        <sz val="11"/>
        <color rgb="FF000000"/>
        <rFont val="Calibri"/>
      </rPr>
      <t xml:space="preserve">     /var/log/journal/3b018e681c904487b11671b9c1987cce/user-1000@bdedf14602ff4081a77dc7a6debc8626-000000000000083b-000604dae72c7e3b.journal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output returned is not owned by "root", this is a finding.</t>
    </r>
  </si>
  <si>
    <t>V-275598</t>
  </si>
  <si>
    <r>
      <rPr>
        <sz val="11"/>
        <rFont val="Calibri"/>
      </rPr>
      <t xml:space="preserve">Ubuntu OS must configure the files used by the system journal to be group-owned by </t>
    </r>
    <r>
      <rPr>
        <sz val="11"/>
        <color rgb="FF000000"/>
        <rFont val="Calibri"/>
      </rPr>
      <t>"</t>
    </r>
    <r>
      <rPr>
        <b/>
        <sz val="11"/>
        <color rgb="FF000000"/>
        <rFont val="Calibri"/>
      </rPr>
      <t>systemd-journal</t>
    </r>
    <r>
      <rPr>
        <sz val="11"/>
        <color rgb="FF000000"/>
        <rFont val="Calibri"/>
      </rPr>
      <t>"</t>
    </r>
    <r>
      <rPr>
        <sz val="11"/>
        <color rgb="FF000000"/>
        <rFont val="Calibri"/>
      </rPr>
      <t>.</t>
    </r>
  </si>
  <si>
    <r>
      <rPr>
        <sz val="11"/>
        <color rgb="FF000000"/>
        <rFont val="Calibri"/>
      </rPr>
      <t xml:space="preserve">Configure Ubuntu OS to set the appropriate group-ownership to the files used by the systemd journal: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"/usr/lib/tmpfiles.d/systemd.conf"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Z /run/log/journal/%m ~2640 root systemd-journal - - </t>
    </r>
    <r>
      <rPr>
        <sz val="11"/>
        <color rgb="FF000000"/>
        <rFont val="Calibri"/>
      </rPr>
      <t xml:space="preserve">
</t>
    </r>
    <r>
      <rPr>
        <sz val="11"/>
        <color rgb="FF000000"/>
        <rFont val="Calibri"/>
      </rPr>
      <t xml:space="preserve">z /var/log/journal/%m 2640 root systemd-journal - - </t>
    </r>
    <r>
      <rPr>
        <sz val="11"/>
        <color rgb="FF000000"/>
        <rFont val="Calibri"/>
      </rPr>
      <t xml:space="preserve">
</t>
    </r>
    <r>
      <rPr>
        <sz val="11"/>
        <color rgb="FF000000"/>
        <rFont val="Calibri"/>
      </rPr>
      <t xml:space="preserve">z /var/log/journal/%m/system.journal 0640 root systemd-journal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Restart the system for the changes to take effect.</t>
    </r>
  </si>
  <si>
    <r>
      <rPr>
        <sz val="11"/>
        <color rgb="FF000000"/>
        <rFont val="Calibri"/>
      </rPr>
      <t xml:space="preserve">Verify the /run/log/journal and /var/log/journal files are group-owned by "systemd-journal"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/run/log/journal /var/log/journal  -type f -exec stat -c "%n %G" {} \; </t>
    </r>
    <r>
      <rPr>
        <sz val="11"/>
        <color rgb="FF000000"/>
        <rFont val="Calibri"/>
      </rPr>
      <t xml:space="preserve">
</t>
    </r>
    <r>
      <rPr>
        <sz val="11"/>
        <color rgb="FF000000"/>
        <rFont val="Calibri"/>
      </rPr>
      <t xml:space="preserve">     /var/log/journal/3b018e681c904487b11671b9c1987cce/system@99dcc72bb1134aaeae4bf157aa7606f4-0000000000003c7a-0006073f8d1c0fec.journal systemd-journal </t>
    </r>
    <r>
      <rPr>
        <sz val="11"/>
        <color rgb="FF000000"/>
        <rFont val="Calibri"/>
      </rPr>
      <t xml:space="preserve">
</t>
    </r>
    <r>
      <rPr>
        <sz val="11"/>
        <color rgb="FF000000"/>
        <rFont val="Calibri"/>
      </rPr>
      <t xml:space="preserve">     /var/log/journal/3b018e681c904487b11671b9c1987cce/system.journal systemd-journal </t>
    </r>
    <r>
      <rPr>
        <sz val="11"/>
        <color rgb="FF000000"/>
        <rFont val="Calibri"/>
      </rPr>
      <t xml:space="preserve">
</t>
    </r>
    <r>
      <rPr>
        <sz val="11"/>
        <color rgb="FF000000"/>
        <rFont val="Calibri"/>
      </rPr>
      <t xml:space="preserve">     /var/log/journal/3b018e681c904487b11671b9c1987cce/user-1000.journal systemd-journal </t>
    </r>
    <r>
      <rPr>
        <sz val="11"/>
        <color rgb="FF000000"/>
        <rFont val="Calibri"/>
      </rPr>
      <t xml:space="preserve">
</t>
    </r>
    <r>
      <rPr>
        <sz val="11"/>
        <color rgb="FF000000"/>
        <rFont val="Calibri"/>
      </rPr>
      <t xml:space="preserve">     /var/log/journal/3b018e681c904487b11671b9c1987cce/user-1000@bdedf14602ff4081a77dc7a6debc8626-00000000000062a6-00060b4b414b617a.journal systemd-journal </t>
    </r>
    <r>
      <rPr>
        <sz val="11"/>
        <color rgb="FF000000"/>
        <rFont val="Calibri"/>
      </rPr>
      <t xml:space="preserve">
</t>
    </r>
    <r>
      <rPr>
        <sz val="11"/>
        <color rgb="FF000000"/>
        <rFont val="Calibri"/>
      </rPr>
      <t xml:space="preserve">     /var/log/journal/3b018e681c904487b11671b9c1987cce/system@99dcc72bb1134aaeae4bf157aa7606f4-0000000000005301-000609a409</t>
    </r>
    <r>
      <rPr>
        <sz val="11"/>
        <color rgb="FF000000"/>
        <rFont val="Calibri"/>
      </rPr>
      <t xml:space="preserve">
</t>
    </r>
    <r>
      <rPr>
        <sz val="11"/>
        <color rgb="FF000000"/>
        <rFont val="Calibri"/>
      </rPr>
      <t xml:space="preserve">593.journal systemd-journal </t>
    </r>
    <r>
      <rPr>
        <sz val="11"/>
        <color rgb="FF000000"/>
        <rFont val="Calibri"/>
      </rPr>
      <t xml:space="preserve">
</t>
    </r>
    <r>
      <rPr>
        <sz val="11"/>
        <color rgb="FF000000"/>
        <rFont val="Calibri"/>
      </rPr>
      <t xml:space="preserve">     /var/log/journal/3b018e681c904487b11671b9c1987cce/system@99dcc72bb1134aaeae4bf157aa7606f4-0000000000000001-000604dae53225ee.journal systemd-journal </t>
    </r>
    <r>
      <rPr>
        <sz val="11"/>
        <color rgb="FF000000"/>
        <rFont val="Calibri"/>
      </rPr>
      <t xml:space="preserve">
</t>
    </r>
    <r>
      <rPr>
        <sz val="11"/>
        <color rgb="FF000000"/>
        <rFont val="Calibri"/>
      </rPr>
      <t xml:space="preserve">     /var/log/journal/3b018e681c904487b11671b9c1987cce/user-1000@bdedf14602ff4081a77dc7a6debc8626-000000000000083b-000604dae72c7e3b.journal systemd-journal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output returned is not group-owned by "systemd-journal", this is a finding.</t>
    </r>
  </si>
  <si>
    <t>V-275599</t>
  </si>
  <si>
    <r>
      <rPr>
        <sz val="11"/>
        <rFont val="Calibri"/>
      </rPr>
      <t xml:space="preserve">Ubuntu OS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</si>
  <si>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 xml:space="preserve">Configure "journalctl" to be owned by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chown root /usr/bin/journalctl</t>
    </r>
  </si>
  <si>
    <r>
      <rPr>
        <sz val="11"/>
        <color rgb="FF000000"/>
        <rFont val="Calibri"/>
      </rPr>
      <t xml:space="preserve">Verify that the "journalctl" command is owned by "root"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/usr/bin/journalctl -exec stat -c "%n %U" {} \; </t>
    </r>
    <r>
      <rPr>
        <sz val="11"/>
        <color rgb="FF000000"/>
        <rFont val="Calibri"/>
      </rPr>
      <t xml:space="preserve">
</t>
    </r>
    <r>
      <rPr>
        <sz val="11"/>
        <color rgb="FF000000"/>
        <rFont val="Calibri"/>
      </rPr>
      <t xml:space="preserve">     /usr/bin/journalctl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"journalctl" is not owned by "root", this is a finding.</t>
    </r>
  </si>
  <si>
    <t>V-275600</t>
  </si>
  <si>
    <r>
      <rPr>
        <sz val="11"/>
        <rFont val="Calibri"/>
      </rPr>
      <t xml:space="preserve">Ubuntu OS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group-owned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</si>
  <si>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 xml:space="preserve">Configure "journalctl" to be group-owned by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chown :root /usr/bin/journalctl</t>
    </r>
  </si>
  <si>
    <r>
      <rPr>
        <sz val="11"/>
        <color rgb="FF000000"/>
        <rFont val="Calibri"/>
      </rPr>
      <t xml:space="preserve">Verify that the "journalctl" command is group-owned by "root"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/usr/bin/journalctl -exec stat -c "%n %G" {} \; </t>
    </r>
    <r>
      <rPr>
        <sz val="11"/>
        <color rgb="FF000000"/>
        <rFont val="Calibri"/>
      </rPr>
      <t xml:space="preserve">
</t>
    </r>
    <r>
      <rPr>
        <sz val="11"/>
        <color rgb="FF000000"/>
        <rFont val="Calibri"/>
      </rPr>
      <t xml:space="preserve">     /usr/bin/journalctl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"journalctl" is not group-owned by "root", this is a finding.</t>
    </r>
  </si>
  <si>
    <t>V-275601</t>
  </si>
  <si>
    <r>
      <rPr>
        <sz val="11"/>
        <rFont val="Calibri"/>
      </rPr>
      <t xml:space="preserve">Ubuntu OS must configure audit tools to be 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</si>
  <si>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 xml:space="preserve">Configure the audit tools on Ubuntu OS to be protected from unauthorized access by setting the file owner as root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chown root &lt;audit_tool_name&gt;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Replace "&lt;audit_tool_name&gt;" with each audit tool not owned by "root".</t>
    </r>
  </si>
  <si>
    <r>
      <rPr>
        <sz val="11"/>
        <color rgb="FF000000"/>
        <rFont val="Calibri"/>
      </rPr>
      <t xml:space="preserve">Protecting audit information also includes identifying and protecting the tools used to view and manipulate log data. Therefore, protecting audit tools is necessary to prevent unauthorized operation on audit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Operating systems providing tools to interface with audit information will leverage user permissions and roles identifying the user accessing the tools and the corresponding rights the user enjoys to make access decisions regarding the access to audit tools.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</si>
  <si>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 xml:space="preserve">Verify Ubuntu OS configures the audit tools to be owned by "root" to prevent any unauthorized access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stat -c "%n %U" /sbin/auditctl /sbin/aureport /sbin/ausearch /sbin/autrace /sbin/auditd /sbin/audispd* /sbin/augenrules </t>
    </r>
    <r>
      <rPr>
        <sz val="11"/>
        <color rgb="FF000000"/>
        <rFont val="Calibri"/>
      </rPr>
      <t xml:space="preserve">
</t>
    </r>
    <r>
      <rPr>
        <sz val="11"/>
        <color rgb="FF000000"/>
        <rFont val="Calibri"/>
      </rPr>
      <t xml:space="preserve">     /sbin/auditctl root </t>
    </r>
    <r>
      <rPr>
        <sz val="11"/>
        <color rgb="FF000000"/>
        <rFont val="Calibri"/>
      </rPr>
      <t xml:space="preserve">
</t>
    </r>
    <r>
      <rPr>
        <sz val="11"/>
        <color rgb="FF000000"/>
        <rFont val="Calibri"/>
      </rPr>
      <t xml:space="preserve">     /sbin/aureport root </t>
    </r>
    <r>
      <rPr>
        <sz val="11"/>
        <color rgb="FF000000"/>
        <rFont val="Calibri"/>
      </rPr>
      <t xml:space="preserve">
</t>
    </r>
    <r>
      <rPr>
        <sz val="11"/>
        <color rgb="FF000000"/>
        <rFont val="Calibri"/>
      </rPr>
      <t xml:space="preserve">     /sbin/ausearch root </t>
    </r>
    <r>
      <rPr>
        <sz val="11"/>
        <color rgb="FF000000"/>
        <rFont val="Calibri"/>
      </rPr>
      <t xml:space="preserve">
</t>
    </r>
    <r>
      <rPr>
        <sz val="11"/>
        <color rgb="FF000000"/>
        <rFont val="Calibri"/>
      </rPr>
      <t xml:space="preserve">     /sbin/autrace root </t>
    </r>
    <r>
      <rPr>
        <sz val="11"/>
        <color rgb="FF000000"/>
        <rFont val="Calibri"/>
      </rPr>
      <t xml:space="preserve">
</t>
    </r>
    <r>
      <rPr>
        <sz val="11"/>
        <color rgb="FF000000"/>
        <rFont val="Calibri"/>
      </rPr>
      <t xml:space="preserve">     /sbin/auditd root </t>
    </r>
    <r>
      <rPr>
        <sz val="11"/>
        <color rgb="FF000000"/>
        <rFont val="Calibri"/>
      </rPr>
      <t xml:space="preserve">
</t>
    </r>
    <r>
      <rPr>
        <sz val="11"/>
        <color rgb="FF000000"/>
        <rFont val="Calibri"/>
      </rPr>
      <t xml:space="preserve">     /sbin/audispd-zos-remote root </t>
    </r>
    <r>
      <rPr>
        <sz val="11"/>
        <color rgb="FF000000"/>
        <rFont val="Calibri"/>
      </rPr>
      <t xml:space="preserve">
</t>
    </r>
    <r>
      <rPr>
        <sz val="11"/>
        <color rgb="FF000000"/>
        <rFont val="Calibri"/>
      </rPr>
      <t xml:space="preserve">     /sbin/augenrules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of the audit tools are not owned by "root", this is a finding.</t>
    </r>
  </si>
  <si>
    <t>V-275602</t>
  </si>
  <si>
    <r>
      <rPr>
        <sz val="11"/>
        <rFont val="Calibri"/>
      </rPr>
      <t xml:space="preserve">Ubuntu OS must configure the </t>
    </r>
    <r>
      <rPr>
        <sz val="11"/>
        <color rgb="FF000000"/>
        <rFont val="Calibri"/>
      </rPr>
      <t>"</t>
    </r>
    <r>
      <rPr>
        <b/>
        <sz val="11"/>
        <color rgb="FF000000"/>
        <rFont val="Calibri"/>
      </rPr>
      <t>/var/log</t>
    </r>
    <r>
      <rPr>
        <sz val="11"/>
        <color rgb="FF000000"/>
        <rFont val="Calibri"/>
      </rPr>
      <t>"</t>
    </r>
    <r>
      <rPr>
        <sz val="11"/>
        <color rgb="FF000000"/>
        <rFont val="Calibri"/>
      </rPr>
      <t xml:space="preserve"> directory to be 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</si>
  <si>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 xml:space="preserve">Configure Ubuntu OS to have root own the "/var/log" directory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chown root /var/log</t>
    </r>
  </si>
  <si>
    <r>
      <rPr>
        <sz val="11"/>
        <color rgb="FF000000"/>
        <rFont val="Calibri"/>
      </rPr>
      <t xml:space="preserve">Verify Ubuntu OS configures the "/var/log" directory to be owned by "root"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stat -c "%n %U" /var/log </t>
    </r>
    <r>
      <rPr>
        <sz val="11"/>
        <color rgb="FF000000"/>
        <rFont val="Calibri"/>
      </rPr>
      <t xml:space="preserve">
</t>
    </r>
    <r>
      <rPr>
        <sz val="11"/>
        <color rgb="FF000000"/>
        <rFont val="Calibri"/>
      </rPr>
      <t xml:space="preserve">     /var/log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"/var/log" directory is not owned by "root", this is a finding.</t>
    </r>
  </si>
  <si>
    <t>V-275603</t>
  </si>
  <si>
    <r>
      <rPr>
        <sz val="11"/>
        <rFont val="Calibri"/>
      </rPr>
      <t xml:space="preserve">Ubuntu OS must configure the </t>
    </r>
    <r>
      <rPr>
        <sz val="11"/>
        <color rgb="FF000000"/>
        <rFont val="Calibri"/>
      </rPr>
      <t>"</t>
    </r>
    <r>
      <rPr>
        <b/>
        <sz val="11"/>
        <color rgb="FF000000"/>
        <rFont val="Calibri"/>
      </rPr>
      <t>/var/log</t>
    </r>
    <r>
      <rPr>
        <sz val="11"/>
        <color rgb="FF000000"/>
        <rFont val="Calibri"/>
      </rPr>
      <t>"</t>
    </r>
    <r>
      <rPr>
        <sz val="11"/>
        <color rgb="FF000000"/>
        <rFont val="Calibri"/>
      </rPr>
      <t xml:space="preserve"> directory to be group-owned by </t>
    </r>
    <r>
      <rPr>
        <sz val="11"/>
        <color rgb="FF000000"/>
        <rFont val="Calibri"/>
      </rPr>
      <t>"</t>
    </r>
    <r>
      <rPr>
        <b/>
        <sz val="11"/>
        <color rgb="FF000000"/>
        <rFont val="Calibri"/>
      </rPr>
      <t>syslog</t>
    </r>
    <r>
      <rPr>
        <sz val="11"/>
        <color rgb="FF000000"/>
        <rFont val="Calibri"/>
      </rPr>
      <t>"</t>
    </r>
    <r>
      <rPr>
        <sz val="11"/>
        <color rgb="FF000000"/>
        <rFont val="Calibri"/>
      </rPr>
      <t>.</t>
    </r>
  </si>
  <si>
    <r>
      <rPr>
        <sz val="11"/>
        <color rgb="FF000000"/>
        <rFont val="Calibri"/>
      </rPr>
      <t xml:space="preserve">Configure Ubuntu OS to have syslog group-own the "/var/log" directory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chgrp syslog /var/log</t>
    </r>
  </si>
  <si>
    <r>
      <rPr>
        <sz val="11"/>
        <color rgb="FF000000"/>
        <rFont val="Calibri"/>
      </rPr>
      <t xml:space="preserve">Verify that Ubuntu OS configures the "/var/log" directory to be group-owned by "syslog"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stat -c "%n %G" /var/log </t>
    </r>
    <r>
      <rPr>
        <sz val="11"/>
        <color rgb="FF000000"/>
        <rFont val="Calibri"/>
      </rPr>
      <t xml:space="preserve">
</t>
    </r>
    <r>
      <rPr>
        <sz val="11"/>
        <color rgb="FF000000"/>
        <rFont val="Calibri"/>
      </rPr>
      <t xml:space="preserve">     /var/log syslog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"/var/log" directory is not group-owned by "syslog", this is a finding.</t>
    </r>
  </si>
  <si>
    <t>V-275604</t>
  </si>
  <si>
    <r>
      <rPr>
        <sz val="11"/>
        <rFont val="Calibri"/>
      </rPr>
      <t xml:space="preserve">Ubuntu OS must configure </t>
    </r>
    <r>
      <rPr>
        <sz val="11"/>
        <color rgb="FF000000"/>
        <rFont val="Calibri"/>
      </rPr>
      <t>"</t>
    </r>
    <r>
      <rPr>
        <b/>
        <sz val="11"/>
        <color rgb="FF000000"/>
        <rFont val="Calibri"/>
      </rPr>
      <t>/var/log/syslog</t>
    </r>
    <r>
      <rPr>
        <sz val="11"/>
        <color rgb="FF000000"/>
        <rFont val="Calibri"/>
      </rPr>
      <t>"</t>
    </r>
    <r>
      <rPr>
        <sz val="11"/>
        <color rgb="FF000000"/>
        <rFont val="Calibri"/>
      </rPr>
      <t xml:space="preserve"> file to be owned by </t>
    </r>
    <r>
      <rPr>
        <sz val="11"/>
        <color rgb="FF000000"/>
        <rFont val="Calibri"/>
      </rPr>
      <t>"</t>
    </r>
    <r>
      <rPr>
        <b/>
        <sz val="11"/>
        <color rgb="FF000000"/>
        <rFont val="Calibri"/>
      </rPr>
      <t>syslog</t>
    </r>
    <r>
      <rPr>
        <sz val="11"/>
        <color rgb="FF000000"/>
        <rFont val="Calibri"/>
      </rPr>
      <t>"</t>
    </r>
    <r>
      <rPr>
        <sz val="11"/>
        <color rgb="FF000000"/>
        <rFont val="Calibri"/>
      </rPr>
      <t>.</t>
    </r>
  </si>
  <si>
    <r>
      <rPr>
        <sz val="11"/>
        <color rgb="FF000000"/>
        <rFont val="Calibri"/>
      </rPr>
      <t xml:space="preserve">Configure Ubuntu OS to have syslog own the "/var/log/syslog" file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chown syslog /var/log/syslog</t>
    </r>
  </si>
  <si>
    <r>
      <rPr>
        <sz val="11"/>
        <color rgb="FF000000"/>
        <rFont val="Calibri"/>
      </rPr>
      <t xml:space="preserve">Verify that Ubuntu OS configures the "/var/log/syslog" file to be owned by "syslog"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stat -c "%n %U" /var/log/syslog </t>
    </r>
    <r>
      <rPr>
        <sz val="11"/>
        <color rgb="FF000000"/>
        <rFont val="Calibri"/>
      </rPr>
      <t xml:space="preserve">
</t>
    </r>
    <r>
      <rPr>
        <sz val="11"/>
        <color rgb="FF000000"/>
        <rFont val="Calibri"/>
      </rPr>
      <t xml:space="preserve">     /var/log/syslog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"/var/log/syslog" file is not owned by "syslog", this is a finding.</t>
    </r>
  </si>
  <si>
    <t>V-275605</t>
  </si>
  <si>
    <r>
      <rPr>
        <sz val="11"/>
        <rFont val="Calibri"/>
      </rPr>
      <t xml:space="preserve">Ubuntu OS must configure the </t>
    </r>
    <r>
      <rPr>
        <sz val="11"/>
        <color rgb="FF000000"/>
        <rFont val="Calibri"/>
      </rPr>
      <t>"</t>
    </r>
    <r>
      <rPr>
        <b/>
        <sz val="11"/>
        <color rgb="FF000000"/>
        <rFont val="Calibri"/>
      </rPr>
      <t>/var/log/syslog</t>
    </r>
    <r>
      <rPr>
        <sz val="11"/>
        <color rgb="FF000000"/>
        <rFont val="Calibri"/>
      </rPr>
      <t>"</t>
    </r>
    <r>
      <rPr>
        <sz val="11"/>
        <color rgb="FF000000"/>
        <rFont val="Calibri"/>
      </rPr>
      <t xml:space="preserve"> file to be group-owned by </t>
    </r>
    <r>
      <rPr>
        <sz val="11"/>
        <color rgb="FF000000"/>
        <rFont val="Calibri"/>
      </rPr>
      <t>"</t>
    </r>
    <r>
      <rPr>
        <b/>
        <sz val="11"/>
        <color rgb="FF000000"/>
        <rFont val="Calibri"/>
      </rPr>
      <t>adm</t>
    </r>
    <r>
      <rPr>
        <sz val="11"/>
        <color rgb="FF000000"/>
        <rFont val="Calibri"/>
      </rPr>
      <t>"</t>
    </r>
    <r>
      <rPr>
        <sz val="11"/>
        <color rgb="FF000000"/>
        <rFont val="Calibri"/>
      </rPr>
      <t>.</t>
    </r>
  </si>
  <si>
    <r>
      <rPr>
        <sz val="11"/>
        <color rgb="FF000000"/>
        <rFont val="Calibri"/>
      </rPr>
      <t xml:space="preserve">Configure Ubuntu OS to have adm group-own the "/var/log/syslog" file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chgrp adm /var/log/syslog</t>
    </r>
  </si>
  <si>
    <r>
      <rPr>
        <sz val="11"/>
        <color rgb="FF000000"/>
        <rFont val="Calibri"/>
      </rPr>
      <t xml:space="preserve">Verify that Ubuntu OS configures the "/var/log/syslog" file to be group-owned by "adm"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stat -c "%n %G" /var/log/syslog </t>
    </r>
    <r>
      <rPr>
        <sz val="11"/>
        <color rgb="FF000000"/>
        <rFont val="Calibri"/>
      </rPr>
      <t xml:space="preserve">
</t>
    </r>
    <r>
      <rPr>
        <sz val="11"/>
        <color rgb="FF000000"/>
        <rFont val="Calibri"/>
      </rPr>
      <t xml:space="preserve">     /var/log/syslog adm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"/var/log/syslog" file is not group-owned by "adm", this is a finding.</t>
    </r>
  </si>
  <si>
    <t>V-275606</t>
  </si>
  <si>
    <r>
      <rPr>
        <sz val="11"/>
        <rFont val="Calibri"/>
      </rPr>
      <t xml:space="preserve">Ubuntu OS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not accessible by unauthorized users.</t>
    </r>
  </si>
  <si>
    <r>
      <rPr>
        <sz val="11"/>
        <color rgb="FF000000"/>
        <rFont val="Calibri"/>
      </rPr>
      <t xml:space="preserve">Configure "journalctl" to have a permission set of "740":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chmod 740 /usr/bin/journalctl</t>
    </r>
  </si>
  <si>
    <r>
      <rPr>
        <sz val="11"/>
        <color rgb="FF000000"/>
        <rFont val="Calibri"/>
      </rPr>
      <t xml:space="preserve">Any operating system providing too much information in error messages risks compromising the data and security of the structure, and content of error messages needs to be carefully considered by the organization.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Organizations carefully consider the structure/content of error messages. The extent to which information systems are able to identify and handle error conditions is guided by organizational policy and operational requirements. Information that could be exploited by adversaries includes, for example, erroneous logon attempts with passwords entered in error as the username, mission/business information that can be derived from (if not stated explicitly by) information recorded, and personal information, such as account numbers, social security numbers, and credit card numbers.</t>
    </r>
  </si>
  <si>
    <r>
      <rPr>
        <sz val="11"/>
        <color rgb="FF000000"/>
        <rFont val="Calibri"/>
      </rPr>
      <t xml:space="preserve">Verify that the "journalctl" command has a permission set of "740"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/usr/bin/journalctl -exec stat -c "%n %a" {} \; </t>
    </r>
    <r>
      <rPr>
        <sz val="11"/>
        <color rgb="FF000000"/>
        <rFont val="Calibri"/>
      </rPr>
      <t xml:space="preserve">
</t>
    </r>
    <r>
      <rPr>
        <sz val="11"/>
        <color rgb="FF000000"/>
        <rFont val="Calibri"/>
      </rPr>
      <t xml:space="preserve">     /usr/bin/journalctl 740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"journalctl" is not set to "740", this is a finding.</t>
    </r>
  </si>
  <si>
    <t>V-275607</t>
  </si>
  <si>
    <r>
      <rPr>
        <sz val="11"/>
        <rFont val="Calibri"/>
      </rPr>
      <t>Ubuntu OS must set a sticky bit on all public directories to prevent unauthorized and unintended information transferred via shared system resources.</t>
    </r>
  </si>
  <si>
    <r>
      <rPr>
        <sz val="11"/>
        <color rgb="FF000000"/>
        <rFont val="Calibri"/>
      </rPr>
      <t xml:space="preserve">Configure all public directories to have the sticky bit set to prevent unauthorized and unintended information transferred via shared system resources.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sticky bit on all public directories using the following command, replacing "&lt;public_directory_name&gt;" with any directory path missing the sticky bit: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chmod +t  &lt;public_directory_name&gt;</t>
    </r>
  </si>
  <si>
    <r>
      <rPr>
        <sz val="11"/>
        <color rgb="FF000000"/>
        <rFont val="Calibri"/>
      </rPr>
      <t xml:space="preserve">Preventing unauthorized information transfers mitigates the risk of information, including encrypted representations of information, produced by the actions of prior users/roles (or the actions of processes acting on behalf of prior users/roles) from being available to any current users/roles (or current processes) that obtain access to shared system resources (e.g., registers, main memory, hard disks) after those resources have been released back to information systems. The control of information in shared resources is also commonly referred to as object reuse and residual information protection.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requirement generally applies to the design of an information technology product, but it can also apply to the configuration of particular information system components that are, or use, such products. This can be verified by acceptance/validation processes in DOD or other government agencies.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There may be shared resources with configurable protections (e.g., files in storage) that may be assessed on specific information system components.</t>
    </r>
  </si>
  <si>
    <r>
      <rPr>
        <sz val="11"/>
        <color rgb="FF000000"/>
        <rFont val="Calibri"/>
      </rPr>
      <t xml:space="preserve">Verify that all public directories have the public sticky bit set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 -type d -perm -002 ! -perm -1000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public directories are found missing the sticky bit, this is a finding.</t>
    </r>
  </si>
  <si>
    <t>V-275608</t>
  </si>
  <si>
    <r>
      <rPr>
        <sz val="11"/>
        <rFont val="Calibri"/>
      </rPr>
      <t>Ubuntu OS must have an application firewall installed to control remote access methods.</t>
    </r>
  </si>
  <si>
    <r>
      <rPr>
        <sz val="11"/>
        <color rgb="FF000000"/>
        <rFont val="Calibri"/>
      </rPr>
      <t xml:space="preserve">Install the ufw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apt-get install ufw</t>
    </r>
  </si>
  <si>
    <r>
      <rPr>
        <sz val="11"/>
        <color rgb="FF000000"/>
        <rFont val="Calibri"/>
      </rPr>
      <t xml:space="preserve">Remote access services, such as those providing remote access to network devices and information systems, which lack automated control capabilities, increase risk and make remote user access management difficult at best.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Remote access is access to DOD nonpublic information systems by an authorized user (or an information system) communicating through an external, nonorganization-controlled network. Remote access methods include, for example, dial-up, broadband, and wireless.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Ubuntu OS functionality (e.g., RDP) must be capable of taking enforcement action if the audit reveals unauthorized activity. Automated control of remote access sessions allows organizations to ensure ongoing compliance with remote access policies by enforcing connection rules of remote access applications on a variety of information system components (e.g., servers, workstations, notebook computers, smartphones, and tablets).</t>
    </r>
  </si>
  <si>
    <r>
      <rPr>
        <sz val="11"/>
        <color rgb="FF000000"/>
        <rFont val="Calibri"/>
      </rPr>
      <t xml:space="preserve">Verify the Uncomplicated Firewall (ufw) is installed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dpkg -l | grep ufw </t>
    </r>
    <r>
      <rPr>
        <sz val="11"/>
        <color rgb="FF000000"/>
        <rFont val="Calibri"/>
      </rPr>
      <t xml:space="preserve">
</t>
    </r>
    <r>
      <rPr>
        <sz val="11"/>
        <color rgb="FF000000"/>
        <rFont val="Calibri"/>
      </rPr>
      <t xml:space="preserve">     ii     ufw     0.36.1-4ubuntu0.1     all     program for managing a Netfilter firewall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"ufw" package is not installed, ask the system administrator if another application firewall is installed.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no application firewall is installed, this is a finding.</t>
    </r>
  </si>
  <si>
    <t>V-275609</t>
  </si>
  <si>
    <r>
      <rPr>
        <sz val="11"/>
        <rFont val="Calibri"/>
      </rPr>
      <t>Ubuntu OS must enable and run the Uncomplicated Firewall (ufw).</t>
    </r>
  </si>
  <si>
    <r>
      <rPr>
        <sz val="11"/>
        <color rgb="FF000000"/>
        <rFont val="Calibri"/>
      </rPr>
      <t xml:space="preserve">Enable the ufw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ufw enable</t>
    </r>
  </si>
  <si>
    <r>
      <rPr>
        <sz val="11"/>
        <color rgb="FF000000"/>
        <rFont val="Calibri"/>
      </rPr>
      <t xml:space="preserve">Verify the ufw is enabled on the system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ufw status </t>
    </r>
    <r>
      <rPr>
        <sz val="11"/>
        <color rgb="FF000000"/>
        <rFont val="Calibri"/>
      </rPr>
      <t xml:space="preserve">
</t>
    </r>
    <r>
      <rPr>
        <sz val="11"/>
        <color rgb="FF000000"/>
        <rFont val="Calibri"/>
      </rPr>
      <t xml:space="preserve">     Status: active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above command returns the status as "inactive" or any type of error, this is a finding.</t>
    </r>
  </si>
  <si>
    <t>V-275610</t>
  </si>
  <si>
    <r>
      <rPr>
        <sz val="11"/>
        <rFont val="Calibri"/>
      </rPr>
      <t>Ubuntu OS must have an application firewall enabled.</t>
    </r>
  </si>
  <si>
    <r>
      <rPr>
        <sz val="11"/>
        <color rgb="FF000000"/>
        <rFont val="Calibri"/>
      </rPr>
      <t xml:space="preserve">Enable and start the ufw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enable ufw.service --now</t>
    </r>
  </si>
  <si>
    <r>
      <rPr>
        <sz val="11"/>
        <color rgb="FF000000"/>
        <rFont val="Calibri"/>
      </rPr>
      <t>Firewalls protect computers from network attacks by blocking or limiting access to open network ports. Application firewalls limit which applications are allowed to communicate over the network.</t>
    </r>
  </si>
  <si>
    <r>
      <rPr>
        <sz val="11"/>
        <color rgb="FF000000"/>
        <rFont val="Calibri"/>
      </rPr>
      <t xml:space="preserve">Verify the Uncomplicated Firewall (ufw) is enabled on the system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systemctl status ufw.service | grep -i "active:" </t>
    </r>
    <r>
      <rPr>
        <sz val="11"/>
        <color rgb="FF000000"/>
        <rFont val="Calibri"/>
      </rPr>
      <t xml:space="preserve">
</t>
    </r>
    <r>
      <rPr>
        <sz val="11"/>
        <color rgb="FF000000"/>
        <rFont val="Calibri"/>
      </rPr>
      <t xml:space="preserve">     Active: active (exited) since Thu 2022-12-25 00:00:01 NZTD; 365 days 11h ago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"ufw.service" is "inactive",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ufw is not installed, ask the system administrator if another application firewall is installed. If no application firewall is installed, this is a finding.</t>
    </r>
  </si>
  <si>
    <t>V-275611</t>
  </si>
  <si>
    <r>
      <rPr>
        <sz val="11"/>
        <rFont val="Calibri"/>
      </rPr>
      <t>Ubuntu OS must configure the Uncomplicated Firewall (ufw) to rate limit impacted network interfaces.</t>
    </r>
  </si>
  <si>
    <r>
      <rPr>
        <sz val="11"/>
        <color rgb="FF000000"/>
        <rFont val="Calibri"/>
      </rPr>
      <t xml:space="preserve">Configure the application firewall to protect against or limit the effects of DoS attacks by ensuring Ubuntu OS is implementing rate-limiting measures on impacted network interfaces.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each service with a port listening to connections, run the following command, replacing "&lt;service_name&gt;" with the service that needs to be rate limited.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ufw limit &lt;service_name&gt;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Rate-limiting can also be done on an interface. An example of adding a rate limit on the "ens160" interface follows: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ufw limit in on ens160</t>
    </r>
  </si>
  <si>
    <r>
      <rPr>
        <sz val="11"/>
        <color rgb="FF000000"/>
        <rFont val="Calibri"/>
      </rPr>
      <t xml:space="preserve">Denial of service (DoS) is a condition when a resource is not available for legitimate users. When this occurs, the organization either cannot accomplish its mission or must operate at degraded capacity.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addresses the configuration of the operating system to mitigate the impact of DoS attacks that have occurred or are ongoing on system availability. For each system, known and potential DoS attacks must be identified and solutions for each type implemented. A variety of technologies exist to limit or, in some cases, eliminate the effects of DoS attacks (e.g., limiting processes or establishing memory partitions). Employing increased capacity and bandwidth, combined with service redundancy, may reduce the susceptibility to some DoS attacks.</t>
    </r>
  </si>
  <si>
    <r>
      <rPr>
        <sz val="11"/>
        <color rgb="FF000000"/>
        <rFont val="Calibri"/>
      </rPr>
      <t xml:space="preserve">Verify an application firewall is configured to rate limit any connection to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all the services listening to the ports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ss -l46ut </t>
    </r>
    <r>
      <rPr>
        <sz val="11"/>
        <color rgb="FF000000"/>
        <rFont val="Calibri"/>
      </rPr>
      <t xml:space="preserve">
</t>
    </r>
    <r>
      <rPr>
        <sz val="11"/>
        <color rgb="FF000000"/>
        <rFont val="Calibri"/>
      </rPr>
      <t xml:space="preserve">     Netid               State          Recv-Q          Send-Q                               Local Address:Port            Peer Address:Port               Process                 </t>
    </r>
    <r>
      <rPr>
        <sz val="11"/>
        <color rgb="FF000000"/>
        <rFont val="Calibri"/>
      </rPr>
      <t xml:space="preserve">
</t>
    </r>
    <r>
      <rPr>
        <sz val="11"/>
        <color rgb="FF000000"/>
        <rFont val="Calibri"/>
      </rPr>
      <t xml:space="preserve">     tcp                 LISTEN               0                     511                                           *:http                                          *:*  </t>
    </r>
    <r>
      <rPr>
        <sz val="11"/>
        <color rgb="FF000000"/>
        <rFont val="Calibri"/>
      </rPr>
      <t xml:space="preserve">
</t>
    </r>
    <r>
      <rPr>
        <sz val="11"/>
        <color rgb="FF000000"/>
        <rFont val="Calibri"/>
      </rPr>
      <t xml:space="preserve">     tcp                 LISTEN               0                     128                                           [::]:ssh                                       </t>
    </r>
    <r>
      <rPr>
        <sz val="11"/>
        <color rgb="FF000000"/>
        <rFont val="Calibri"/>
      </rPr>
      <t xml:space="preserve">
</t>
    </r>
    <r>
      <rPr>
        <sz val="11"/>
        <color rgb="FF000000"/>
        <rFont val="Calibri"/>
      </rPr>
      <t xml:space="preserve">     tcp                 LISTEN               0                     128                                           [::]:ipp                                        [::]:*  </t>
    </r>
    <r>
      <rPr>
        <sz val="11"/>
        <color rgb="FF000000"/>
        <rFont val="Calibri"/>
      </rPr>
      <t xml:space="preserve">
</t>
    </r>
    <r>
      <rPr>
        <sz val="11"/>
        <color rgb="FF000000"/>
        <rFont val="Calibri"/>
      </rPr>
      <t xml:space="preserve">     tcp                 LISTEN               0                     128                                           [::]:smtp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each entry, verify that the ufw is configured to rate limit the service ports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ufw status  </t>
    </r>
    <r>
      <rPr>
        <sz val="11"/>
        <color rgb="FF000000"/>
        <rFont val="Calibri"/>
      </rPr>
      <t xml:space="preserve">
</t>
    </r>
    <r>
      <rPr>
        <sz val="11"/>
        <color rgb="FF000000"/>
        <rFont val="Calibri"/>
      </rPr>
      <t xml:space="preserve">     Status: active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To                           Action     From  </t>
    </r>
    <r>
      <rPr>
        <sz val="11"/>
        <color rgb="FF000000"/>
        <rFont val="Calibri"/>
      </rPr>
      <t xml:space="preserve">
</t>
    </r>
    <r>
      <rPr>
        <sz val="11"/>
        <color rgb="FF000000"/>
        <rFont val="Calibri"/>
      </rPr>
      <t xml:space="preserve">     --                             ------         ----  </t>
    </r>
    <r>
      <rPr>
        <sz val="11"/>
        <color rgb="FF000000"/>
        <rFont val="Calibri"/>
      </rPr>
      <t xml:space="preserve">
</t>
    </r>
    <r>
      <rPr>
        <sz val="11"/>
        <color rgb="FF000000"/>
        <rFont val="Calibri"/>
      </rPr>
      <t xml:space="preserve">     80/tcp                    LIMIT       Anywhere </t>
    </r>
    <r>
      <rPr>
        <sz val="11"/>
        <color rgb="FF000000"/>
        <rFont val="Calibri"/>
      </rPr>
      <t xml:space="preserve">
</t>
    </r>
    <r>
      <rPr>
        <sz val="11"/>
        <color rgb="FF000000"/>
        <rFont val="Calibri"/>
      </rPr>
      <t xml:space="preserve">     25/tcp                    LIMIT       Anywhere </t>
    </r>
    <r>
      <rPr>
        <sz val="11"/>
        <color rgb="FF000000"/>
        <rFont val="Calibri"/>
      </rPr>
      <t xml:space="preserve">
</t>
    </r>
    <r>
      <rPr>
        <sz val="11"/>
        <color rgb="FF000000"/>
        <rFont val="Calibri"/>
      </rPr>
      <t xml:space="preserve">     Anywhere            DENY       240.9.19.81 </t>
    </r>
    <r>
      <rPr>
        <sz val="11"/>
        <color rgb="FF000000"/>
        <rFont val="Calibri"/>
      </rPr>
      <t xml:space="preserve">
</t>
    </r>
    <r>
      <rPr>
        <sz val="11"/>
        <color rgb="FF000000"/>
        <rFont val="Calibri"/>
      </rPr>
      <t xml:space="preserve">     443                           LIMIT      Anywhere        </t>
    </r>
    <r>
      <rPr>
        <sz val="11"/>
        <color rgb="FF000000"/>
        <rFont val="Calibri"/>
      </rPr>
      <t xml:space="preserve">
</t>
    </r>
    <r>
      <rPr>
        <sz val="11"/>
        <color rgb="FF000000"/>
        <rFont val="Calibri"/>
      </rPr>
      <t xml:space="preserve">     22/tcp                     LIMIT      Anywhere     </t>
    </r>
    <r>
      <rPr>
        <sz val="11"/>
        <color rgb="FF000000"/>
        <rFont val="Calibri"/>
      </rPr>
      <t xml:space="preserve">
</t>
    </r>
    <r>
      <rPr>
        <sz val="11"/>
        <color rgb="FF000000"/>
        <rFont val="Calibri"/>
      </rPr>
      <t xml:space="preserve">     80/tcp (v6)            LIMIT      Anywhere </t>
    </r>
    <r>
      <rPr>
        <sz val="11"/>
        <color rgb="FF000000"/>
        <rFont val="Calibri"/>
      </rPr>
      <t xml:space="preserve">
</t>
    </r>
    <r>
      <rPr>
        <sz val="11"/>
        <color rgb="FF000000"/>
        <rFont val="Calibri"/>
      </rPr>
      <t xml:space="preserve">     25/tcp (v6)            LIMIT      Anywhere                </t>
    </r>
    <r>
      <rPr>
        <sz val="11"/>
        <color rgb="FF000000"/>
        <rFont val="Calibri"/>
      </rPr>
      <t xml:space="preserve">
</t>
    </r>
    <r>
      <rPr>
        <sz val="11"/>
        <color rgb="FF000000"/>
        <rFont val="Calibri"/>
      </rPr>
      <t xml:space="preserve">     22/tcp (v6)            LIMIT      Anywhere (v6)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25                             DENY OUT    Anywhere </t>
    </r>
    <r>
      <rPr>
        <sz val="11"/>
        <color rgb="FF000000"/>
        <rFont val="Calibri"/>
      </rPr>
      <t xml:space="preserve">
</t>
    </r>
    <r>
      <rPr>
        <sz val="11"/>
        <color rgb="FF000000"/>
        <rFont val="Calibri"/>
      </rPr>
      <t xml:space="preserve">     25 (v6)                    DENY OUT    Anywhere (v6)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port with a state of "LISTEN" that does not have an action of "DENY", is not marked with the "LIMIT" action, this is a finding.</t>
    </r>
  </si>
  <si>
    <t>V-275612</t>
  </si>
  <si>
    <r>
      <rPr>
        <sz val="11"/>
        <rFont val="Calibri"/>
      </rPr>
      <t>Ubuntu OS must be configured to prohibit or restrict the use of functions, ports, protocols, and/or services, as defined in the Ports, Protocols, and Services Management Category Assurance List (PPSM CAL) and vulnerability assessments.</t>
    </r>
  </si>
  <si>
    <r>
      <rPr>
        <sz val="11"/>
        <color rgb="FF000000"/>
        <rFont val="Calibri"/>
      </rPr>
      <t xml:space="preserve">Add all ports, protocols, or services allowed by the PPSM CLSA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ufw allow &lt;direction&gt; &lt;port/protocol/service&gt;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Where the direction is "in" or "out" and the port is the one corresponding to the protocol or service allowed.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deny access to ports, protocols, or services, use: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ufw deny &lt;direction&gt; &lt;port/protocol/service&gt;</t>
    </r>
  </si>
  <si>
    <r>
      <rPr>
        <sz val="11"/>
        <color rgb="FF000000"/>
        <rFont val="Calibri"/>
      </rPr>
      <t xml:space="preserve">To prevent unauthorized connection of devices, unauthorized transfer of information, or unauthorized tunneling (i.e., embedding of data types within data types), organizations must disable or restrict unused or unnecessary physical and logical ports/protocols on information systems.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Operating systems are capable of providing a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 of life issues.</t>
    </r>
  </si>
  <si>
    <r>
      <rPr>
        <sz val="11"/>
        <color rgb="FF000000"/>
        <rFont val="Calibri"/>
      </rPr>
      <t xml:space="preserve">Check the firewall configuration for any unnecessary or prohibited functions, ports, protocols, and/or services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ufw show raw </t>
    </r>
    <r>
      <rPr>
        <sz val="11"/>
        <color rgb="FF000000"/>
        <rFont val="Calibri"/>
      </rPr>
      <t xml:space="preserve">
</t>
    </r>
    <r>
      <rPr>
        <sz val="11"/>
        <color rgb="FF000000"/>
        <rFont val="Calibri"/>
      </rPr>
      <t xml:space="preserve">     Chain INPUT (policy ACCEPT 0 packets, 0 bytes)  </t>
    </r>
    <r>
      <rPr>
        <sz val="11"/>
        <color rgb="FF000000"/>
        <rFont val="Calibri"/>
      </rPr>
      <t xml:space="preserve">
</t>
    </r>
    <r>
      <rPr>
        <sz val="11"/>
        <color rgb="FF000000"/>
        <rFont val="Calibri"/>
      </rPr>
      <t xml:space="preserve">          pkts      bytes target     prot opt in     out     source               destination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Chain FORWARD (policy ACCEPT 0 packets, 0 bytes)  </t>
    </r>
    <r>
      <rPr>
        <sz val="11"/>
        <color rgb="FF000000"/>
        <rFont val="Calibri"/>
      </rPr>
      <t xml:space="preserve">
</t>
    </r>
    <r>
      <rPr>
        <sz val="11"/>
        <color rgb="FF000000"/>
        <rFont val="Calibri"/>
      </rPr>
      <t xml:space="preserve">         pkts      bytes target     prot opt in     out     source               destination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Chain OUTPUT (policy ACCEPT 0 packets, 0 bytes)  </t>
    </r>
    <r>
      <rPr>
        <sz val="11"/>
        <color rgb="FF000000"/>
        <rFont val="Calibri"/>
      </rPr>
      <t xml:space="preserve">
</t>
    </r>
    <r>
      <rPr>
        <sz val="11"/>
        <color rgb="FF000000"/>
        <rFont val="Calibri"/>
      </rPr>
      <t xml:space="preserve">         pkts      bytes target     prot opt in     out     source               destination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Ask the system administrator for the site or program PPSM Components Local Services Assessment (CLSA). Verify the services allowed by the firewall match the PPSM CLSA.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there are any additional ports, protocols, or services that are not included in the PPSM CLSA,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there are any ports, protocols, or services that are prohibited by the PPSM CAL, this is a finding.</t>
    </r>
  </si>
  <si>
    <t>V-275613</t>
  </si>
  <si>
    <r>
      <rPr>
        <sz val="11"/>
        <rFont val="Calibri"/>
      </rPr>
      <t>Ubuntu OS must compare internal information system clocks at least every 24 hours with a server synchronized to one of the redundant United States Naval Observatory (USNO) time servers, or a time server designated for the appropriate DOD network (NIPRNet/SIPRNet), and/or the Global Positioning System (GPS) to synchronize clocks between NetIM components.</t>
    </r>
  </si>
  <si>
    <r>
      <rPr>
        <sz val="11"/>
        <color rgb="FF000000"/>
        <rFont val="Calibri"/>
      </rPr>
      <t xml:space="preserve">Configure Ubuntu OS to compare the system clock at least every 24 hours to the authoritative time source.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"/etc/chrony/chrony.conf"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server [source] iburst maxpoll = 16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"chrony.service" for the changes to take effect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restart chrony.service</t>
    </r>
  </si>
  <si>
    <r>
      <rPr>
        <sz val="11"/>
        <color rgb="FF000000"/>
        <rFont val="Calibri"/>
      </rPr>
      <t xml:space="preserve">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Synchronizing internal information system clocks provides uniformity of time stamps for information systems with multiple system clocks and systems connected over a network.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Organizations should consider endpoints that may not have regular access to the authoritative time server (e.g., mobile, teleworking, and tactical endpoints).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that USNO offers authenticated NTP service to DOD and U.S. Government agencies operating on the NIPR and SIPR networks. Visit https://www.usno.navy.mil/USNO/time/ntp/DOD-customers for more information.</t>
    </r>
    <r>
      <rPr>
        <sz val="11"/>
        <color rgb="FF000000"/>
        <rFont val="Calibri"/>
      </rPr>
      <t xml:space="preserve">
</t>
    </r>
    <r>
      <rPr>
        <sz val="11"/>
        <color rgb="FF000000"/>
        <rFont val="Calibri"/>
      </rPr>
      <t>Satisfies: SRG-OS-000355-GPOS-00143, SRG-OS-000785-GPOS-00250</t>
    </r>
  </si>
  <si>
    <r>
      <rPr>
        <sz val="11"/>
        <color rgb="FF000000"/>
        <rFont val="Calibri"/>
      </rPr>
      <t xml:space="preserve">Verify Ubuntu OS is configured to compare the system clock at least every 24 hours to the authoritative time source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If the system is not networked, this requirement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maxpoll -ir /etc/chrony* </t>
    </r>
    <r>
      <rPr>
        <sz val="11"/>
        <color rgb="FF000000"/>
        <rFont val="Calibri"/>
      </rPr>
      <t xml:space="preserve">
</t>
    </r>
    <r>
      <rPr>
        <sz val="11"/>
        <color rgb="FF000000"/>
        <rFont val="Calibri"/>
      </rPr>
      <t xml:space="preserve">     server tick.usno.navy.mil iburst maxpoll 16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"maxpoll" option is set to a number greater than 16, the line is commented out, or is missing,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the "chrony.conf" file is configured to an authoritative DOD time source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-ir server /etc/chrony* </t>
    </r>
    <r>
      <rPr>
        <sz val="11"/>
        <color rgb="FF000000"/>
        <rFont val="Calibri"/>
      </rPr>
      <t xml:space="preserve">
</t>
    </r>
    <r>
      <rPr>
        <sz val="11"/>
        <color rgb="FF000000"/>
        <rFont val="Calibri"/>
      </rPr>
      <t xml:space="preserve">     server tick.usno.navy.mil iburst maxpoll 16 </t>
    </r>
    <r>
      <rPr>
        <sz val="11"/>
        <color rgb="FF000000"/>
        <rFont val="Calibri"/>
      </rPr>
      <t xml:space="preserve">
</t>
    </r>
    <r>
      <rPr>
        <sz val="11"/>
        <color rgb="FF000000"/>
        <rFont val="Calibri"/>
      </rPr>
      <t xml:space="preserve">     server tock.usno.navy.mil iburst maxpoll 16 </t>
    </r>
    <r>
      <rPr>
        <sz val="11"/>
        <color rgb="FF000000"/>
        <rFont val="Calibri"/>
      </rPr>
      <t xml:space="preserve">
</t>
    </r>
    <r>
      <rPr>
        <sz val="11"/>
        <color rgb="FF000000"/>
        <rFont val="Calibri"/>
      </rPr>
      <t xml:space="preserve">     server ntp2.usno.navy.mil iburst maxpoll 16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"server" is not defined, is not set to an authoritative DOD time source, is commented out, or missing, this is a finding.</t>
    </r>
  </si>
  <si>
    <t>V-275614</t>
  </si>
  <si>
    <r>
      <rPr>
        <sz val="11"/>
        <rFont val="Calibri"/>
      </rPr>
      <t>Ubuntu OS must synchronize internal information system clocks to the authoritative time source when the time difference is greater than one second.</t>
    </r>
  </si>
  <si>
    <r>
      <rPr>
        <sz val="11"/>
        <color rgb="FF000000"/>
        <rFont val="Calibri"/>
      </rPr>
      <t xml:space="preserve">Configure chrony to synchronize the internal system clocks to the authoritative source when the time difference is greater than one second by doing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Edit the "/etc/chrony/chrony.conf" file and add: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makestep 1 -1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chrony service: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restart chrony.service</t>
    </r>
  </si>
  <si>
    <r>
      <rPr>
        <sz val="11"/>
        <color rgb="FF000000"/>
        <rFont val="Calibri"/>
      </rPr>
      <t xml:space="preserve">Inaccurate time stamps make it more difficult to correlate events and can lead to an inaccurate analysis. Determining the correct time a particular event occurred on a system is critical when conducting forensic analysis and investigating system events.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Synchronizing internal information system clocks provides uniformity of time stamps for information systems with multiple system clocks and systems connected over a network. Organizations should consider setting time periods for different types of systems (e.g., financial, legal, or mission-critical systems).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Organizations must also consider endpoints that may not have regular access to the authoritative time server (e.g., mobile, teleworking, and tactical endpoints). This requirement is related to the comparison done every 24 hours in SRG-OS-000355 to determine the time difference.</t>
    </r>
  </si>
  <si>
    <r>
      <rPr>
        <sz val="11"/>
        <color rgb="FF000000"/>
        <rFont val="Calibri"/>
      </rPr>
      <t xml:space="preserve">Verify Ubuntu OS synchronizes internal system clocks to the authoritative time source when the time difference is greater than one second.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If the system is not networked, this requirement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value of "makestep"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-ir makestep /etc/chrony* </t>
    </r>
    <r>
      <rPr>
        <sz val="11"/>
        <color rgb="FF000000"/>
        <rFont val="Calibri"/>
      </rPr>
      <t xml:space="preserve">
</t>
    </r>
    <r>
      <rPr>
        <sz val="11"/>
        <color rgb="FF000000"/>
        <rFont val="Calibri"/>
      </rPr>
      <t xml:space="preserve">     makestep 1 -1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"makestep" is not set to "1 -1", is commented out, or is missing,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NTP service is active and the system clock is synchronized with the authoritative time source: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timedatectl | grep -Ei '(synchronized|service)' </t>
    </r>
    <r>
      <rPr>
        <sz val="11"/>
        <color rgb="FF000000"/>
        <rFont val="Calibri"/>
      </rPr>
      <t xml:space="preserve">
</t>
    </r>
    <r>
      <rPr>
        <sz val="11"/>
        <color rgb="FF000000"/>
        <rFont val="Calibri"/>
      </rPr>
      <t xml:space="preserve">     System clock synchronized: yes </t>
    </r>
    <r>
      <rPr>
        <sz val="11"/>
        <color rgb="FF000000"/>
        <rFont val="Calibri"/>
      </rPr>
      <t xml:space="preserve">
</t>
    </r>
    <r>
      <rPr>
        <sz val="11"/>
        <color rgb="FF000000"/>
        <rFont val="Calibri"/>
      </rPr>
      <t xml:space="preserve">     NTP service: active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NTP service is not active, this is a finding.</t>
    </r>
    <r>
      <rPr>
        <sz val="11"/>
        <color rgb="FF000000"/>
        <rFont val="Calibri"/>
      </rPr>
      <t xml:space="preserve">
</t>
    </r>
    <r>
      <rPr>
        <sz val="11"/>
        <color rgb="FF000000"/>
        <rFont val="Calibri"/>
      </rPr>
      <t>If the system clock is not synchronized, this is a finding.</t>
    </r>
  </si>
  <si>
    <t>V-275615</t>
  </si>
  <si>
    <r>
      <rPr>
        <sz val="11"/>
        <rFont val="Calibri"/>
      </rPr>
      <t>Ubuntu OS must record time stamps for audit records that can be mapped to Coordinated Universal Time (UTC).</t>
    </r>
  </si>
  <si>
    <r>
      <rPr>
        <sz val="11"/>
        <color rgb="FF000000"/>
        <rFont val="Calibri"/>
      </rPr>
      <t>To Configure Ubuntu OS time zone to use UTC, run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timedatectl set-timezone Etc/UTC</t>
    </r>
  </si>
  <si>
    <r>
      <rPr>
        <sz val="11"/>
        <color rgb="FF000000"/>
        <rFont val="Calibri"/>
      </rPr>
      <t xml:space="preserve">If time stamps are not consistently applied and there is no common time reference, it is difficult to perform forensic analysis.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Time stamps generated by the operating system include date and time. Time is commonly expressed in UTC or local time with an offset from UTC.</t>
    </r>
    <r>
      <rPr>
        <sz val="11"/>
        <color rgb="FF000000"/>
        <rFont val="Calibri"/>
      </rPr>
      <t xml:space="preserve">
</t>
    </r>
    <r>
      <rPr>
        <sz val="11"/>
        <color rgb="FF000000"/>
        <rFont val="Calibri"/>
      </rPr>
      <t>Satisfies: SRG-OS-000359-GPOS-00146, SRG-OS-000055-GPOS-00026</t>
    </r>
  </si>
  <si>
    <r>
      <rPr>
        <sz val="11"/>
        <color rgb="FF000000"/>
        <rFont val="Calibri"/>
      </rPr>
      <t xml:space="preserve">Verify the time zone is configured to use UTC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timedatectl status | grep -i "time zone" </t>
    </r>
    <r>
      <rPr>
        <sz val="11"/>
        <color rgb="FF000000"/>
        <rFont val="Calibri"/>
      </rPr>
      <t xml:space="preserve">
</t>
    </r>
    <r>
      <rPr>
        <sz val="11"/>
        <color rgb="FF000000"/>
        <rFont val="Calibri"/>
      </rPr>
      <t xml:space="preserve">     Time zone: Etc/UTC (UTC, +0000)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"Time zone" is not set to UTC, this is a finding.</t>
    </r>
  </si>
  <si>
    <t>V-275616</t>
  </si>
  <si>
    <r>
      <rPr>
        <sz val="11"/>
        <rFont val="Calibri"/>
      </rPr>
      <t>Ubuntu OS must be configured to use TCP syncookies.</t>
    </r>
  </si>
  <si>
    <r>
      <rPr>
        <sz val="11"/>
        <color rgb="FF000000"/>
        <rFont val="Calibri"/>
      </rPr>
      <t xml:space="preserve">Configure Ubuntu OS to use TCP syncookies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sysctl -w net.ipv4.tcp_syncookies=1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"1" is not the system's default value, add or update the following line in "/etc/sysctl.conf":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net.ipv4.tcp_syncookies = 1</t>
    </r>
  </si>
  <si>
    <r>
      <rPr>
        <sz val="11"/>
        <color rgb="FF000000"/>
        <rFont val="Calibri"/>
      </rPr>
      <t xml:space="preserve">Denial of service (DoS) is a condition when a resource is not available for legitimate users. When this occurs, the organization either cannot accomplish its mission or must operate at degraded capacity.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Managing excess capacity ensures that sufficient capacity is available to counter flooding attacks. Employing increased capacity and service redundancy may reduce the susceptibility to some DoS attacks. Managing excess capacity may include, for example, establishing selected usage priorities, quotas, or partitioning.</t>
    </r>
  </si>
  <si>
    <r>
      <rPr>
        <sz val="11"/>
        <color rgb="FF000000"/>
        <rFont val="Calibri"/>
      </rPr>
      <t xml:space="preserve">Verify Ubuntu OS is configured to use TCP syncookies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sysctl net.ipv4.tcp_syncookies </t>
    </r>
    <r>
      <rPr>
        <sz val="11"/>
        <color rgb="FF000000"/>
        <rFont val="Calibri"/>
      </rPr>
      <t xml:space="preserve">
</t>
    </r>
    <r>
      <rPr>
        <sz val="11"/>
        <color rgb="FF000000"/>
        <rFont val="Calibri"/>
      </rPr>
      <t xml:space="preserve">     net.ipv4.tcp_syncookies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value is not "1",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saved value of TCP syncookies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-ir net.ipv4.tcp_syncookies /etc/sysctl.d/*.conf /run/sysctl.d/*.conf /usr/local/lib/sysctl.d/*.conf /usr/lib/sysctl.d/*.conf /lib/sysctl.d/*.conf /etc/sysctl.conf 2&gt; /dev/null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"net.ipv4.tcp_syncookies" option is not set to "1", is commented out, or is missing,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conflicting results are returned, this is a finding.</t>
    </r>
  </si>
  <si>
    <t>V-275617</t>
  </si>
  <si>
    <r>
      <rPr>
        <sz val="11"/>
        <rFont val="Calibri"/>
      </rPr>
      <t>Ubuntu OS must restrict SSH access to allow only NetIM internal communication.</t>
    </r>
  </si>
  <si>
    <r>
      <rPr>
        <sz val="11"/>
        <color rgb="FF000000"/>
        <rFont val="Calibri"/>
      </rPr>
      <t xml:space="preserve">Deny all other SSH connections and allow SSH connections from a specific IP address by using the following commands. Allow from NetIM core/worker(s)/manager in a base configuration with UFW allow.  </t>
    </r>
    <r>
      <rPr>
        <sz val="11"/>
        <color rgb="FF000000"/>
        <rFont val="Calibri"/>
      </rPr>
      <t xml:space="preserve">
</t>
    </r>
    <r>
      <rPr>
        <sz val="11"/>
        <color rgb="FF000000"/>
        <rFont val="Calibri"/>
      </rPr>
      <t>$ sudo ufw deny from any to any port 22</t>
    </r>
    <r>
      <rPr>
        <sz val="11"/>
        <color rgb="FF000000"/>
        <rFont val="Calibri"/>
      </rPr>
      <t xml:space="preserve">
</t>
    </r>
    <r>
      <rPr>
        <sz val="11"/>
        <color rgb="FF000000"/>
        <rFont val="Calibri"/>
      </rPr>
      <t>$ sudo ufw allow from &lt;NETIM_IP_ADDRESS node list&gt; to any port 22</t>
    </r>
    <r>
      <rPr>
        <sz val="11"/>
        <color rgb="FF000000"/>
        <rFont val="Calibri"/>
      </rPr>
      <t xml:space="preserve">
</t>
    </r>
    <r>
      <rPr>
        <sz val="11"/>
        <color rgb="FF000000"/>
        <rFont val="Calibri"/>
      </rPr>
      <t>Where NETIM_IP_ADDRESS list are the list of NETIM IP addresses for all nodes.</t>
    </r>
    <r>
      <rPr>
        <sz val="11"/>
        <color rgb="FF000000"/>
        <rFont val="Calibri"/>
      </rPr>
      <t xml:space="preserve">
</t>
    </r>
    <r>
      <rPr>
        <sz val="11"/>
        <color rgb="FF000000"/>
        <rFont val="Calibri"/>
      </rPr>
      <t>Note: This will restrict system admins to use of the CONSOLE mechanism available depending on the Virtual Platform being used.</t>
    </r>
  </si>
  <si>
    <r>
      <rPr>
        <sz val="11"/>
        <color rgb="FF000000"/>
        <rFont val="Calibri"/>
      </rPr>
      <t>Remote access is not authorized for connection to the Riverbed NetIM shell to minimize and deter system administrators from accessing the shell, bash commands, or root account remotely. Though the device is not critical to the infrastructure, compromise of this device at the OS level could lead to compromise of other devices on the network.</t>
    </r>
  </si>
  <si>
    <r>
      <rPr>
        <sz val="11"/>
        <color rgb="FF000000"/>
        <rFont val="Calibri"/>
      </rPr>
      <t>Verify firewall rule exists to restrict SSH to allow specific IP addresses only by using the following commands:</t>
    </r>
    <r>
      <rPr>
        <sz val="11"/>
        <color rgb="FF000000"/>
        <rFont val="Calibri"/>
      </rPr>
      <t xml:space="preserve">
</t>
    </r>
    <r>
      <rPr>
        <sz val="11"/>
        <color rgb="FF000000"/>
        <rFont val="Calibri"/>
      </rPr>
      <t>$ sudo ufw status</t>
    </r>
    <r>
      <rPr>
        <sz val="11"/>
        <color rgb="FF000000"/>
        <rFont val="Calibri"/>
      </rPr>
      <t xml:space="preserve">
</t>
    </r>
    <r>
      <rPr>
        <sz val="11"/>
        <color rgb="FF000000"/>
        <rFont val="Calibri"/>
      </rPr>
      <t>If a firewall rule does not exist to restrict port 22 to allow specific IP addresses and deny all other address, this is a finding.</t>
    </r>
  </si>
  <si>
    <t>V-275619</t>
  </si>
  <si>
    <r>
      <rPr>
        <sz val="11"/>
        <rFont val="Calibri"/>
      </rPr>
      <t>Ubuntu OS must display the Standard Mandatory DOD Notice and Consent Banner before granting any user connection to the OS.</t>
    </r>
  </si>
  <si>
    <r>
      <rPr>
        <sz val="11"/>
        <color rgb="FF000000"/>
        <rFont val="Calibri"/>
      </rPr>
      <t xml:space="preserve">Set the parameter Banner in "/etc/ssh/sshd_config" to point to the "/etc/issue.net"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sed -i '/^Banner/d' /etc/ssh/sshd_config </t>
    </r>
    <r>
      <rPr>
        <sz val="11"/>
        <color rgb="FF000000"/>
        <rFont val="Calibri"/>
      </rPr>
      <t xml:space="preserve">
</t>
    </r>
    <r>
      <rPr>
        <sz val="11"/>
        <color rgb="FF000000"/>
        <rFont val="Calibri"/>
      </rPr>
      <t xml:space="preserve">     $ sudo sed -i '$aBanner /etc/issue.net' /etc/ssh/sshd_config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Replace the text in "/etc/issue.net" with the Standard Mandatory DOD Notice and Consent Banner: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SSH daemon for the changes to take effect and then signal the SSH server to reload the configuration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-s SIGHUP kill sshd</t>
    </r>
  </si>
  <si>
    <r>
      <rPr>
        <sz val="11"/>
        <color rgb="FF000000"/>
        <rFont val="Calibri"/>
      </rPr>
      <t>Display of a standardized and approved use notification before granting access to the publicly accessible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t>
    </r>
    <r>
      <rPr>
        <sz val="11"/>
        <color rgb="FF000000"/>
        <rFont val="Calibri"/>
      </rPr>
      <t xml:space="preserve">
</t>
    </r>
    <r>
      <rPr>
        <sz val="11"/>
        <color rgb="FF000000"/>
        <rFont val="Calibri"/>
      </rPr>
      <t>Satisfies: SRG-OS-000228-GPOS-00088, SRG-OS-000023-GPOS-00006, SRG-OS-000024-GPOS-00007</t>
    </r>
  </si>
  <si>
    <r>
      <rPr>
        <sz val="11"/>
        <color rgb="FF000000"/>
        <rFont val="Calibri"/>
      </rPr>
      <t xml:space="preserve">Verify Ubuntu 22.04 LTS displays the Standard Mandatory DOD Notice and Consent Banner before granting access to Ubuntu 22.04 LTS via an SSH logon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/usr/sbin/sshd -dd 2&gt;&amp;1 | awk '/filename/ {print $4}' | tr -d '\r' | tr '\n' ' ' | xargs sudo grep -iH 'banner' </t>
    </r>
    <r>
      <rPr>
        <sz val="11"/>
        <color rgb="FF000000"/>
        <rFont val="Calibri"/>
      </rPr>
      <t xml:space="preserve">
</t>
    </r>
    <r>
      <rPr>
        <sz val="11"/>
        <color rgb="FF000000"/>
        <rFont val="Calibri"/>
      </rPr>
      <t xml:space="preserve">     /etc/ssh/sshd_config:Banner /etc/issue.net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command will return the banner option along with the name of the file that contains the SSH banner. If the line is commented out, missing, or conflicting results are returned,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specified banner file matches the Standard Mandatory DOD Notice and Consent Banner exactly: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cat /etc/issue.net  </t>
    </r>
    <r>
      <rPr>
        <sz val="11"/>
        <color rgb="FF000000"/>
        <rFont val="Calibri"/>
      </rPr>
      <t xml:space="preserve">
</t>
    </r>
    <r>
      <rPr>
        <sz val="11"/>
        <color rgb="FF000000"/>
        <rFont val="Calibri"/>
      </rPr>
      <t xml:space="preserve">     You are accessing a U.S. Government (USG) Information System (IS) that is </t>
    </r>
    <r>
      <rPr>
        <sz val="11"/>
        <color rgb="FF000000"/>
        <rFont val="Calibri"/>
      </rPr>
      <t xml:space="preserve">
</t>
    </r>
    <r>
      <rPr>
        <sz val="11"/>
        <color rgb="FF000000"/>
        <rFont val="Calibri"/>
      </rPr>
      <t xml:space="preserve">     provided for USG-authorized use only. By using this IS (which includes any </t>
    </r>
    <r>
      <rPr>
        <sz val="11"/>
        <color rgb="FF000000"/>
        <rFont val="Calibri"/>
      </rPr>
      <t xml:space="preserve">
</t>
    </r>
    <r>
      <rPr>
        <sz val="11"/>
        <color rgb="FF000000"/>
        <rFont val="Calibri"/>
      </rPr>
      <t xml:space="preserve">     device attached to this IS), you consent to the following conditions: </t>
    </r>
    <r>
      <rPr>
        <sz val="11"/>
        <color rgb="FF000000"/>
        <rFont val="Calibri"/>
      </rPr>
      <t xml:space="preserve">
</t>
    </r>
    <r>
      <rPr>
        <sz val="11"/>
        <color rgb="FF000000"/>
        <rFont val="Calibri"/>
      </rPr>
      <t xml:space="preserve">     -The USG routinely intercepts and monitors communications on this IS for </t>
    </r>
    <r>
      <rPr>
        <sz val="11"/>
        <color rgb="FF000000"/>
        <rFont val="Calibri"/>
      </rPr>
      <t xml:space="preserve">
</t>
    </r>
    <r>
      <rPr>
        <sz val="11"/>
        <color rgb="FF000000"/>
        <rFont val="Calibri"/>
      </rPr>
      <t xml:space="preserve">     purposes including, but not limited to, penetration testing, COMSEC monitoring, </t>
    </r>
    <r>
      <rPr>
        <sz val="11"/>
        <color rgb="FF000000"/>
        <rFont val="Calibri"/>
      </rPr>
      <t xml:space="preserve">
</t>
    </r>
    <r>
      <rPr>
        <sz val="11"/>
        <color rgb="FF000000"/>
        <rFont val="Calibri"/>
      </rPr>
      <t xml:space="preserve">     network operations and defense, personnel misconduct (PM), law enforcement </t>
    </r>
    <r>
      <rPr>
        <sz val="11"/>
        <color rgb="FF000000"/>
        <rFont val="Calibri"/>
      </rPr>
      <t xml:space="preserve">
</t>
    </r>
    <r>
      <rPr>
        <sz val="11"/>
        <color rgb="FF000000"/>
        <rFont val="Calibri"/>
      </rPr>
      <t xml:space="preserve">     (LE), and counterintelligence (CI) investigations. </t>
    </r>
    <r>
      <rPr>
        <sz val="11"/>
        <color rgb="FF000000"/>
        <rFont val="Calibri"/>
      </rPr>
      <t xml:space="preserve">
</t>
    </r>
    <r>
      <rPr>
        <sz val="11"/>
        <color rgb="FF000000"/>
        <rFont val="Calibri"/>
      </rPr>
      <t xml:space="preserve">     -At any time, the USG may inspect and seize data stored on this IS. </t>
    </r>
    <r>
      <rPr>
        <sz val="11"/>
        <color rgb="FF000000"/>
        <rFont val="Calibri"/>
      </rPr>
      <t xml:space="preserve">
</t>
    </r>
    <r>
      <rPr>
        <sz val="11"/>
        <color rgb="FF000000"/>
        <rFont val="Calibri"/>
      </rPr>
      <t xml:space="preserve">     -Communications using, or data stored on, this IS are not private, are subject </t>
    </r>
    <r>
      <rPr>
        <sz val="11"/>
        <color rgb="FF000000"/>
        <rFont val="Calibri"/>
      </rPr>
      <t xml:space="preserve">
</t>
    </r>
    <r>
      <rPr>
        <sz val="11"/>
        <color rgb="FF000000"/>
        <rFont val="Calibri"/>
      </rPr>
      <t xml:space="preserve">     to routine monitoring, interception, and search, and may be disclosed or used </t>
    </r>
    <r>
      <rPr>
        <sz val="11"/>
        <color rgb="FF000000"/>
        <rFont val="Calibri"/>
      </rPr>
      <t xml:space="preserve">
</t>
    </r>
    <r>
      <rPr>
        <sz val="11"/>
        <color rgb="FF000000"/>
        <rFont val="Calibri"/>
      </rPr>
      <t xml:space="preserve">     for any USG-authorized purpose. </t>
    </r>
    <r>
      <rPr>
        <sz val="11"/>
        <color rgb="FF000000"/>
        <rFont val="Calibri"/>
      </rPr>
      <t xml:space="preserve">
</t>
    </r>
    <r>
      <rPr>
        <sz val="11"/>
        <color rgb="FF000000"/>
        <rFont val="Calibri"/>
      </rPr>
      <t xml:space="preserve">     -This IS includes security measures (e.g., authentication and access controls) </t>
    </r>
    <r>
      <rPr>
        <sz val="11"/>
        <color rgb="FF000000"/>
        <rFont val="Calibri"/>
      </rPr>
      <t xml:space="preserve">
</t>
    </r>
    <r>
      <rPr>
        <sz val="11"/>
        <color rgb="FF000000"/>
        <rFont val="Calibri"/>
      </rPr>
      <t xml:space="preserve">     to protect USG interests--not for your personal benefit or privacy. </t>
    </r>
    <r>
      <rPr>
        <sz val="11"/>
        <color rgb="FF000000"/>
        <rFont val="Calibri"/>
      </rPr>
      <t xml:space="preserve">
</t>
    </r>
    <r>
      <rPr>
        <sz val="11"/>
        <color rgb="FF000000"/>
        <rFont val="Calibri"/>
      </rPr>
      <t xml:space="preserve">     -Notwithstanding the above, using this IS does not constitute consent to PM, LE </t>
    </r>
    <r>
      <rPr>
        <sz val="11"/>
        <color rgb="FF000000"/>
        <rFont val="Calibri"/>
      </rPr>
      <t xml:space="preserve">
</t>
    </r>
    <r>
      <rPr>
        <sz val="11"/>
        <color rgb="FF000000"/>
        <rFont val="Calibri"/>
      </rPr>
      <t xml:space="preserve">     or CI investigative searching or monitoring of the content of privileged </t>
    </r>
    <r>
      <rPr>
        <sz val="11"/>
        <color rgb="FF000000"/>
        <rFont val="Calibri"/>
      </rPr>
      <t xml:space="preserve">
</t>
    </r>
    <r>
      <rPr>
        <sz val="11"/>
        <color rgb="FF000000"/>
        <rFont val="Calibri"/>
      </rPr>
      <t xml:space="preserve">     communications, or work product, related to personal representation or services </t>
    </r>
    <r>
      <rPr>
        <sz val="11"/>
        <color rgb="FF000000"/>
        <rFont val="Calibri"/>
      </rPr>
      <t xml:space="preserve">
</t>
    </r>
    <r>
      <rPr>
        <sz val="11"/>
        <color rgb="FF000000"/>
        <rFont val="Calibri"/>
      </rPr>
      <t xml:space="preserve">     by attorneys, psychotherapists, or clergy, and their assistants. Such </t>
    </r>
    <r>
      <rPr>
        <sz val="11"/>
        <color rgb="FF000000"/>
        <rFont val="Calibri"/>
      </rPr>
      <t xml:space="preserve">
</t>
    </r>
    <r>
      <rPr>
        <sz val="11"/>
        <color rgb="FF000000"/>
        <rFont val="Calibri"/>
      </rPr>
      <t xml:space="preserve">     communications and work product are private and confidential. See User </t>
    </r>
    <r>
      <rPr>
        <sz val="11"/>
        <color rgb="FF000000"/>
        <rFont val="Calibri"/>
      </rPr>
      <t xml:space="preserve">
</t>
    </r>
    <r>
      <rPr>
        <sz val="11"/>
        <color rgb="FF000000"/>
        <rFont val="Calibri"/>
      </rPr>
      <t xml:space="preserve">     Agreement for details.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banner text does not match the Standard Mandatory DOD Notice and Consent Banner exactly, this is a finding.</t>
    </r>
  </si>
  <si>
    <t>V-275620</t>
  </si>
  <si>
    <r>
      <rPr>
        <sz val="11"/>
        <rFont val="Calibri"/>
      </rPr>
      <t>Ubuntu OS must not allow unattended or automatic login via SSH.</t>
    </r>
  </si>
  <si>
    <r>
      <rPr>
        <sz val="11"/>
        <color rgb="FF000000"/>
        <rFont val="Calibri"/>
      </rPr>
      <t xml:space="preserve">Configure the SSH server to not allow unattended or automatic login to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"/etc/ssh/sshd_config"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PermitEmptyPasswords no </t>
    </r>
    <r>
      <rPr>
        <sz val="11"/>
        <color rgb="FF000000"/>
        <rFont val="Calibri"/>
      </rPr>
      <t xml:space="preserve">
</t>
    </r>
    <r>
      <rPr>
        <sz val="11"/>
        <color rgb="FF000000"/>
        <rFont val="Calibri"/>
      </rPr>
      <t xml:space="preserve">PermitUserEnvironment no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SSH daemon for the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restart sshd.service</t>
    </r>
  </si>
  <si>
    <r>
      <rPr>
        <sz val="11"/>
        <color rgb="FF000000"/>
        <rFont val="Calibri"/>
      </rPr>
      <t>Failure to restrict system access to authenticated users negatively impacts Ubuntu OS security.</t>
    </r>
  </si>
  <si>
    <r>
      <rPr>
        <sz val="11"/>
        <color rgb="FF000000"/>
        <rFont val="Calibri"/>
      </rPr>
      <t xml:space="preserve">Verify unattended or automatic login via SSH is disabled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/usr/sbin/sshd -dd 2&gt;&amp;1 | awk '/filename/ {print $4}' | tr -d '\r' | tr '\n' ' ' | xargs sudo grep -iEH '(permit(.*?)(passwords|environment))' </t>
    </r>
    <r>
      <rPr>
        <sz val="11"/>
        <color rgb="FF000000"/>
        <rFont val="Calibri"/>
      </rPr>
      <t xml:space="preserve">
</t>
    </r>
    <r>
      <rPr>
        <sz val="11"/>
        <color rgb="FF000000"/>
        <rFont val="Calibri"/>
      </rPr>
      <t xml:space="preserve">     /etc/ssh/sshd_config:PermitEmptyPasswords no </t>
    </r>
    <r>
      <rPr>
        <sz val="11"/>
        <color rgb="FF000000"/>
        <rFont val="Calibri"/>
      </rPr>
      <t xml:space="preserve">
</t>
    </r>
    <r>
      <rPr>
        <sz val="11"/>
        <color rgb="FF000000"/>
        <rFont val="Calibri"/>
      </rPr>
      <t xml:space="preserve">     /etc/ssh/sshd_config:PermitUserEnvironment no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"PermitEmptyPasswords" and "PermitUserEnvironment" are not set to "no", are commented out, are missing, or conflicting results are returned, this is a finding.</t>
    </r>
  </si>
  <si>
    <t>V-275621</t>
  </si>
  <si>
    <r>
      <rPr>
        <sz val="11"/>
        <rFont val="Calibri"/>
      </rPr>
      <t>Ubuntu OS must be configured so that all network connections associated with SSH traffic terminate after becoming unresponsive.</t>
    </r>
  </si>
  <si>
    <r>
      <rPr>
        <sz val="11"/>
        <color rgb="FF000000"/>
        <rFont val="Calibri"/>
      </rPr>
      <t xml:space="preserve">Configure the SSH server to terminate a user session automatically after the SSH client has been unresponsive for 10 minutes.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This setting must be applied in conjunction with RIIM-OS-255040 to function correctly.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"/etc/ssh/sshd_config"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ClientAliveInterval 600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SSH daemon for the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restart sshd.service</t>
    </r>
  </si>
  <si>
    <r>
      <rPr>
        <sz val="11"/>
        <color rgb="FF000000"/>
        <rFont val="Calibri"/>
      </rPr>
      <t xml:space="preserve">Terminating an unresponsive SSH session within a short time period reduces the window of opportunity for unauthorized personnel to take control of a management session enabled on the console or console port that has been left unattended. In addition, quickly terminating an idle SSH session will also free up resources committed by the managed network element.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system-level network connection. This does not mean the operating system terminates all sessions or network access; it only ends the unresponsive session and releases the resources associated with that session.</t>
    </r>
  </si>
  <si>
    <r>
      <rPr>
        <sz val="11"/>
        <color rgb="FF000000"/>
        <rFont val="Calibri"/>
      </rPr>
      <t xml:space="preserve">Verify the SSH server automatically terminates a user session after the SSH client has been unresponsive for 10 minutes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/usr/sbin/sshd -dd 2&gt;&amp;1 | awk '/filename/ {print $4}' | tr -d '\r' | tr '\n' ' ' | xargs sudo grep -iH 'clientaliveinterval' </t>
    </r>
    <r>
      <rPr>
        <sz val="11"/>
        <color rgb="FF000000"/>
        <rFont val="Calibri"/>
      </rPr>
      <t xml:space="preserve">
</t>
    </r>
    <r>
      <rPr>
        <sz val="11"/>
        <color rgb="FF000000"/>
        <rFont val="Calibri"/>
      </rPr>
      <t xml:space="preserve">     /etc/ssh/sshd_config:ClientAliveInterval 600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"ClientAliveInterval" does not exist, is not set to a value of "600" or less, if conflicting results are returned, is commented out, or is missing, this is a finding.</t>
    </r>
  </si>
  <si>
    <t>V-275622</t>
  </si>
  <si>
    <r>
      <rPr>
        <sz val="11"/>
        <rFont val="Calibri"/>
      </rPr>
      <t>Ubuntu OS must be configured so that remote X connections are disabled, unless to fulfill documented and validated mission requirements.</t>
    </r>
  </si>
  <si>
    <r>
      <rPr>
        <sz val="11"/>
        <color rgb="FF000000"/>
        <rFont val="Calibri"/>
      </rPr>
      <t xml:space="preserve">Configure the SSH server to disable X11 forwarding.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"/etc/ssh/sshd_config"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X11Forwarding no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SSH daemon for the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restart sshd.service</t>
    </r>
  </si>
  <si>
    <r>
      <rPr>
        <sz val="11"/>
        <color rgb="FF000000"/>
        <rFont val="Calibri"/>
      </rPr>
      <t xml:space="preserve">The security risk of using X11 forwarding is that the client's X11 display server may be exposed to attack when the SSH client requests forwarding. For example, a system administrator needs to protect clients from exposing themselves to attack by unwittingly requesting X11 forwarding, which can warrant a ''no'' setting.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X11 forwarding must be enabled with caution. Users with the ability to bypass file permissions on the remote host (for the user's X11 authorization database) can access the local X11 display through the forwarded connection. An attacker could then perform activities such as keystroke monitoring if the ForwardX11Trusted option is also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X11 services are not required for the system's intended function, they should be disabled or restricted as appropriate to the system's needs.</t>
    </r>
  </si>
  <si>
    <r>
      <rPr>
        <sz val="11"/>
        <color rgb="FF000000"/>
        <rFont val="Calibri"/>
      </rPr>
      <t xml:space="preserve">Verify X11 forwarding is disabled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/usr/sbin/sshd -dd 2&gt;&amp;1 | awk '/filename/ {print $4}' | tr -d '\r' | tr '\n' ' ' | xargs sudo grep -iH 'x11forwarding' </t>
    </r>
    <r>
      <rPr>
        <sz val="11"/>
        <color rgb="FF000000"/>
        <rFont val="Calibri"/>
      </rPr>
      <t xml:space="preserve">
</t>
    </r>
    <r>
      <rPr>
        <sz val="11"/>
        <color rgb="FF000000"/>
        <rFont val="Calibri"/>
      </rPr>
      <t xml:space="preserve">     /etc/ssh/sshd_config:X11Forwarding no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"X11Forwarding" is set to "yes" and is not documented with the information system security officer as an operational requirement, is commented out, is missing, or conflicting results are returned, this is a finding.</t>
    </r>
  </si>
  <si>
    <t>V-275623</t>
  </si>
  <si>
    <r>
      <rPr>
        <sz val="11"/>
        <rFont val="Calibri"/>
      </rPr>
      <t>Ubuntu OS SSH daemon must prevent remote hosts from connecting to the proxy display.</t>
    </r>
  </si>
  <si>
    <r>
      <rPr>
        <sz val="11"/>
        <color rgb="FF000000"/>
        <rFont val="Calibri"/>
      </rPr>
      <t xml:space="preserve">Configure the SSH server to prevent remote hosts from connecting to the proxy display.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"/etc/ssh/sshd_config"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X11UseLocalhost yes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SSH daemon for the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restart sshd.service</t>
    </r>
  </si>
  <si>
    <r>
      <rPr>
        <sz val="11"/>
        <color rgb="FF000000"/>
        <rFont val="Calibri"/>
      </rPr>
      <t>When X11 forwarding is enabled, there may be additional exposure to the server and client displays if the sshd proxy display is configured to listen on the wildcard address. By default, sshd binds the forwarding server to the loopback address and sets the hostname part of the DISPLAY environment variable to localhost. This prevents remote hosts from connecting to the proxy display.</t>
    </r>
  </si>
  <si>
    <r>
      <rPr>
        <sz val="11"/>
        <color rgb="FF000000"/>
        <rFont val="Calibri"/>
      </rPr>
      <t xml:space="preserve">Verify the SSH server prevents remote hosts from connecting to the proxy display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/usr/sbin/sshd -dd 2&gt;&amp;1 | awk '/filename/ {print $4}' | tr -d '\r' | tr '\n' ' ' | xargs sudo grep -iH 'x11uselocalhost' </t>
    </r>
    <r>
      <rPr>
        <sz val="11"/>
        <color rgb="FF000000"/>
        <rFont val="Calibri"/>
      </rPr>
      <t xml:space="preserve">
</t>
    </r>
    <r>
      <rPr>
        <sz val="11"/>
        <color rgb="FF000000"/>
        <rFont val="Calibri"/>
      </rPr>
      <t xml:space="preserve">     /etc/ssh/sshd_config:X11UseLocalhost yes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"X11UseLocalhost" is set to "no", is commented out, is missing, or conflicting results are returned, this is a finding.</t>
    </r>
  </si>
  <si>
    <t>V-275624</t>
  </si>
  <si>
    <r>
      <rPr>
        <sz val="11"/>
        <rFont val="Calibri"/>
      </rPr>
      <t>Ubuntu OS must configure the SSH daemon to use FIPS 140-2/140-3 approved ciphers to prevent the unauthorized disclosure of information and/or detect changes to information during transmission.</t>
    </r>
  </si>
  <si>
    <r>
      <rPr>
        <sz val="11"/>
        <color rgb="FF000000"/>
        <rFont val="Calibri"/>
      </rPr>
      <t xml:space="preserve">Configure the SSH server to only implement FIPS-approved ciphers.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"/etc/ssh/sshd_config"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Ciphers aes256-ctr,aes256-gcm@openssh.com,aes192-ctr,aes128-ctr,aes128-gcm@openssh.com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SSH server for the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restart sshd.service</t>
    </r>
  </si>
  <si>
    <r>
      <rPr>
        <sz val="11"/>
        <color rgb="FF000000"/>
        <rFont val="Calibri"/>
      </rPr>
      <t xml:space="preserve">Without cryptographic integrity protections, information can be altered by unauthorized users without detection.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Remote access (e.g., RDP) is access to DOD nonpublic information systems by an authorized user (or an information system) communicating through an external, nonorganization-controlled network. Remote access methods include, for example, dial-up, broadband, and wireless.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Nonlocal maintenance and diagnostic activities are those activities conducted by individuals communicating through a network, either an external network (e.g., the internet) or an internal network.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Local maintenance and diagnostic activities are those activities carried out by individuals physically present at the information system or information system component and not communicating across a network connection.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Encrypting information for transmission protects information from unauthorized disclosure and modification. Cryptographic mechanisms implemented to protect information integrity include, for example, cryptographic hash functions which have common application in digital signatures, checksums, and message authentication codes.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By specifying a cipher list with the order of ciphers being in a "strongest to weakest" orientation, the system will automatically attempt to use the strongest cipher for securing SSH connections.</t>
    </r>
    <r>
      <rPr>
        <sz val="11"/>
        <color rgb="FF000000"/>
        <rFont val="Calibri"/>
      </rPr>
      <t xml:space="preserve">
</t>
    </r>
    <r>
      <rPr>
        <sz val="11"/>
        <color rgb="FF000000"/>
        <rFont val="Calibri"/>
      </rPr>
      <t>Satisfies: SRG-OS-000033-GPOS-00014, SRG-OS-000394-GPOS-00174, SRG-OS-000424-GPOS-00188</t>
    </r>
  </si>
  <si>
    <r>
      <rPr>
        <sz val="11"/>
        <color rgb="FF000000"/>
        <rFont val="Calibri"/>
      </rPr>
      <t xml:space="preserve">Verify the SSH server is configured to only implement FIPS-approved ciphers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/usr/sbin/sshd -dd 2&gt;&amp;1 | awk '/filename/ {print $4}' | tr -d '\r' | tr '\n' ' ' | xargs sudo grep -iH 'ciphers' </t>
    </r>
    <r>
      <rPr>
        <sz val="11"/>
        <color rgb="FF000000"/>
        <rFont val="Calibri"/>
      </rPr>
      <t xml:space="preserve">
</t>
    </r>
    <r>
      <rPr>
        <sz val="11"/>
        <color rgb="FF000000"/>
        <rFont val="Calibri"/>
      </rPr>
      <t xml:space="preserve">     /etc/ssh/sshd_config:Ciphers aes256-ctr,aes256-gcm@openssh.com,aes192-ctr,aes128-ctr,aes128-gcm@openssh.com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"Ciphers" does not contain only the ciphers "aes256-ctr,aes256-gcm@openssh.com,aes192-ctr,aes128-ctr,aes128-gcm@openssh.com" in exact order, is commented out, is missing, or conflicting results are returned, this is a finding.</t>
    </r>
  </si>
  <si>
    <t>V-275625</t>
  </si>
  <si>
    <r>
      <rPr>
        <sz val="11"/>
        <rFont val="Calibri"/>
      </rPr>
      <t>Ubuntu OS must configure the SSH daemon to use Message Authentication Codes (MACs) employing FIPS 140-2/140-3 -approved cryptographic hashes to prevent the unauthorized disclosure of information and/or detect changes to information during transmission.</t>
    </r>
  </si>
  <si>
    <r>
      <rPr>
        <sz val="11"/>
        <color rgb="FF000000"/>
        <rFont val="Calibri"/>
      </rPr>
      <t xml:space="preserve">Configure the SSH server to only use MACs that employ FIPS 140-2/140-3-approved hashes.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"/etc/ssh/sshd_config"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MACs hmac-sha2-512,hmac-sha2-512-etm@openssh.com,hmac-sha2-256,hmac-sha2-256-etm@openssh.com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SSH server for the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reload sshd.service</t>
    </r>
  </si>
  <si>
    <r>
      <rPr>
        <sz val="11"/>
        <color rgb="FF000000"/>
        <rFont val="Calibri"/>
      </rPr>
      <t xml:space="preserve">Without cryptographic integrity protections, information can be altered by unauthorized users without detection.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Remote access (e.g., RDP) is access to DOD nonpublic information systems by an authorized user (or an information system) communicating through an external, nonorganization-controlled network. Remote access methods include, for example, dial-up, broadband, and wireless. Nonlocal maintenance and diagnostic activities are those activities conducted by individuals communicating through a network, either an external network (e.g., the internet) or an internal network.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Local maintenance and diagnostic activities are those activities carried out by individuals physically present at the information system or information system component and not communicating across a network connection.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Encrypting information for transmission protects information from unauthorized disclosure and modification. Cryptographic mechanisms implemented to protect information integrity include, for example, cryptographic hash functions, which have common application in digital signatures, checksums, and message authentication codes.</t>
    </r>
    <r>
      <rPr>
        <sz val="11"/>
        <color rgb="FF000000"/>
        <rFont val="Calibri"/>
      </rPr>
      <t xml:space="preserve">
</t>
    </r>
    <r>
      <rPr>
        <sz val="11"/>
        <color rgb="FF000000"/>
        <rFont val="Calibri"/>
      </rPr>
      <t>Satisfies: SRG-OS-000250-GPOS-00093, SRG-OS-000393-GPOS-00173, SRG-OS-000424-GPOS-00188</t>
    </r>
  </si>
  <si>
    <r>
      <rPr>
        <sz val="11"/>
        <color rgb="FF000000"/>
        <rFont val="Calibri"/>
      </rPr>
      <t xml:space="preserve">Verify the SSH server is configured to only use MACs that employ FIPS 140-2/140-3-approved ciphers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/usr/sbin/sshd -dd 2&gt;&amp;1 | awk '/filename/ {print $4}' | tr -d '\r' | tr '\n' ' ' | xargs sudo grep -iH 'macs' </t>
    </r>
    <r>
      <rPr>
        <sz val="11"/>
        <color rgb="FF000000"/>
        <rFont val="Calibri"/>
      </rPr>
      <t xml:space="preserve">
</t>
    </r>
    <r>
      <rPr>
        <sz val="11"/>
        <color rgb="FF000000"/>
        <rFont val="Calibri"/>
      </rPr>
      <t xml:space="preserve">     /etc/ssh/sshd_config:MACs hmac-sha2-512,hmac-sha2-512-etm@openssh.com,hmac-sha2-256,hmac-sha2-256-etm@openssh.com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"MACs" does not contain only the hashes "hmac-sha2-512,hmac-sha2-512-etm@openssh.com,hmac-sha2-256,hmac-sha2-256-etm@openssh.com" in exact order, is commented out, is missing, or conflicting results are returned, this is a finding.</t>
    </r>
  </si>
  <si>
    <t>V-275626</t>
  </si>
  <si>
    <r>
      <rPr>
        <sz val="11"/>
        <rFont val="Calibri"/>
      </rPr>
      <t>Ubuntu OS SSH server must be configured to use only FIPS-validated key exchange algorithms.</t>
    </r>
  </si>
  <si>
    <r>
      <rPr>
        <sz val="11"/>
        <color rgb="FF000000"/>
        <rFont val="Calibri"/>
      </rPr>
      <t xml:space="preserve">Configure the SSH server to use only FIPS-validated key exchange algorithms.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"/etc/ssh/sshd_config"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KexAlgorithms ecdh-sha2-nistp256,ecdh-sha2-nistp384,ecdh-sha2-nistp521,diffie-hellman-group-exchange-sha256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SSH server for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restart sshd.service</t>
    </r>
  </si>
  <si>
    <r>
      <rPr>
        <sz val="11"/>
        <color rgb="FF000000"/>
        <rFont val="Calibri"/>
      </rPr>
      <t xml:space="preserve">Without cryptographic integrity protections provided by FIPS-validated cryptographic algorithms, information can be viewed and altered by unauthorized users without detection.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system will attempt to use the first algorithm presented by the client that matches the server list. Listing the values "strongest to weakest" is a method to ensure the use of the strongest algorithm available to secure the SSH connection.</t>
    </r>
  </si>
  <si>
    <r>
      <rPr>
        <sz val="11"/>
        <color rgb="FF000000"/>
        <rFont val="Calibri"/>
      </rPr>
      <t xml:space="preserve">Verify that the SSH server is configured to use only FIPS-validated key exchange algorithms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/usr/sbin/sshd -dd 2&gt;&amp;1 | awk '/filename/ {print $4}' | tr -d '\r' | tr '\n' ' ' | xargs sudo grep -iH 'kexalgorithms' </t>
    </r>
    <r>
      <rPr>
        <sz val="11"/>
        <color rgb="FF000000"/>
        <rFont val="Calibri"/>
      </rPr>
      <t xml:space="preserve">
</t>
    </r>
    <r>
      <rPr>
        <sz val="11"/>
        <color rgb="FF000000"/>
        <rFont val="Calibri"/>
      </rPr>
      <t xml:space="preserve">     /etc/ssh/sshd_config:KexAlgorithms ecdh-sha2-nistp256,ecdh-sha2-nistp384,ecdh-sha2-nistp521,diffie-hellman-group-exchange-sha256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"KexAlgorithms" does not contain only the algorithms "ecdh-sha2-nistp256,ecdh-sha2-nistp384,ecdh-sha2-nistp521,diffie-hellman-group-exchange-sha256" in exact order, is commented out, is missing, or conflicting results are returned, this is a finding.</t>
    </r>
  </si>
  <si>
    <t>V-275627</t>
  </si>
  <si>
    <r>
      <rPr>
        <sz val="11"/>
        <rFont val="Calibri"/>
      </rPr>
      <t>Ubuntu OS must use strong authenticators in establishing nonlocal maintenance and diagnostic sessions.</t>
    </r>
  </si>
  <si>
    <r>
      <rPr>
        <sz val="11"/>
        <color rgb="FF000000"/>
        <rFont val="Calibri"/>
      </rPr>
      <t xml:space="preserve">Configure Ubuntu OS to use strong authentication when establishing nonlocal maintenance and diagnostic sessions.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to /etc/ssh/sshd_config: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UsePAM yes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SSH server for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restart sshd.service</t>
    </r>
  </si>
  <si>
    <r>
      <rPr>
        <sz val="11"/>
        <color rgb="FF000000"/>
        <rFont val="Calibri"/>
      </rPr>
      <t>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 Typically, strong authentication requires authenticators that are resistant to replay attacks and employ multifactor authentication. Strong authenticators include, for example, PKI where certificates are stored on a token protected by a password, passphrase, or biometric.</t>
    </r>
  </si>
  <si>
    <r>
      <rPr>
        <sz val="11"/>
        <color rgb="FF000000"/>
        <rFont val="Calibri"/>
      </rPr>
      <t xml:space="preserve">Verify Ubuntu OS is configured to use strong authenticators in the establishment of nonlocal maintenance and diagnostic maintenance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/usr/sbin/sshd -dd 2&gt;&amp;1 | awk '/filename/ {print $4}' | tr -d '\r' | tr '\n' ' ' | xargs sudo grep -iH 'usepam' </t>
    </r>
    <r>
      <rPr>
        <sz val="11"/>
        <color rgb="FF000000"/>
        <rFont val="Calibri"/>
      </rPr>
      <t xml:space="preserve">
</t>
    </r>
    <r>
      <rPr>
        <sz val="11"/>
        <color rgb="FF000000"/>
        <rFont val="Calibri"/>
      </rPr>
      <t xml:space="preserve">     /etc/ssh/sshd_config:UsePAM yes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"UsePAM" is not set to "yes", is commented out, is missing, or conflicting results are returned, this is a finding.</t>
    </r>
  </si>
  <si>
    <t>V-275628</t>
  </si>
  <si>
    <r>
      <rPr>
        <sz val="11"/>
        <rFont val="Calibri"/>
      </rPr>
      <t>Ubuntu OS must retain a user</t>
    </r>
    <r>
      <rPr>
        <sz val="11"/>
        <color rgb="FF000000"/>
        <rFont val="Calibri"/>
      </rPr>
      <t>'</t>
    </r>
    <r>
      <rPr>
        <sz val="11"/>
        <color rgb="FF000000"/>
        <rFont val="Calibri"/>
      </rPr>
      <t>s session lock until that user reestablishes access using established identification and authentication procedures.</t>
    </r>
  </si>
  <si>
    <r>
      <rPr>
        <sz val="11"/>
        <color rgb="FF000000"/>
        <rFont val="Calibri"/>
      </rPr>
      <t xml:space="preserve">Configure Ubuntu OS to allow a user to lock the current graphical user interface session.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Create or edit a file named /etc/dconf/db/local.d/00-screensaver with the following contents:</t>
    </r>
    <r>
      <rPr>
        <sz val="11"/>
        <color rgb="FF000000"/>
        <rFont val="Calibri"/>
      </rPr>
      <t xml:space="preserve">
</t>
    </r>
    <r>
      <rPr>
        <sz val="11"/>
        <color rgb="FF000000"/>
        <rFont val="Calibri"/>
      </rPr>
      <t>[org/gnome/desktop/screensaver]</t>
    </r>
    <r>
      <rPr>
        <sz val="11"/>
        <color rgb="FF000000"/>
        <rFont val="Calibri"/>
      </rPr>
      <t xml:space="preserve">
</t>
    </r>
    <r>
      <rPr>
        <sz val="11"/>
        <color rgb="FF000000"/>
        <rFont val="Calibri"/>
      </rPr>
      <t>lock-enabled=true</t>
    </r>
  </si>
  <si>
    <r>
      <rPr>
        <sz val="11"/>
        <color rgb="FF000000"/>
        <rFont val="Calibri"/>
      </rPr>
      <t xml:space="preserve">A session lock is a temporary action taken when a user stops work and moves away from the immediate physical vicinity of the information system but does not want to log out because of the temporary nature of the absence.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session lock is implemented at the point where session activity can be determined.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Regardless of where the session lock is determined and implemented, once invoked, a session lock of Ubuntu OS must remain in place until the user reauthenticates. No other activity aside from reauthentication must unlock the system.</t>
    </r>
  </si>
  <si>
    <r>
      <rPr>
        <sz val="11"/>
        <color rgb="FF000000"/>
        <rFont val="Calibri"/>
      </rPr>
      <t xml:space="preserve">Verify Ubuntu OS has a graphical user interface session lock enabled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If no graphical user interface is installed, this requirement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gsettings get org.gnome.desktop.screensaver lock-enabled </t>
    </r>
    <r>
      <rPr>
        <sz val="11"/>
        <color rgb="FF000000"/>
        <rFont val="Calibri"/>
      </rPr>
      <t xml:space="preserve">
</t>
    </r>
    <r>
      <rPr>
        <sz val="11"/>
        <color rgb="FF000000"/>
        <rFont val="Calibri"/>
      </rPr>
      <t xml:space="preserve">     true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"lock-enabled" is not set to "true", is commented out, or is missing, this is a finding.</t>
    </r>
  </si>
  <si>
    <t>V-275629</t>
  </si>
  <si>
    <r>
      <rPr>
        <sz val="11"/>
        <rFont val="Calibri"/>
      </rPr>
      <t>Ubuntu OS must initiate a graphical session lock after 15 minutes of inactivity.</t>
    </r>
  </si>
  <si>
    <r>
      <rPr>
        <sz val="11"/>
        <color rgb="FF000000"/>
        <rFont val="Calibri"/>
      </rPr>
      <t xml:space="preserve">Configure Ubuntu OS to lock the current graphical user interface session after 15 minutes of inactivity.  </t>
    </r>
    <r>
      <rPr>
        <sz val="11"/>
        <color rgb="FF000000"/>
        <rFont val="Calibri"/>
      </rPr>
      <t xml:space="preserve">
</t>
    </r>
    <r>
      <rPr>
        <sz val="11"/>
        <color rgb="FF000000"/>
        <rFont val="Calibri"/>
      </rPr>
      <t>Create or edit a file named /etc/dconf/db/local.d/00-screensaver with the following contents:</t>
    </r>
    <r>
      <rPr>
        <sz val="11"/>
        <color rgb="FF000000"/>
        <rFont val="Calibri"/>
      </rPr>
      <t xml:space="preserve">
</t>
    </r>
    <r>
      <rPr>
        <sz val="11"/>
        <color rgb="FF000000"/>
        <rFont val="Calibri"/>
      </rPr>
      <t>[org/gnome/desktop/screensaver]</t>
    </r>
    <r>
      <rPr>
        <sz val="11"/>
        <color rgb="FF000000"/>
        <rFont val="Calibri"/>
      </rPr>
      <t xml:space="preserve">
</t>
    </r>
    <r>
      <rPr>
        <sz val="11"/>
        <color rgb="FF000000"/>
        <rFont val="Calibri"/>
      </rPr>
      <t>lock-enabled=true</t>
    </r>
    <r>
      <rPr>
        <sz val="11"/>
        <color rgb="FF000000"/>
        <rFont val="Calibri"/>
      </rPr>
      <t xml:space="preserve">
</t>
    </r>
    <r>
      <rPr>
        <sz val="11"/>
        <color rgb="FF000000"/>
        <rFont val="Calibri"/>
      </rPr>
      <t>lock-delay=0</t>
    </r>
    <r>
      <rPr>
        <sz val="11"/>
        <color rgb="FF000000"/>
        <rFont val="Calibri"/>
      </rPr>
      <t xml:space="preserve">
</t>
    </r>
    <r>
      <rPr>
        <sz val="11"/>
        <color rgb="FF000000"/>
        <rFont val="Calibri"/>
      </rPr>
      <t>[org/gnome/desktop/session]</t>
    </r>
    <r>
      <rPr>
        <sz val="11"/>
        <color rgb="FF000000"/>
        <rFont val="Calibri"/>
      </rPr>
      <t xml:space="preserve">
</t>
    </r>
    <r>
      <rPr>
        <sz val="11"/>
        <color rgb="FF000000"/>
        <rFont val="Calibri"/>
      </rPr>
      <t>idle-delay=600</t>
    </r>
  </si>
  <si>
    <r>
      <rPr>
        <sz val="11"/>
        <color rgb="FF000000"/>
        <rFont val="Calibri"/>
      </rPr>
      <t xml:space="preserve">Verify Ubuntu OS has a graphical user interface session lock configured to activate after 15 minutes of inactivity by using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If no graphical user interface is installed, this requirement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Get the following settings to verify the graphical user interface session is configured to lock the graphical user session after 15 minutes of inactivity: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gsettings get org.gnome.desktop.screensaver lock-enabled </t>
    </r>
    <r>
      <rPr>
        <sz val="11"/>
        <color rgb="FF000000"/>
        <rFont val="Calibri"/>
      </rPr>
      <t xml:space="preserve">
</t>
    </r>
    <r>
      <rPr>
        <sz val="11"/>
        <color rgb="FF000000"/>
        <rFont val="Calibri"/>
      </rPr>
      <t xml:space="preserve">     true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gsettings get org.gnome.desktop.screensaver lock-delay </t>
    </r>
    <r>
      <rPr>
        <sz val="11"/>
        <color rgb="FF000000"/>
        <rFont val="Calibri"/>
      </rPr>
      <t xml:space="preserve">
</t>
    </r>
    <r>
      <rPr>
        <sz val="11"/>
        <color rgb="FF000000"/>
        <rFont val="Calibri"/>
      </rPr>
      <t xml:space="preserve">     uint32 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gsettings get org.gnome.desktop.session idle-delay </t>
    </r>
    <r>
      <rPr>
        <sz val="11"/>
        <color rgb="FF000000"/>
        <rFont val="Calibri"/>
      </rPr>
      <t xml:space="preserve">
</t>
    </r>
    <r>
      <rPr>
        <sz val="11"/>
        <color rgb="FF000000"/>
        <rFont val="Calibri"/>
      </rPr>
      <t xml:space="preserve">     uint32 900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"lock-enabled" is not set to "true", is commented out, or is missing,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"lock-delay" is set to a value greater than "0", or if "idle-delay" is set to a value greater than "900", is commented out, or is missing, this is a finding.</t>
    </r>
  </si>
  <si>
    <t>V-275630</t>
  </si>
  <si>
    <r>
      <rPr>
        <sz val="11"/>
        <rFont val="Calibri"/>
      </rPr>
      <t>Ubuntu OS must disable the x86 Ctrl-Alt-Delete key sequence if a graphical user interface is installed.</t>
    </r>
  </si>
  <si>
    <r>
      <rPr>
        <sz val="11"/>
        <color rgb="FF000000"/>
        <rFont val="Calibri"/>
      </rPr>
      <t>Configure Ubuntu OS to disable the Ctrl-Alt-Delete sequence when using a graphical user interface.</t>
    </r>
    <r>
      <rPr>
        <sz val="11"/>
        <color rgb="FF000000"/>
        <rFont val="Calibri"/>
      </rPr>
      <t xml:space="preserve">
</t>
    </r>
    <r>
      <rPr>
        <sz val="11"/>
        <color rgb="FF000000"/>
        <rFont val="Calibri"/>
      </rPr>
      <t>Create or edit a file named /etc/dconf/db/local.d/00-screensaver with the following contents:</t>
    </r>
    <r>
      <rPr>
        <sz val="11"/>
        <color rgb="FF000000"/>
        <rFont val="Calibri"/>
      </rPr>
      <t xml:space="preserve">
</t>
    </r>
    <r>
      <rPr>
        <sz val="11"/>
        <color rgb="FF000000"/>
        <rFont val="Calibri"/>
      </rPr>
      <t>[org/gnome/settings-daemon/plugins/media-keys]</t>
    </r>
    <r>
      <rPr>
        <sz val="11"/>
        <color rgb="FF000000"/>
        <rFont val="Calibri"/>
      </rPr>
      <t xml:space="preserve">
</t>
    </r>
    <r>
      <rPr>
        <sz val="11"/>
        <color rgb="FF000000"/>
        <rFont val="Calibri"/>
      </rPr>
      <t>logout=""</t>
    </r>
    <r>
      <rPr>
        <sz val="11"/>
        <color rgb="FF000000"/>
        <rFont val="Calibri"/>
      </rPr>
      <t xml:space="preserve">
</t>
    </r>
    <r>
      <rPr>
        <sz val="11"/>
        <color rgb="FF000000"/>
        <rFont val="Calibri"/>
      </rPr>
      <t>Update the dconf settings:</t>
    </r>
    <r>
      <rPr>
        <sz val="11"/>
        <color rgb="FF000000"/>
        <rFont val="Calibri"/>
      </rPr>
      <t xml:space="preserve">
</t>
    </r>
    <r>
      <rPr>
        <sz val="11"/>
        <color rgb="FF000000"/>
        <rFont val="Calibri"/>
      </rPr>
      <t>$ sudo dconf update</t>
    </r>
  </si>
  <si>
    <r>
      <rPr>
        <sz val="11"/>
        <color rgb="FF000000"/>
        <rFont val="Calibri"/>
      </rPr>
      <t>A locally logged-on user who presses Ctrl-Alt-Delete when at the console can reboot the system. If accidentally pressed, as could happen in the case of a mixed OS environment, this can create the risk of short-term loss of availability of systems due to unintentional reboot. In the graphical environment, risk of unintentional reboot from the Ctrl-Alt-Delete sequence is reduced because the user will be prompted before any action is taken.</t>
    </r>
  </si>
  <si>
    <r>
      <rPr>
        <sz val="11"/>
        <color rgb="FF000000"/>
        <rFont val="Calibri"/>
      </rPr>
      <t xml:space="preserve">Verify Ubuntu OS is not configured to reboot the system when Ctrl-Alt-Delete is pressed when using a graphical user interface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If no graphical user interface is installed, this requirement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gsettings get org.gnome.settings-daemon.plugins.media-keys logout </t>
    </r>
    <r>
      <rPr>
        <sz val="11"/>
        <color rgb="FF000000"/>
        <rFont val="Calibri"/>
      </rPr>
      <t xml:space="preserve">
</t>
    </r>
    <r>
      <rPr>
        <sz val="11"/>
        <color rgb="FF000000"/>
        <rFont val="Calibri"/>
      </rPr>
      <t xml:space="preserve">     @as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"logout" key is bound to an action, is commented out, or is missing, this is a finding.</t>
    </r>
  </si>
  <si>
    <t>V-275631</t>
  </si>
  <si>
    <r>
      <rPr>
        <sz val="11"/>
        <rFont val="Calibri"/>
      </rPr>
      <t>Ubuntu OS must disable automatic mounting of Universal Serial Bus (USB) mass storage driver.</t>
    </r>
  </si>
  <si>
    <r>
      <rPr>
        <sz val="11"/>
        <color rgb="FF000000"/>
        <rFont val="Calibri"/>
      </rPr>
      <t xml:space="preserve">Configure Ubuntu OS to disable using the USB storage kernel module.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Create and/or append a custom file under "/etc/modprobe.d/" to contain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su -c "echo install usb-storage /bin/false &gt;&gt; /etc/modprobe.d/stig.conf"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Configure Ubuntu OS to disable the ability to use USB mass storage devices.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su -c "echo blacklist usb-storage &gt;&gt; /etc/modprobe.d/stig.conf"</t>
    </r>
  </si>
  <si>
    <r>
      <rPr>
        <sz val="11"/>
        <color rgb="FF000000"/>
        <rFont val="Calibri"/>
      </rPr>
      <t xml:space="preserve">Without authenticating devices, unidentified or unknown devices may be introduced, thereby facilitating malicious activity.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Peripherals include, but are not limited to, such devices as flash drives, external storage, and printers.</t>
    </r>
    <r>
      <rPr>
        <sz val="11"/>
        <color rgb="FF000000"/>
        <rFont val="Calibri"/>
      </rPr>
      <t xml:space="preserve">
</t>
    </r>
    <r>
      <rPr>
        <sz val="11"/>
        <color rgb="FF000000"/>
        <rFont val="Calibri"/>
      </rPr>
      <t>Satisfies: SRG-OS-000378-GPOS-00163, SRG-OS-000690-GPOS-00140</t>
    </r>
  </si>
  <si>
    <r>
      <rPr>
        <sz val="11"/>
        <color rgb="FF000000"/>
        <rFont val="Calibri"/>
      </rPr>
      <t xml:space="preserve">Verify Ubuntu OS disables ability to load the USB storage kernel module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usb-storage /etc/modprobe.d/* | grep "/bin/false" </t>
    </r>
    <r>
      <rPr>
        <sz val="11"/>
        <color rgb="FF000000"/>
        <rFont val="Calibri"/>
      </rPr>
      <t xml:space="preserve">
</t>
    </r>
    <r>
      <rPr>
        <sz val="11"/>
        <color rgb="FF000000"/>
        <rFont val="Calibri"/>
      </rPr>
      <t xml:space="preserve">     /etc/modprobe.d/stig.conf:install usb-storage /bin/false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any output,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Ubuntu OS disables the ability to use USB mass storage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usb-storage /etc/modprobe.d/* | grep -i "blacklist" </t>
    </r>
    <r>
      <rPr>
        <sz val="11"/>
        <color rgb="FF000000"/>
        <rFont val="Calibri"/>
      </rPr>
      <t xml:space="preserve">
</t>
    </r>
    <r>
      <rPr>
        <sz val="11"/>
        <color rgb="FF000000"/>
        <rFont val="Calibri"/>
      </rPr>
      <t xml:space="preserve">     /etc/modprobe.d/stig.conf:blacklist usb-storage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any output, or the line is commented out, this is a finding.</t>
    </r>
  </si>
  <si>
    <t>V-275633</t>
  </si>
  <si>
    <r>
      <rPr>
        <sz val="11"/>
        <rFont val="Calibri"/>
      </rPr>
      <t>Ubuntu OS must prevent direct login into the root account.</t>
    </r>
  </si>
  <si>
    <r>
      <rPr>
        <sz val="11"/>
        <color rgb="FF000000"/>
        <rFont val="Calibri"/>
      </rPr>
      <t xml:space="preserve">Configure Ubuntu OS to prevent direct logins to the root account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passwd -l root</t>
    </r>
  </si>
  <si>
    <r>
      <rPr>
        <sz val="11"/>
        <color rgb="FF000000"/>
        <rFont val="Calibri"/>
      </rPr>
      <t xml:space="preserve">To ensure individual accountability and prevent unauthorized access, organizational users must be individually identified and authenticated.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group authenticator is a generic account used by multiple individuals. Use of a group authenticator alone does not uniquely identify individual users. Examples of the group authenticator is the Unix OS "root" user account, the Windows "Administrator" account, the "sa" account, or a "helpdesk" account.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example, the Unix and Windows operating systems offer a "switch user" capability allowing users to authenticate with their individual credentials and, when needed, "switch" to the administrator role. This method provides for unique individual authentication prior to using a group authenticator.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Users (and any processes acting on behalf of users) must be uniquely identified and authenticated for all accesses other than those accesses explicitly identified and documented by the organization, which outlines specific user actions that can be performed on the operating system without identification or authentication.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Requiring individuals to be authenticated with an individual authenticator prior to using a group authenticator allows for traceability of actions, as well as adding an additional level of protection of the actions that can be taken with group account knowledge.</t>
    </r>
  </si>
  <si>
    <r>
      <rPr>
        <sz val="11"/>
        <color rgb="FF000000"/>
        <rFont val="Calibri"/>
      </rPr>
      <t xml:space="preserve">Verify Ubuntu OS prevents direct logins to the root account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passwd -S root  </t>
    </r>
    <r>
      <rPr>
        <sz val="11"/>
        <color rgb="FF000000"/>
        <rFont val="Calibri"/>
      </rPr>
      <t xml:space="preserve">
</t>
    </r>
    <r>
      <rPr>
        <sz val="11"/>
        <color rgb="FF000000"/>
        <rFont val="Calibri"/>
      </rPr>
      <t xml:space="preserve">     root L 08/09/2022 0 99999 7 -1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does not contain "L" in the second field to indicate the account is locked, this is a finding.</t>
    </r>
  </si>
  <si>
    <t>V-275634</t>
  </si>
  <si>
    <r>
      <rPr>
        <sz val="11"/>
        <rFont val="Calibri"/>
      </rPr>
      <t>Ubuntu OS must uniquely identify interactive users.</t>
    </r>
  </si>
  <si>
    <r>
      <rPr>
        <sz val="11"/>
        <color rgb="FF000000"/>
        <rFont val="Calibri"/>
      </rPr>
      <t>Edit the file "/etc/passwd" and provide each interactive user account that has a duplicate UID with a unique UID.</t>
    </r>
  </si>
  <si>
    <r>
      <rPr>
        <sz val="11"/>
        <color rgb="FF000000"/>
        <rFont val="Calibri"/>
      </rPr>
      <t xml:space="preserve">To ensure accountability and prevent unauthenticated access, organizational users must be identified and authenticated to prevent potential misuse and compromise of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Organizational users include organizational employees or individuals the organization deems to have equivalent status of employees (e.g., contractors). Organizational users (and processes acting on behalf of users) must be uniquely identified and authenticated to all accesses, except for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1. Accesses explicitly identified and documented by the organization. Organizations document specific user actions that can be performed on the information system without identification or authentication; 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Accesses that occur through authorized use of group authenticators without individual authentication. Organizations may require unique identification of individuals in group accounts (e.g., shared privilege accounts) or for detailed accountability of individual activity.</t>
    </r>
    <r>
      <rPr>
        <sz val="11"/>
        <color rgb="FF000000"/>
        <rFont val="Calibri"/>
      </rPr>
      <t xml:space="preserve">
</t>
    </r>
    <r>
      <rPr>
        <sz val="11"/>
        <color rgb="FF000000"/>
        <rFont val="Calibri"/>
      </rPr>
      <t>Satisfies: SRG-OS-000104-GPOS-00051, SRG-OS-000121-GPOS-00062</t>
    </r>
  </si>
  <si>
    <r>
      <rPr>
        <sz val="11"/>
        <color rgb="FF000000"/>
        <rFont val="Calibri"/>
      </rPr>
      <t xml:space="preserve">Verify Ubuntu OS contains no duplicate User IDs (UIDs) for interactive users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awk -F ":" 'list[$3]++{print $1, $3}' /etc/passwd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output is produced and the accounts listed are interactive user accounts, this is a finding.</t>
    </r>
  </si>
  <si>
    <t>V-275640</t>
  </si>
  <si>
    <r>
      <rPr>
        <sz val="11"/>
        <rFont val="Calibri"/>
      </rPr>
      <t>Ubuntu OS must enforce a delay of at least four seconds between logon prompts following a failed logon attempt.</t>
    </r>
  </si>
  <si>
    <r>
      <rPr>
        <sz val="11"/>
        <color rgb="FF000000"/>
        <rFont val="Calibri"/>
      </rPr>
      <t>Configure the Ubuntu OS to enforce a delay of at least four seconds between logon prompts following a failed console logon attempt.</t>
    </r>
    <r>
      <rPr>
        <sz val="11"/>
        <color rgb="FF000000"/>
        <rFont val="Calibri"/>
      </rPr>
      <t xml:space="preserve">
</t>
    </r>
    <r>
      <rPr>
        <sz val="11"/>
        <color rgb="FF000000"/>
        <rFont val="Calibri"/>
      </rPr>
      <t>Modify the "/etc/login.defs" file to set the "FAIL_DELAY" parameter to 4 or greater:</t>
    </r>
    <r>
      <rPr>
        <sz val="11"/>
        <color rgb="FF000000"/>
        <rFont val="Calibri"/>
      </rPr>
      <t xml:space="preserve">
</t>
    </r>
    <r>
      <rPr>
        <sz val="11"/>
        <color rgb="FF000000"/>
        <rFont val="Calibri"/>
      </rPr>
      <t>FAIL_DELAY 4</t>
    </r>
  </si>
  <si>
    <r>
      <rPr>
        <sz val="11"/>
        <color rgb="FF000000"/>
        <rFont val="Calibri"/>
      </rPr>
      <t>Limiting the number of logon attempts over a certain time interval reduces the chances that an unauthorized user may gain access to an account.</t>
    </r>
  </si>
  <si>
    <r>
      <rPr>
        <sz val="11"/>
        <color rgb="FF000000"/>
        <rFont val="Calibri"/>
      </rPr>
      <t>Verify Ubuntu OS enforces a delay of at least four seconds between console logon prompts following a failed logon attempt with the following command:</t>
    </r>
    <r>
      <rPr>
        <sz val="11"/>
        <color rgb="FF000000"/>
        <rFont val="Calibri"/>
      </rPr>
      <t xml:space="preserve">
</t>
    </r>
    <r>
      <rPr>
        <sz val="11"/>
        <color rgb="FF000000"/>
        <rFont val="Calibri"/>
      </rPr>
      <t>$ grep -i fail_delay /etc/login.defs</t>
    </r>
    <r>
      <rPr>
        <sz val="11"/>
        <color rgb="FF000000"/>
        <rFont val="Calibri"/>
      </rPr>
      <t xml:space="preserve">
</t>
    </r>
    <r>
      <rPr>
        <sz val="11"/>
        <color rgb="FF000000"/>
        <rFont val="Calibri"/>
      </rPr>
      <t>FAIL_DELAY 4</t>
    </r>
    <r>
      <rPr>
        <sz val="11"/>
        <color rgb="FF000000"/>
        <rFont val="Calibri"/>
      </rPr>
      <t xml:space="preserve">
</t>
    </r>
    <r>
      <rPr>
        <sz val="11"/>
        <color rgb="FF000000"/>
        <rFont val="Calibri"/>
      </rPr>
      <t>If the value of "FAIL_DELAY" is not set to "4" or greater, or the line is commented out, this is a finding.</t>
    </r>
  </si>
  <si>
    <t>V-275642</t>
  </si>
  <si>
    <r>
      <rPr>
        <sz val="11"/>
        <rFont val="Calibri"/>
      </rPr>
      <t>Ubuntu OS must allow users to directly initiate a session lock for all connection types.</t>
    </r>
  </si>
  <si>
    <r>
      <rPr>
        <sz val="11"/>
        <color rgb="FF000000"/>
        <rFont val="Calibri"/>
      </rPr>
      <t xml:space="preserve">Install the "vlock" package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apt-get install vlock</t>
    </r>
  </si>
  <si>
    <r>
      <rPr>
        <sz val="11"/>
        <color rgb="FF000000"/>
        <rFont val="Calibri"/>
      </rPr>
      <t xml:space="preserve">A session lock is a temporary action taken when a user stops work and moves away from the immediate physical vicinity of the information system but does not want to log out because of the temporary nature of the absence.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session lock is implemented at the point where session activity can be determined. Rather than be forced to wait for a period of time to expire before the user session can be locked, Ubuntu OS need to provide users with the ability to manually invoke a session lock so users may secure their session if they need to temporarily vacate the immediate physical vicinity.</t>
    </r>
    <r>
      <rPr>
        <sz val="11"/>
        <color rgb="FF000000"/>
        <rFont val="Calibri"/>
      </rPr>
      <t xml:space="preserve">
</t>
    </r>
    <r>
      <rPr>
        <sz val="11"/>
        <color rgb="FF000000"/>
        <rFont val="Calibri"/>
      </rPr>
      <t>Satisfies: SRG-OS-000030-GPOS-00011, SRG-OS-000031-GPOS-00012</t>
    </r>
  </si>
  <si>
    <r>
      <rPr>
        <sz val="11"/>
        <color rgb="FF000000"/>
        <rFont val="Calibri"/>
      </rPr>
      <t xml:space="preserve">Verify Ubuntu OS has the "vlock" package installed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dpkg -l | grep vlock </t>
    </r>
    <r>
      <rPr>
        <sz val="11"/>
        <color rgb="FF000000"/>
        <rFont val="Calibri"/>
      </rPr>
      <t xml:space="preserve">
</t>
    </r>
    <r>
      <rPr>
        <sz val="11"/>
        <color rgb="FF000000"/>
        <rFont val="Calibri"/>
      </rPr>
      <t xml:space="preserve">     ii     vlock     2.2.2-10     amd64     Virtual Console locking program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"vlock" is not installed, this is a finding.</t>
    </r>
  </si>
  <si>
    <t>V-275643</t>
  </si>
  <si>
    <r>
      <rPr>
        <sz val="11"/>
        <rFont val="Calibri"/>
      </rPr>
      <t>Ubuntu OS must automatically exit interactive command shell user sessions after five minutes of inactivity.</t>
    </r>
  </si>
  <si>
    <r>
      <rPr>
        <sz val="11"/>
        <color rgb="FF000000"/>
        <rFont val="Calibri"/>
      </rPr>
      <t xml:space="preserve">Configure Ubuntu OS to exit interactive command shell user sessions after five minutes of inactivity.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Create and/or append a custom file under "/etc/profile.d/"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su -c "echo TMOUT=300 &gt;&gt; /etc/profile.d/99-terminal_tmout.sh"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will set a timeout value of five minutes for all future sessions.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set the timeout for the current sessions, execute the following command over the terminal session: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export TMOUT=300</t>
    </r>
  </si>
  <si>
    <r>
      <rPr>
        <sz val="11"/>
        <color rgb="FF000000"/>
        <rFont val="Calibri"/>
      </rPr>
      <t>Terminating an idle interactive command shell user session within a short time period reduces the window of opportunity for unauthorized personnel to take control of it when left unattended in a virtual terminal or physical console.</t>
    </r>
  </si>
  <si>
    <r>
      <rPr>
        <sz val="11"/>
        <color rgb="FF000000"/>
        <rFont val="Calibri"/>
      </rPr>
      <t xml:space="preserve">Verify Ubuntu OS is configured to automatically exit interactive command shell user sessions after five minutes of inactivity or less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-E "\bTMOUT=[0-9]+" /etc/bash.bashrc /etc/profile.d/* </t>
    </r>
    <r>
      <rPr>
        <sz val="11"/>
        <color rgb="FF000000"/>
        <rFont val="Calibri"/>
      </rPr>
      <t xml:space="preserve">
</t>
    </r>
    <r>
      <rPr>
        <sz val="11"/>
        <color rgb="FF000000"/>
        <rFont val="Calibri"/>
      </rPr>
      <t xml:space="preserve">     /etc/profile.d/99-terminal_tmout.sh:TMOUT=300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"TMOUT" is not set to "300" or less, is set to "0", is commented out, or missing, this is a finding.</t>
    </r>
  </si>
  <si>
    <t>V-275645</t>
  </si>
  <si>
    <r>
      <rPr>
        <sz val="11"/>
        <rFont val="Calibri"/>
      </rPr>
      <t xml:space="preserve">Ubuntu OS must have the </t>
    </r>
    <r>
      <rPr>
        <sz val="11"/>
        <color rgb="FF000000"/>
        <rFont val="Calibri"/>
      </rPr>
      <t>"</t>
    </r>
    <r>
      <rPr>
        <b/>
        <sz val="11"/>
        <color rgb="FF000000"/>
        <rFont val="Calibri"/>
      </rPr>
      <t>apparmor</t>
    </r>
    <r>
      <rPr>
        <sz val="11"/>
        <color rgb="FF000000"/>
        <rFont val="Calibri"/>
      </rPr>
      <t>"</t>
    </r>
    <r>
      <rPr>
        <sz val="11"/>
        <color rgb="FF000000"/>
        <rFont val="Calibri"/>
      </rPr>
      <t xml:space="preserve"> package installed.</t>
    </r>
  </si>
  <si>
    <r>
      <rPr>
        <sz val="11"/>
        <color rgb="FF000000"/>
        <rFont val="Calibri"/>
      </rPr>
      <t xml:space="preserve">Install the "appArmor" package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apt-get install apparmor</t>
    </r>
  </si>
  <si>
    <r>
      <rPr>
        <sz val="11"/>
        <color rgb="FF000000"/>
        <rFont val="Calibri"/>
      </rPr>
      <t xml:space="preserve">Control of program execution is a mechanism used to prevent execution of unauthorized programs. Some operating systems may provide a capability that runs counter to the mission or provides users with functionality that exceeds mission requirements. This includes functions and services installed at the operating system level.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Some of the programs, installed by default, may be harmful or may not be necessary to support essential organizational operations (e.g., key missions, functions). Removal of executable programs is not always possible; therefore, establishing a method of preventing program execution is critical to maintaining a secure system baseline.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Methods for complying with this requirement include restricting execution of programs in certain environments, while preventing execution in other environments; or limiting execution of certain program functionality based on organization-defined criteria (e.g., privileges, subnets, sandboxed environments, or roles).</t>
    </r>
    <r>
      <rPr>
        <sz val="11"/>
        <color rgb="FF000000"/>
        <rFont val="Calibri"/>
      </rPr>
      <t xml:space="preserve">
</t>
    </r>
    <r>
      <rPr>
        <sz val="11"/>
        <color rgb="FF000000"/>
        <rFont val="Calibri"/>
      </rPr>
      <t>Satisfies: SRG-OS-000312-GPOS-00124, SRG-OS-000368-GPOS-00154, SRG-OS-000370-GPOS-00155</t>
    </r>
  </si>
  <si>
    <r>
      <rPr>
        <sz val="11"/>
        <color rgb="FF000000"/>
        <rFont val="Calibri"/>
      </rPr>
      <t xml:space="preserve">Verify Ubuntu OS has the "apparmor" package installed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dpkg -l | grep apparmor  </t>
    </r>
    <r>
      <rPr>
        <sz val="11"/>
        <color rgb="FF000000"/>
        <rFont val="Calibri"/>
      </rPr>
      <t xml:space="preserve">
</t>
    </r>
    <r>
      <rPr>
        <sz val="11"/>
        <color rgb="FF000000"/>
        <rFont val="Calibri"/>
      </rPr>
      <t xml:space="preserve">     ii     apparmor     3.0.4-2ubuntu2.3     amd64     user-space parser utility for AppArmor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"apparmor" package is not installed, this is a finding.</t>
    </r>
  </si>
  <si>
    <t>V-275646</t>
  </si>
  <si>
    <r>
      <rPr>
        <sz val="11"/>
        <rFont val="Calibri"/>
      </rPr>
      <t>Ubuntu OS must be configured to use AppArmor.</t>
    </r>
  </si>
  <si>
    <r>
      <rPr>
        <sz val="11"/>
        <color rgb="FF000000"/>
        <rFont val="Calibri"/>
      </rPr>
      <t xml:space="preserve">Enable and start "apparmor.service"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enable apparmor.service --now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AppArmor must have properly configured profiles for applications and home directories. All configurations will be based on the actual system setup and organization and normally are on a per role basis. See the AppArmor documentation for more information on configuring profiles.</t>
    </r>
  </si>
  <si>
    <r>
      <rPr>
        <sz val="11"/>
        <color rgb="FF000000"/>
        <rFont val="Calibri"/>
      </rPr>
      <t xml:space="preserve">Control of program execution is a mechanism used to prevent execution of unauthorized programs. Some operating systems may provide a capability that runs counter to the mission or provides users with functionality that exceeds mission requirements. This includes functions and services installed at the operating system level.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Some of the programs, installed by default, may be harmful or may not be necessary to support essential organizational operations (e.g., key missions, functions). Removal of executable programs is not always possible; therefore, establishing a method of preventing program execution is critical to maintaining a secure system baseline.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Methods for complying with this requirement include restricting execution of programs in certain environments, while preventing execution in other environments; or limiting execution of certain program functionality based on organization-defined criteria (e.g., privileges, subnets, sandboxed environments, or roles).</t>
    </r>
    <r>
      <rPr>
        <sz val="11"/>
        <color rgb="FF000000"/>
        <rFont val="Calibri"/>
      </rPr>
      <t xml:space="preserve">
</t>
    </r>
    <r>
      <rPr>
        <sz val="11"/>
        <color rgb="FF000000"/>
        <rFont val="Calibri"/>
      </rPr>
      <t>Satisfies: SRG-OS-000368-GPOS-00154, SRG-OS-000370-GPOS-00155, SRG-OS-000324-GPOS-00125</t>
    </r>
  </si>
  <si>
    <r>
      <rPr>
        <sz val="11"/>
        <color rgb="FF000000"/>
        <rFont val="Calibri"/>
      </rPr>
      <t xml:space="preserve">Verify Ubuntu OS AppArmor is active by using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systemctl is-enabled apparmor.service </t>
    </r>
    <r>
      <rPr>
        <sz val="11"/>
        <color rgb="FF000000"/>
        <rFont val="Calibri"/>
      </rPr>
      <t xml:space="preserve">
</t>
    </r>
    <r>
      <rPr>
        <sz val="11"/>
        <color rgb="FF000000"/>
        <rFont val="Calibri"/>
      </rPr>
      <t xml:space="preserve">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systemctl is-active apparmor.service </t>
    </r>
    <r>
      <rPr>
        <sz val="11"/>
        <color rgb="FF000000"/>
        <rFont val="Calibri"/>
      </rPr>
      <t xml:space="preserve">
</t>
    </r>
    <r>
      <rPr>
        <sz val="11"/>
        <color rgb="FF000000"/>
        <rFont val="Calibri"/>
      </rPr>
      <t xml:space="preserve">     active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"apparmor.service" is not enabled and active,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if AppArmor profiles are loaded and enforced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apparmor_status | grep -i profile </t>
    </r>
    <r>
      <rPr>
        <sz val="11"/>
        <color rgb="FF000000"/>
        <rFont val="Calibri"/>
      </rPr>
      <t xml:space="preserve">
</t>
    </r>
    <r>
      <rPr>
        <sz val="11"/>
        <color rgb="FF000000"/>
        <rFont val="Calibri"/>
      </rPr>
      <t xml:space="preserve">     32 profiles are loaded. </t>
    </r>
    <r>
      <rPr>
        <sz val="11"/>
        <color rgb="FF000000"/>
        <rFont val="Calibri"/>
      </rPr>
      <t xml:space="preserve">
</t>
    </r>
    <r>
      <rPr>
        <sz val="11"/>
        <color rgb="FF000000"/>
        <rFont val="Calibri"/>
      </rPr>
      <t xml:space="preserve">     32 profiles are in enforce mode. </t>
    </r>
    <r>
      <rPr>
        <sz val="11"/>
        <color rgb="FF000000"/>
        <rFont val="Calibri"/>
      </rPr>
      <t xml:space="preserve">
</t>
    </r>
    <r>
      <rPr>
        <sz val="11"/>
        <color rgb="FF000000"/>
        <rFont val="Calibri"/>
      </rPr>
      <t xml:space="preserve">     0 profiles are in complain mode. </t>
    </r>
    <r>
      <rPr>
        <sz val="11"/>
        <color rgb="FF000000"/>
        <rFont val="Calibri"/>
      </rPr>
      <t xml:space="preserve">
</t>
    </r>
    <r>
      <rPr>
        <sz val="11"/>
        <color rgb="FF000000"/>
        <rFont val="Calibri"/>
      </rPr>
      <t xml:space="preserve">     0 profiles are in kill mode. </t>
    </r>
    <r>
      <rPr>
        <sz val="11"/>
        <color rgb="FF000000"/>
        <rFont val="Calibri"/>
      </rPr>
      <t xml:space="preserve">
</t>
    </r>
    <r>
      <rPr>
        <sz val="11"/>
        <color rgb="FF000000"/>
        <rFont val="Calibri"/>
      </rPr>
      <t xml:space="preserve">     0 profiles are in unconfined mode. </t>
    </r>
    <r>
      <rPr>
        <sz val="11"/>
        <color rgb="FF000000"/>
        <rFont val="Calibri"/>
      </rPr>
      <t xml:space="preserve">
</t>
    </r>
    <r>
      <rPr>
        <sz val="11"/>
        <color rgb="FF000000"/>
        <rFont val="Calibri"/>
      </rPr>
      <t xml:space="preserve">     2 processes have profiles defined. </t>
    </r>
    <r>
      <rPr>
        <sz val="11"/>
        <color rgb="FF000000"/>
        <rFont val="Calibri"/>
      </rPr>
      <t xml:space="preserve">
</t>
    </r>
    <r>
      <rPr>
        <sz val="11"/>
        <color rgb="FF000000"/>
        <rFont val="Calibri"/>
      </rPr>
      <t xml:space="preserve">     0 processes are unconfined but have a profile defined.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no profiles are loaded and enforced, this is a finding.</t>
    </r>
  </si>
  <si>
    <t>V-275647</t>
  </si>
  <si>
    <r>
      <rPr>
        <sz val="11"/>
        <rFont val="Calibri"/>
      </rPr>
      <t>Ubuntu OS must require users to reauthenticate for privilege escalation or when changing roles.</t>
    </r>
  </si>
  <si>
    <r>
      <rPr>
        <sz val="11"/>
        <color rgb="FF000000"/>
        <rFont val="Calibri"/>
      </rPr>
      <t>Remove any occurrence of "NOPASSWD" or "!authenticate" found in "/etc/sudoers" file or files in the "/etc/sudoers.d" directory.</t>
    </r>
  </si>
  <si>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When operating systems provide the capability to escalate a functional capability, it is critical the user reauthenticate.</t>
    </r>
    <r>
      <rPr>
        <sz val="11"/>
        <color rgb="FF000000"/>
        <rFont val="Calibri"/>
      </rPr>
      <t xml:space="preserve">
</t>
    </r>
    <r>
      <rPr>
        <sz val="11"/>
        <color rgb="FF000000"/>
        <rFont val="Calibri"/>
      </rPr>
      <t>Satisfies: SRG-OS-000373-GPOS-00156, SRG-OS-000373-GPOS-00157, SRG-OS-000373-GPOS-00158</t>
    </r>
  </si>
  <si>
    <r>
      <rPr>
        <sz val="11"/>
        <color rgb="FF000000"/>
        <rFont val="Calibri"/>
      </rPr>
      <t xml:space="preserve">Verify the "/etc/sudoers" file has no occurrences of "NOPASSWD" or "!authenticate"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-Ei '(nopasswd|!authenticate)' /etc/sudoers /etc/sudoers.d/*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occurrences of "NOPASSWD" or "!authenticate" return from the command, this is a finding.</t>
    </r>
  </si>
  <si>
    <t>V-275648</t>
  </si>
  <si>
    <r>
      <rPr>
        <sz val="11"/>
        <rFont val="Calibri"/>
      </rPr>
      <t>Ubuntu OS must ensure only users who need access to security functions are part of sudo group.</t>
    </r>
  </si>
  <si>
    <r>
      <rPr>
        <sz val="11"/>
        <color rgb="FF000000"/>
        <rFont val="Calibri"/>
      </rPr>
      <t xml:space="preserve">From the bash shell, configure the sudo group with only members requiring access to security functions.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remove a user from the sudo group, run: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gpasswd -d &lt;username&gt; sudo</t>
    </r>
  </si>
  <si>
    <r>
      <rPr>
        <sz val="11"/>
        <color rgb="FF000000"/>
        <rFont val="Calibri"/>
      </rPr>
      <t xml:space="preserve">An isolation boundary provides access control and protects the integrity of the hardware, software, and firmware that perform security functions.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Security functions are the hardware, software, and/or firmware of the information system responsible for enforcing the system security policy and supporting the isolation of code and data on which the protection is based. Operating systems implement code separation (i.e., separation of security functions from nonsecurity functions) in a number of ways, including through the provision of security kernels via processor rings or processor modes. For nonkernel code, security function isolation is often achieved through file system protections that serve to protect the code on disk and address space protections that protect executing code.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Developers and implementers can increase the assurance in security functions by employing well-defined security policy models; structured, disciplined, and rigorous hardware and software development techniques; and sound system/security engineering principles. Implementation may include isolation of memory space and libraries.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Ubuntu OS restricts access to security functions through the use of access control mechanisms and by implementing least privilege capabilities.</t>
    </r>
  </si>
  <si>
    <r>
      <rPr>
        <sz val="11"/>
        <color rgb="FF000000"/>
        <rFont val="Calibri"/>
      </rPr>
      <t xml:space="preserve">From the NetIM shell, verify the sudo group has only members who require access to security functions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[netimsh] :~$ shell cat /etc/group  |more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 the entries with  sudo:x:27:&lt;username&gt;, verify the only username on the list is NetIMAdmin.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sudo group contains users not needing access to security functions, this is a finding.</t>
    </r>
  </si>
  <si>
    <t>V-275649</t>
  </si>
  <si>
    <r>
      <rPr>
        <sz val="11"/>
        <rFont val="Calibri"/>
      </rPr>
      <t>Ubuntu OS must enforce password complexity by requiring at least one uppercase character be used.</t>
    </r>
  </si>
  <si>
    <r>
      <rPr>
        <sz val="11"/>
        <color rgb="FF000000"/>
        <rFont val="Calibri"/>
      </rPr>
      <t xml:space="preserve">Configure Ubuntu OS and NetIMAdmin account to enforce password complexity by requiring that at least one uppercase character be used.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"/etc/security/pwquality.conf"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ucredit = -1</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</si>
  <si>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</si>
  <si>
    <r>
      <rPr>
        <sz val="11"/>
        <color rgb="FF000000"/>
        <rFont val="Calibri"/>
      </rPr>
      <t xml:space="preserve">Verify Ubuntu OS enforces password complexity by requiring at least one uppercase character be used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-i ucredit /etc/security/pwquality.conf </t>
    </r>
    <r>
      <rPr>
        <sz val="11"/>
        <color rgb="FF000000"/>
        <rFont val="Calibri"/>
      </rPr>
      <t xml:space="preserve">
</t>
    </r>
    <r>
      <rPr>
        <sz val="11"/>
        <color rgb="FF000000"/>
        <rFont val="Calibri"/>
      </rPr>
      <t xml:space="preserve">     ucredit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"ucredit" is greater than "-1", is commented out, or is missing, this is a finding.</t>
    </r>
  </si>
  <si>
    <t>V-275650</t>
  </si>
  <si>
    <r>
      <rPr>
        <sz val="11"/>
        <rFont val="Calibri"/>
      </rPr>
      <t>Ubuntu OS must enforce password complexity by requiring at least one lowercase character be used.</t>
    </r>
  </si>
  <si>
    <r>
      <rPr>
        <sz val="11"/>
        <color rgb="FF000000"/>
        <rFont val="Calibri"/>
      </rPr>
      <t xml:space="preserve">Configure Ubuntu OS to enforce password complexity by requiring that at least one lowercase character be used.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"/etc/security/pwquality.conf"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lcredit = -1</t>
    </r>
  </si>
  <si>
    <r>
      <rPr>
        <sz val="11"/>
        <color rgb="FF000000"/>
        <rFont val="Calibri"/>
      </rPr>
      <t xml:space="preserve">Verify Ubuntu OS enforces password complexity by requiring that at least one lowercase character be used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-i lcredit /etc/security/pwquality.conf </t>
    </r>
    <r>
      <rPr>
        <sz val="11"/>
        <color rgb="FF000000"/>
        <rFont val="Calibri"/>
      </rPr>
      <t xml:space="preserve">
</t>
    </r>
    <r>
      <rPr>
        <sz val="11"/>
        <color rgb="FF000000"/>
        <rFont val="Calibri"/>
      </rPr>
      <t xml:space="preserve">     lcredit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"lcredit" is greater than "-1", is commented out, or is missing, this is a finding.</t>
    </r>
  </si>
  <si>
    <t>V-275651</t>
  </si>
  <si>
    <r>
      <rPr>
        <sz val="11"/>
        <rFont val="Calibri"/>
      </rPr>
      <t>Ubuntu OS must enforce password complexity by requiring at least one numeric character be used.</t>
    </r>
  </si>
  <si>
    <r>
      <rPr>
        <sz val="11"/>
        <color rgb="FF000000"/>
        <rFont val="Calibri"/>
      </rPr>
      <t xml:space="preserve">Configure Ubuntu OS to enforce password complexity by requiring at least one numeric character be used.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"/etc/security/pwquality.conf"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dcredit = -1</t>
    </r>
  </si>
  <si>
    <r>
      <rPr>
        <sz val="11"/>
        <color rgb="FF000000"/>
        <rFont val="Calibri"/>
      </rPr>
      <t xml:space="preserve">Verify with the following command that Ubuntu OS enforces password complexity by requiring at least one numeric character be used: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-i dcredit /etc/security/pwquality.conf </t>
    </r>
    <r>
      <rPr>
        <sz val="11"/>
        <color rgb="FF000000"/>
        <rFont val="Calibri"/>
      </rPr>
      <t xml:space="preserve">
</t>
    </r>
    <r>
      <rPr>
        <sz val="11"/>
        <color rgb="FF000000"/>
        <rFont val="Calibri"/>
      </rPr>
      <t xml:space="preserve">     dcredit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"dcredit" is greater than "-1", is commented out, or is missing, this is a finding.</t>
    </r>
  </si>
  <si>
    <t>V-275652</t>
  </si>
  <si>
    <r>
      <rPr>
        <sz val="11"/>
        <rFont val="Calibri"/>
      </rPr>
      <t>Ubuntu OS must enforce password complexity by requiring at least one special character be used.</t>
    </r>
  </si>
  <si>
    <r>
      <rPr>
        <sz val="11"/>
        <color rgb="FF000000"/>
        <rFont val="Calibri"/>
      </rPr>
      <t xml:space="preserve">Configure Ubuntu OS to enforce password complexity by requiring at least one special character be used.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"/etc/security/pwquality.conf"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ocredit = -1</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</si>
  <si>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Password complexity is one factor in determining how long it takes to crack a password. The more complex the password, the greater the number of possible combinations that need to be tested before the password is compromised.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Special characters are those characters that are not alphanumeric. Examples include: ~ ! @ # $ % ^ *.</t>
    </r>
  </si>
  <si>
    <r>
      <rPr>
        <sz val="11"/>
        <color rgb="FF000000"/>
        <rFont val="Calibri"/>
      </rPr>
      <t xml:space="preserve">Verify with the following command that Ubuntu OS enforces password complexity by requiring at least one special character be used: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-i ocredit /etc/security/pwquality.conf </t>
    </r>
    <r>
      <rPr>
        <sz val="11"/>
        <color rgb="FF000000"/>
        <rFont val="Calibri"/>
      </rPr>
      <t xml:space="preserve">
</t>
    </r>
    <r>
      <rPr>
        <sz val="11"/>
        <color rgb="FF000000"/>
        <rFont val="Calibri"/>
      </rPr>
      <t xml:space="preserve">     ocredit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"ocredit" is greater than "-1", is commented out, or is missing, this is a finding.</t>
    </r>
  </si>
  <si>
    <t>V-275653</t>
  </si>
  <si>
    <r>
      <rPr>
        <sz val="11"/>
        <rFont val="Calibri"/>
      </rPr>
      <t>Ubuntu OS must prevent the use of dictionary words for passwords.</t>
    </r>
  </si>
  <si>
    <r>
      <rPr>
        <sz val="11"/>
        <color rgb="FF000000"/>
        <rFont val="Calibri"/>
      </rPr>
      <t xml:space="preserve">Configure Ubuntu OS to prevent the use of dictionary words for passwords.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"/etc/security/pwquality.conf"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dictcheck = 1</t>
    </r>
  </si>
  <si>
    <r>
      <rPr>
        <sz val="11"/>
        <color rgb="FF000000"/>
        <rFont val="Calibri"/>
      </rPr>
      <t>If Ubuntu OS allows the user to select passwords based on dictionary words, then this increases the chances of password compromise by increasing the opportunity for successful guesses and brute-force attacks.</t>
    </r>
    <r>
      <rPr>
        <sz val="11"/>
        <color rgb="FF000000"/>
        <rFont val="Calibri"/>
      </rPr>
      <t xml:space="preserve">
</t>
    </r>
    <r>
      <rPr>
        <sz val="11"/>
        <color rgb="FF000000"/>
        <rFont val="Calibri"/>
      </rPr>
      <t>Satisfies: SRG-OS-000480-GPOS-00225, SRG-OS-000710-GPOS-00160</t>
    </r>
  </si>
  <si>
    <r>
      <rPr>
        <sz val="11"/>
        <color rgb="FF000000"/>
        <rFont val="Calibri"/>
      </rPr>
      <t xml:space="preserve">Verify Ubuntu OS prevents the use of dictionary words for passwords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-i dictcheck /etc/security/pwquality.conf </t>
    </r>
    <r>
      <rPr>
        <sz val="11"/>
        <color rgb="FF000000"/>
        <rFont val="Calibri"/>
      </rPr>
      <t xml:space="preserve">
</t>
    </r>
    <r>
      <rPr>
        <sz val="11"/>
        <color rgb="FF000000"/>
        <rFont val="Calibri"/>
      </rPr>
      <t xml:space="preserve">     dictcheck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"dictcheck" is not set to "1", is commented out, or is missing, this is a finding.</t>
    </r>
  </si>
  <si>
    <t>V-275654</t>
  </si>
  <si>
    <r>
      <rPr>
        <sz val="11"/>
        <rFont val="Calibri"/>
      </rPr>
      <t>Ubuntu OS must enforce a minimum 15-character password length.</t>
    </r>
  </si>
  <si>
    <r>
      <rPr>
        <sz val="11"/>
        <color rgb="FF000000"/>
        <rFont val="Calibri"/>
      </rPr>
      <t xml:space="preserve">Configure Ubuntu OS to enforce a minimum 15-character password length.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"/etc/security/pwquality.conf"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minlen = 15</t>
    </r>
  </si>
  <si>
    <r>
      <rPr>
        <sz val="11"/>
        <color rgb="FF000000"/>
        <rFont val="Calibri"/>
      </rPr>
      <t xml:space="preserve">The shorter the password, the lower the number of possible combinations that need to be tested before the password is compromised.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 Use of more characters in a password helps to exponentially increase the time and/or resources required to compromise the password.</t>
    </r>
  </si>
  <si>
    <r>
      <rPr>
        <sz val="11"/>
        <color rgb="FF000000"/>
        <rFont val="Calibri"/>
      </rPr>
      <t xml:space="preserve">Verify with the following command that the pwquality configuration file enforces a minimum 15-character password length: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-i minlen /etc/security/pwquality.conf </t>
    </r>
    <r>
      <rPr>
        <sz val="11"/>
        <color rgb="FF000000"/>
        <rFont val="Calibri"/>
      </rPr>
      <t xml:space="preserve">
</t>
    </r>
    <r>
      <rPr>
        <sz val="11"/>
        <color rgb="FF000000"/>
        <rFont val="Calibri"/>
      </rPr>
      <t xml:space="preserve">     minlen = 15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"minlen" is not "15" or higher, is commented out, or is missing, this is a finding.</t>
    </r>
  </si>
  <si>
    <t>V-275655</t>
  </si>
  <si>
    <r>
      <rPr>
        <sz val="11"/>
        <rFont val="Calibri"/>
      </rPr>
      <t>Ubuntu OS must require the change of at least eight characters when passwords are changed.</t>
    </r>
  </si>
  <si>
    <r>
      <rPr>
        <sz val="11"/>
        <color rgb="FF000000"/>
        <rFont val="Calibri"/>
      </rPr>
      <t xml:space="preserve">Configure Ubuntu OS to require the change of at least eight characters when passwords are changed.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"/etc/security/pwquality.conf"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difok = 8</t>
    </r>
  </si>
  <si>
    <r>
      <rPr>
        <sz val="11"/>
        <color rgb="FF000000"/>
        <rFont val="Calibri"/>
      </rPr>
      <t xml:space="preserve">If the operating system allows the user to consecutively reuse extensive portions of passwords, this increases the chances of password compromise by increasing the window of opportunity for attempts at guessing and brute-force attacks.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number of changed characters refers to the number of changes required with respect to the total number of positions in the current password. In other words, characters may be the same within the two passwords; however, the positions of the like characters must be different.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password length is an odd number, the number of changed characters must be rounded up. For example, a password length of 15 characters must require the change of at least eight characters.</t>
    </r>
  </si>
  <si>
    <r>
      <rPr>
        <sz val="11"/>
        <color rgb="FF000000"/>
        <rFont val="Calibri"/>
      </rPr>
      <t xml:space="preserve">Verify Ubuntu OS requires the change of at least eight characters when passwords are changed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-i difok /etc/security/pwquality.conf </t>
    </r>
    <r>
      <rPr>
        <sz val="11"/>
        <color rgb="FF000000"/>
        <rFont val="Calibri"/>
      </rPr>
      <t xml:space="preserve">
</t>
    </r>
    <r>
      <rPr>
        <sz val="11"/>
        <color rgb="FF000000"/>
        <rFont val="Calibri"/>
      </rPr>
      <t xml:space="preserve">     difok = 8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"difok" is less than "8", is commented out, or is missing, this is a finding.</t>
    </r>
  </si>
  <si>
    <t>V-275656</t>
  </si>
  <si>
    <r>
      <rPr>
        <sz val="11"/>
        <rFont val="Calibri"/>
      </rPr>
      <t>Ubuntu OS must be configured so that when passwords are changed or new passwords are established, pwquality must be used.</t>
    </r>
  </si>
  <si>
    <r>
      <rPr>
        <sz val="11"/>
        <color rgb="FF000000"/>
        <rFont val="Calibri"/>
      </rPr>
      <t xml:space="preserve">Configure Ubuntu OS to enforce password complexity 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"/etc/security/pwquality.conf"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enforcing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"/etc/pam.d/common-password"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password requisite pam_pwquality.so retry=3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value of "retry" should be between "1" and "3".</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</si>
  <si>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 "pwquality" enforces complex password construction configuration and has the ability to limit brute-force attacks on the system.</t>
    </r>
    <r>
      <rPr>
        <sz val="11"/>
        <color rgb="FF000000"/>
        <rFont val="Calibri"/>
      </rPr>
      <t xml:space="preserve">
</t>
    </r>
    <r>
      <rPr>
        <sz val="11"/>
        <color rgb="FF000000"/>
        <rFont val="Calibri"/>
      </rPr>
      <t>Satisfies: SRG-OS-000710-GPOS-00160, SRG-OS-000725-GPOS-00180, SRG-OS-000730-GPOS-00190, SRG-OS-000480-GPOS-00225</t>
    </r>
  </si>
  <si>
    <r>
      <rPr>
        <sz val="11"/>
        <color rgb="FF000000"/>
        <rFont val="Calibri"/>
      </rPr>
      <t xml:space="preserve">Verify Ubuntu OS enforces password complexity rules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-i enforcing /etc/security/pwquality.conf  </t>
    </r>
    <r>
      <rPr>
        <sz val="11"/>
        <color rgb="FF000000"/>
        <rFont val="Calibri"/>
      </rPr>
      <t xml:space="preserve">
</t>
    </r>
    <r>
      <rPr>
        <sz val="11"/>
        <color rgb="FF000000"/>
        <rFont val="Calibri"/>
      </rPr>
      <t xml:space="preserve">     enforcing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"enforcing" is not "1", is commented out, or is missing,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for the use of "pwquality"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cat /etc/pam.d/common-password | grep requisite | grep pam_pwquality </t>
    </r>
    <r>
      <rPr>
        <sz val="11"/>
        <color rgb="FF000000"/>
        <rFont val="Calibri"/>
      </rPr>
      <t xml:space="preserve">
</t>
    </r>
    <r>
      <rPr>
        <sz val="11"/>
        <color rgb="FF000000"/>
        <rFont val="Calibri"/>
      </rPr>
      <t xml:space="preserve">      password     requisite     pam_pwquality.so retry=3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"retry" is set to "0" or is greater than "3", or is missing, this is a finding.</t>
    </r>
  </si>
  <si>
    <t>V-275657</t>
  </si>
  <si>
    <r>
      <rPr>
        <sz val="11"/>
        <rFont val="Calibri"/>
      </rPr>
      <t>Ubuntu OS must store only encrypted representations of passwords.</t>
    </r>
  </si>
  <si>
    <r>
      <rPr>
        <sz val="11"/>
        <color rgb="FF000000"/>
        <rFont val="Calibri"/>
      </rPr>
      <t xml:space="preserve">Configure Ubuntu OS to store encrypted representations of passwords.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"/etc/pam.d/common-password"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password [success=1 default=ignore] pam_unix.so obscure sha512 shadow remember=5 rounds=100000</t>
    </r>
  </si>
  <si>
    <r>
      <rPr>
        <sz val="11"/>
        <color rgb="FF000000"/>
        <rFont val="Calibri"/>
      </rPr>
      <t>Passwords must be protected at all times and encryption is the standard method for protecting passwords. If passwords are not encrypted, they can be plainly read (i.e., clear text) and easily compromised. If the application allows the user to consecutively reuse their password when that password has exceeded its defined lifetime, the end result is a password that is not changed as per policy requirements.</t>
    </r>
  </si>
  <si>
    <r>
      <rPr>
        <sz val="11"/>
        <color rgb="FF000000"/>
        <rFont val="Calibri"/>
      </rPr>
      <t xml:space="preserve">Verify the Ubuntu operating stores only encrypted representations of passwords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pam_unix.so /etc/pam.d/common-password </t>
    </r>
    <r>
      <rPr>
        <sz val="11"/>
        <color rgb="FF000000"/>
        <rFont val="Calibri"/>
      </rPr>
      <t xml:space="preserve">
</t>
    </r>
    <r>
      <rPr>
        <sz val="11"/>
        <color rgb="FF000000"/>
        <rFont val="Calibri"/>
      </rPr>
      <t xml:space="preserve">     password [success=1 default=ignore] pam_unix.so obscure sha512 shadow remember=5 rounds=100000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"sha512" is missing from the "pam_unix.so" line, this is a finding.</t>
    </r>
  </si>
  <si>
    <t>V-275658</t>
  </si>
  <si>
    <r>
      <rPr>
        <sz val="11"/>
        <rFont val="Calibri"/>
      </rPr>
      <t>Ubuntu OS must not allow accounts configured with blank or null passwords.</t>
    </r>
  </si>
  <si>
    <r>
      <rPr>
        <sz val="11"/>
        <color rgb="FF000000"/>
        <rFont val="Calibri"/>
      </rPr>
      <t>Remove any instances of the "nullok" option in "/etc/pam.d/common-password" to prevent logons with empty passwords.</t>
    </r>
    <r>
      <rPr>
        <sz val="11"/>
        <color rgb="FF000000"/>
        <rFont val="Calibri"/>
      </rPr>
      <t xml:space="preserve">
</t>
    </r>
    <r>
      <rPr>
        <sz val="11"/>
        <color rgb="FF000000"/>
        <rFont val="Calibri"/>
      </rPr>
      <t>Remove any instances of the "nullok" option in "/etc/pam.d/common-auth" and "/etc/pam.d/common-password".</t>
    </r>
  </si>
  <si>
    <r>
      <rPr>
        <sz val="11"/>
        <color rgb="FF000000"/>
        <rFont val="Calibri"/>
      </rPr>
      <t>If an account has an empty password, anyone could log on and run commands with the privileges of that account. Accounts with empty passwords must never be used in operational environments.</t>
    </r>
  </si>
  <si>
    <r>
      <rPr>
        <sz val="11"/>
        <color rgb="FF000000"/>
        <rFont val="Calibri"/>
      </rPr>
      <t xml:space="preserve">Verify null passwords cannot be used.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nullok /etc/pam.d/common-auth /etc/pam.d/common-password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this produces any output, this is a finding.</t>
    </r>
  </si>
  <si>
    <t>V-275659</t>
  </si>
  <si>
    <r>
      <rPr>
        <sz val="11"/>
        <rFont val="Calibri"/>
      </rPr>
      <t>Ubuntu OS must not have accounts configured with blank or null passwords.</t>
    </r>
  </si>
  <si>
    <r>
      <rPr>
        <sz val="11"/>
        <color rgb="FF000000"/>
        <rFont val="Calibri"/>
      </rPr>
      <t xml:space="preserve">Configure all accounts on the system to have a password or lock the account by using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account password: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passwd &lt;username&gt;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Or lock the account: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passwd -l &lt;username&gt;</t>
    </r>
  </si>
  <si>
    <r>
      <rPr>
        <sz val="11"/>
        <color rgb="FF000000"/>
        <rFont val="Calibri"/>
      </rPr>
      <t xml:space="preserve">Verify all accounts on the system have a password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awk -F: '!$2 {print $1}' /etc/shadow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returns any results, this is a finding.</t>
    </r>
  </si>
  <si>
    <t>V-275660</t>
  </si>
  <si>
    <r>
      <rPr>
        <sz val="11"/>
        <rFont val="Calibri"/>
      </rPr>
      <t>Ubuntu OS must encrypt all stored passwords with a FIPS 140-2/140-3-approved cryptographic hashing algorithm.</t>
    </r>
  </si>
  <si>
    <r>
      <rPr>
        <sz val="11"/>
        <color rgb="FF000000"/>
        <rFont val="Calibri"/>
      </rPr>
      <t xml:space="preserve">Configure Ubuntu OS to encrypt all stored passwords.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"/etc/login.defs"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ENCRYPT_METHOD SHA512</t>
    </r>
  </si>
  <si>
    <r>
      <rPr>
        <sz val="11"/>
        <color rgb="FF000000"/>
        <rFont val="Calibri"/>
      </rPr>
      <t>Passwords need to be protected at all times, and encryption is the standard method for protecting passwords. If passwords are not encrypted, they can be plainly read (i.e., clear text) and easily compromised.</t>
    </r>
  </si>
  <si>
    <r>
      <rPr>
        <sz val="11"/>
        <color rgb="FF000000"/>
        <rFont val="Calibri"/>
      </rPr>
      <t xml:space="preserve">Verify that the shadow password suite configuration is set to encrypt passwords with a FIPS 140-2/140-3 approved cryptographic hashing algorithm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-i '^\s*encrypt_method' /etc/login.defs </t>
    </r>
    <r>
      <rPr>
        <sz val="11"/>
        <color rgb="FF000000"/>
        <rFont val="Calibri"/>
      </rPr>
      <t xml:space="preserve">
</t>
    </r>
    <r>
      <rPr>
        <sz val="11"/>
        <color rgb="FF000000"/>
        <rFont val="Calibri"/>
      </rPr>
      <t xml:space="preserve">     ENCRYPT_METHOD SHA512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"ENCRYPT_METHOD" does not equal SHA512 or greater, is commented out, or is missing, this is a finding.</t>
    </r>
  </si>
  <si>
    <t>V-275668</t>
  </si>
  <si>
    <r>
      <rPr>
        <sz val="11"/>
        <rFont val="Calibri"/>
      </rPr>
      <t>Ubuntu OS must be configured such that Pluggable Authentication Module (PAM) prohibits the use of cached authentications after one day.</t>
    </r>
  </si>
  <si>
    <r>
      <rPr>
        <sz val="11"/>
        <color rgb="FF000000"/>
        <rFont val="Calibri"/>
      </rPr>
      <t xml:space="preserve">Configure PAM to prohibit the use of cached authentications after one day.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"/etc/sssd/sssd.conf" file, just below the line "[pam]":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offline_credentials_expiration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It is valid for this configuration to be in a file with a name that ends with ".conf" and does not begin with a "." in the "/etc/sssd/conf.d/" directory instead of the "/etc/sssd/sssd.conf" file.</t>
    </r>
  </si>
  <si>
    <r>
      <rPr>
        <sz val="11"/>
        <color rgb="FF000000"/>
        <rFont val="Calibri"/>
      </rPr>
      <t>If cached authentication information is out-of-date, the validity of the authentication information may be questionable.</t>
    </r>
  </si>
  <si>
    <r>
      <rPr>
        <sz val="11"/>
        <color rgb="FF000000"/>
        <rFont val="Calibri"/>
      </rPr>
      <t xml:space="preserve">Verify PAM prohibits the use of cached authentications after one day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If smart card authentication is not being used on the system, this requirement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-i '^\s*offline_credentials_expiration' /etc/sssd/sssd.conf /etc/sssd/conf.d/*.conf </t>
    </r>
    <r>
      <rPr>
        <sz val="11"/>
        <color rgb="FF000000"/>
        <rFont val="Calibri"/>
      </rPr>
      <t xml:space="preserve">
</t>
    </r>
    <r>
      <rPr>
        <sz val="11"/>
        <color rgb="FF000000"/>
        <rFont val="Calibri"/>
      </rPr>
      <t xml:space="preserve">     /etc/sssd/sssd.conf:offline_credentials_expiration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"offline_credentials_expiration" is not set to "1", is commented out, is missing, or conflicting results are returned, this is a finding.</t>
    </r>
  </si>
  <si>
    <t>V-275669</t>
  </si>
  <si>
    <r>
      <rPr>
        <sz val="11"/>
        <rFont val="Calibri"/>
      </rPr>
      <t>Ubuntu OS must use a file integrity tool to verify correct operation of all security functions.</t>
    </r>
  </si>
  <si>
    <r>
      <rPr>
        <sz val="11"/>
        <color rgb="FF000000"/>
        <rFont val="Calibri"/>
      </rPr>
      <t xml:space="preserve">Install the "aide" package: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apt install aide</t>
    </r>
  </si>
  <si>
    <r>
      <rPr>
        <sz val="11"/>
        <color rgb="FF000000"/>
        <rFont val="Calibri"/>
      </rPr>
      <t xml:space="preserve">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applies to Ubuntu OS performing security function verification/testing and/or systems and environments that require this functionality.</t>
    </r>
  </si>
  <si>
    <r>
      <rPr>
        <sz val="11"/>
        <color rgb="FF000000"/>
        <rFont val="Calibri"/>
      </rPr>
      <t xml:space="preserve">Verify that Advanced Intrusion Detection Environment (AIDE) is installed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dpkg -l | grep aide </t>
    </r>
    <r>
      <rPr>
        <sz val="11"/>
        <color rgb="FF000000"/>
        <rFont val="Calibri"/>
      </rPr>
      <t xml:space="preserve">
</t>
    </r>
    <r>
      <rPr>
        <sz val="11"/>
        <color rgb="FF000000"/>
        <rFont val="Calibri"/>
      </rPr>
      <t xml:space="preserve">     ii     aide     0.17.4-1     amd64     Advanced Intrusion Detection Environment - dynamic binary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AIDE is not installed, ask the system administrator how file integrity checks are performed on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there is no application installed to perform integrity checks, this is a finding.</t>
    </r>
  </si>
  <si>
    <t>V-275670</t>
  </si>
  <si>
    <r>
      <rPr>
        <sz val="11"/>
        <rFont val="Calibri"/>
      </rPr>
      <t>Ubuntu OS must configure AIDE to perform file integrity checking on the file system.</t>
    </r>
  </si>
  <si>
    <r>
      <rPr>
        <sz val="11"/>
        <color rgb="FF000000"/>
        <rFont val="Calibri"/>
      </rPr>
      <t xml:space="preserve">Initialize AIDE (this will take a few minutes):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aideinit </t>
    </r>
    <r>
      <rPr>
        <sz val="11"/>
        <color rgb="FF000000"/>
        <rFont val="Calibri"/>
      </rPr>
      <t xml:space="preserve">
</t>
    </r>
    <r>
      <rPr>
        <sz val="11"/>
        <color rgb="FF000000"/>
        <rFont val="Calibri"/>
      </rPr>
      <t xml:space="preserve">     Running aide --init...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Example output: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Start timestamp: 2024-04-01 04:20:00 +1300 (AIDE 0.17.4) </t>
    </r>
    <r>
      <rPr>
        <sz val="11"/>
        <color rgb="FF000000"/>
        <rFont val="Calibri"/>
      </rPr>
      <t xml:space="preserve">
</t>
    </r>
    <r>
      <rPr>
        <sz val="11"/>
        <color rgb="FF000000"/>
        <rFont val="Calibri"/>
      </rPr>
      <t xml:space="preserve">AIDE initialized database at /var/lib/aide/aide.db.new </t>
    </r>
    <r>
      <rPr>
        <sz val="11"/>
        <color rgb="FF000000"/>
        <rFont val="Calibri"/>
      </rPr>
      <t xml:space="preserve">
</t>
    </r>
    <r>
      <rPr>
        <sz val="11"/>
        <color rgb="FF000000"/>
        <rFont val="Calibri"/>
      </rPr>
      <t xml:space="preserve">Ignored e2fs attributes: EIh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Number of entries:      146185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attributes of the (uncompressed) database(s):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/var/lib/aide/aide.db.new </t>
    </r>
    <r>
      <rPr>
        <sz val="11"/>
        <color rgb="FF000000"/>
        <rFont val="Calibri"/>
      </rPr>
      <t xml:space="preserve">
</t>
    </r>
    <r>
      <rPr>
        <sz val="11"/>
        <color rgb="FF000000"/>
        <rFont val="Calibri"/>
      </rPr>
      <t xml:space="preserve"> SHA256    : UrYbC/KBOJcs8zKcSlKoifnnoPK66DEC </t>
    </r>
    <r>
      <rPr>
        <sz val="11"/>
        <color rgb="FF000000"/>
        <rFont val="Calibri"/>
      </rPr>
      <t xml:space="preserve">
</t>
    </r>
    <r>
      <rPr>
        <sz val="11"/>
        <color rgb="FF000000"/>
        <rFont val="Calibri"/>
      </rPr>
      <t xml:space="preserve">             Aw6odu/BpgY= </t>
    </r>
    <r>
      <rPr>
        <sz val="11"/>
        <color rgb="FF000000"/>
        <rFont val="Calibri"/>
      </rPr>
      <t xml:space="preserve">
</t>
    </r>
    <r>
      <rPr>
        <sz val="11"/>
        <color rgb="FF000000"/>
        <rFont val="Calibri"/>
      </rPr>
      <t xml:space="preserve"> SHA512    : ezENbbuh937SPWvtsdjRzy3i47XjLg7j </t>
    </r>
    <r>
      <rPr>
        <sz val="11"/>
        <color rgb="FF000000"/>
        <rFont val="Calibri"/>
      </rPr>
      <t xml:space="preserve">
</t>
    </r>
    <r>
      <rPr>
        <sz val="11"/>
        <color rgb="FF000000"/>
        <rFont val="Calibri"/>
      </rPr>
      <t xml:space="preserve">             L3UGmr0EcgY6u8rczxgbn2RuwJfrIpef </t>
    </r>
    <r>
      <rPr>
        <sz val="11"/>
        <color rgb="FF000000"/>
        <rFont val="Calibri"/>
      </rPr>
      <t xml:space="preserve">
</t>
    </r>
    <r>
      <rPr>
        <sz val="11"/>
        <color rgb="FF000000"/>
        <rFont val="Calibri"/>
      </rPr>
      <t xml:space="preserve">             0c1qMNobzrLXyDnnqEqAqw== </t>
    </r>
    <r>
      <rPr>
        <sz val="11"/>
        <color rgb="FF000000"/>
        <rFont val="Calibri"/>
      </rPr>
      <t xml:space="preserve">
</t>
    </r>
    <r>
      <rPr>
        <sz val="11"/>
        <color rgb="FF000000"/>
        <rFont val="Calibri"/>
      </rPr>
      <t xml:space="preserve"> RMD160    : yBq2xio+g5ne4kvZzzMZ2v+EO9w= </t>
    </r>
    <r>
      <rPr>
        <sz val="11"/>
        <color rgb="FF000000"/>
        <rFont val="Calibri"/>
      </rPr>
      <t xml:space="preserve">
</t>
    </r>
    <r>
      <rPr>
        <sz val="11"/>
        <color rgb="FF000000"/>
        <rFont val="Calibri"/>
      </rPr>
      <t xml:space="preserve"> TIGER     : GkJ/xkzJGu/aSQqk9A5LN271IOAQC3d0 </t>
    </r>
    <r>
      <rPr>
        <sz val="11"/>
        <color rgb="FF000000"/>
        <rFont val="Calibri"/>
      </rPr>
      <t xml:space="preserve">
</t>
    </r>
    <r>
      <rPr>
        <sz val="11"/>
        <color rgb="FF000000"/>
        <rFont val="Calibri"/>
      </rPr>
      <t xml:space="preserve"> CRC32     : g/beXA== </t>
    </r>
    <r>
      <rPr>
        <sz val="11"/>
        <color rgb="FF000000"/>
        <rFont val="Calibri"/>
      </rPr>
      <t xml:space="preserve">
</t>
    </r>
    <r>
      <rPr>
        <sz val="11"/>
        <color rgb="FF000000"/>
        <rFont val="Calibri"/>
      </rPr>
      <t xml:space="preserve"> HAVAL     : zZm220YZiGna2edJ6Gi0rPv16AlpqeHB </t>
    </r>
    <r>
      <rPr>
        <sz val="11"/>
        <color rgb="FF000000"/>
        <rFont val="Calibri"/>
      </rPr>
      <t xml:space="preserve">
</t>
    </r>
    <r>
      <rPr>
        <sz val="11"/>
        <color rgb="FF000000"/>
        <rFont val="Calibri"/>
      </rPr>
      <t xml:space="preserve">             y/XLB3hIPEY= </t>
    </r>
    <r>
      <rPr>
        <sz val="11"/>
        <color rgb="FF000000"/>
        <rFont val="Calibri"/>
      </rPr>
      <t xml:space="preserve">
</t>
    </r>
    <r>
      <rPr>
        <sz val="11"/>
        <color rgb="FF000000"/>
        <rFont val="Calibri"/>
      </rPr>
      <t xml:space="preserve"> WHIRLPOOL : k6veoXavJ/BH9L125pCYAfTB8w5ZJkdC </t>
    </r>
    <r>
      <rPr>
        <sz val="11"/>
        <color rgb="FF000000"/>
        <rFont val="Calibri"/>
      </rPr>
      <t xml:space="preserve">
</t>
    </r>
    <r>
      <rPr>
        <sz val="11"/>
        <color rgb="FF000000"/>
        <rFont val="Calibri"/>
      </rPr>
      <t xml:space="preserve">             DvVmYS0+cgmg7M0y/S2v42FNCEJ993mc </t>
    </r>
    <r>
      <rPr>
        <sz val="11"/>
        <color rgb="FF000000"/>
        <rFont val="Calibri"/>
      </rPr>
      <t xml:space="preserve">
</t>
    </r>
    <r>
      <rPr>
        <sz val="11"/>
        <color rgb="FF000000"/>
        <rFont val="Calibri"/>
      </rPr>
      <t xml:space="preserve">             3kZMXJR/VVmwKg/7ntGixQ== </t>
    </r>
    <r>
      <rPr>
        <sz val="11"/>
        <color rgb="FF000000"/>
        <rFont val="Calibri"/>
      </rPr>
      <t xml:space="preserve">
</t>
    </r>
    <r>
      <rPr>
        <sz val="11"/>
        <color rgb="FF000000"/>
        <rFont val="Calibri"/>
      </rPr>
      <t xml:space="preserve"> GOST      : psjiyix6mJlNsE984D0NwbfgBmB0ETGl </t>
    </r>
    <r>
      <rPr>
        <sz val="11"/>
        <color rgb="FF000000"/>
        <rFont val="Calibri"/>
      </rPr>
      <t xml:space="preserve">
</t>
    </r>
    <r>
      <rPr>
        <sz val="11"/>
        <color rgb="FF000000"/>
        <rFont val="Calibri"/>
      </rPr>
      <t xml:space="preserve">             /R4PNvm/wKg=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End timestamp: 2024-04-01 04:29:16 +1300 (run time: 9m 16s)</t>
    </r>
  </si>
  <si>
    <r>
      <rPr>
        <sz val="11"/>
        <color rgb="FF000000"/>
        <rFont val="Calibri"/>
      </rPr>
      <t xml:space="preserve">Verify that Advanced Intrusion Detection Environment (AIDE) is configured and operating correctly by using the following command (this will take a few minutes):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If AIDE is not installed, this requirement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aide -c /etc/aide/aide.conf --check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Example output: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Start timestamp: 2024-04-01 04:20:00 +1300 (AIDE 0.17.4) </t>
    </r>
    <r>
      <rPr>
        <sz val="11"/>
        <color rgb="FF000000"/>
        <rFont val="Calibri"/>
      </rPr>
      <t xml:space="preserve">
</t>
    </r>
    <r>
      <rPr>
        <sz val="11"/>
        <color rgb="FF000000"/>
        <rFont val="Calibri"/>
      </rPr>
      <t xml:space="preserve">AIDE found differences between database and filesystem!! </t>
    </r>
    <r>
      <rPr>
        <sz val="11"/>
        <color rgb="FF000000"/>
        <rFont val="Calibri"/>
      </rPr>
      <t xml:space="preserve">
</t>
    </r>
    <r>
      <rPr>
        <sz val="11"/>
        <color rgb="FF000000"/>
        <rFont val="Calibri"/>
      </rPr>
      <t xml:space="preserve">Ignored e2fs attributes: EIh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AIDE is being used to perform file integrity checks but the command fails, this is a finding.</t>
    </r>
  </si>
  <si>
    <t>V-275671</t>
  </si>
  <si>
    <r>
      <rPr>
        <sz val="11"/>
        <rFont val="Calibri"/>
      </rPr>
      <t>Ubuntu OS must notify designated personnel if baseline configurations are changed in an unauthorized manner.</t>
    </r>
  </si>
  <si>
    <r>
      <rPr>
        <sz val="11"/>
        <color rgb="FF000000"/>
        <rFont val="Calibri"/>
      </rPr>
      <t>Configure AIDE to notify designated personnel if baseline configurations are changed in an unauthorized manner. The file integrity tool must notify the system administrator when changes to the baseline configuration or anomalies in the operation of any security functions are discovered.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"/etc/default/aide"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SILENTREPORTS=no</t>
    </r>
  </si>
  <si>
    <r>
      <rPr>
        <sz val="11"/>
        <color rgb="FF000000"/>
        <rFont val="Calibri"/>
      </rPr>
      <t xml:space="preserve">Unauthorized changes to the baseline configuration could make the system vulnerable to various attacks or allow unauthorized access to the operating system. Changes to operating system configurations can have unintended side effects, some of which may be relevant to security.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Detecting such changes and providing an automated response can help avoid unintended negative consequences that could ultimately affect the security state of the operating system. The operating system's information management officer (IMO)/information system security officer (ISSO) and system administrators (SAs) must be notified via email and/or monitoring system trap when there is an unauthorized modification of a configuration item.</t>
    </r>
    <r>
      <rPr>
        <sz val="11"/>
        <color rgb="FF000000"/>
        <rFont val="Calibri"/>
      </rPr>
      <t xml:space="preserve">
</t>
    </r>
    <r>
      <rPr>
        <sz val="11"/>
        <color rgb="FF000000"/>
        <rFont val="Calibri"/>
      </rPr>
      <t>Satisfies: SRG-OS-000363-GPOS-00150, SRG-OS-000447-GPOS-00201</t>
    </r>
  </si>
  <si>
    <r>
      <rPr>
        <sz val="11"/>
        <color rgb="FF000000"/>
        <rFont val="Calibri"/>
      </rPr>
      <t xml:space="preserve">Verify that Advanced Intrusion Detection Environment (AIDE) notifies the system administrator when anomalies in the operation of any security functions are discovered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-i '^\s*silentreports' /etc/default/aide  </t>
    </r>
    <r>
      <rPr>
        <sz val="11"/>
        <color rgb="FF000000"/>
        <rFont val="Calibri"/>
      </rPr>
      <t xml:space="preserve">
</t>
    </r>
    <r>
      <rPr>
        <sz val="11"/>
        <color rgb="FF000000"/>
        <rFont val="Calibri"/>
      </rPr>
      <t xml:space="preserve">     SILENTREPORTS=no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"SILENTREPORTS" is set to "yes", is commented out, or is missing, this is a finding.</t>
    </r>
  </si>
  <si>
    <t>V-275672</t>
  </si>
  <si>
    <r>
      <rPr>
        <sz val="11"/>
        <rFont val="Calibri"/>
      </rPr>
      <t>Ubuntu OS must be configured so that the script that runs each 30 days or less to check file integrity is the default.</t>
    </r>
  </si>
  <si>
    <r>
      <rPr>
        <sz val="11"/>
        <color rgb="FF000000"/>
        <rFont val="Calibri"/>
      </rPr>
      <t xml:space="preserve">The cron file for AIDE is fairly complex as it creates the report. This file is installed with the "aide-common" package, and the default can be restored by copying it from the package: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Extract the aide script from the "aide-common" package to its original place: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dpkg-deb --fsys-tarfile /tmp/aide-common_*.deb | sudo tar -x ./usr/share/aide/config/cron.daily/aide -C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Copy it to the cron.daily directory: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cp -f /usr/share/aide/config/cron.daily/aide /etc/cron.daily/aide</t>
    </r>
  </si>
  <si>
    <r>
      <rPr>
        <sz val="11"/>
        <color rgb="FF000000"/>
        <rFont val="Calibri"/>
      </rPr>
      <t xml:space="preserve">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Notifications provided by information systems include, for example, electronic alerts to system administrators, messages to local computer consoles, and/or hardware indications, such as lights.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applies to Ubuntu OS performing security function verification/testing and/or systems and environments that require this functionality.</t>
    </r>
  </si>
  <si>
    <r>
      <rPr>
        <sz val="11"/>
        <color rgb="FF000000"/>
        <rFont val="Calibri"/>
      </rPr>
      <t xml:space="preserve">Verify that the Advanced Intrusion Detection Environment (AIDE) default script used to check file integrity each 30 days or less is unchanged.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Download the original aide-common package in the /tmp directory: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cd /tmp; apt download aide-common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Fetch the SHA1 of the original script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dpkg-deb --fsys-tarfile /tmp/aide-common_*.deb | tar -xO ./usr/share/aide/config/cron.daily/aide | sha1sum </t>
    </r>
    <r>
      <rPr>
        <sz val="11"/>
        <color rgb="FF000000"/>
        <rFont val="Calibri"/>
      </rPr>
      <t xml:space="preserve">
</t>
    </r>
    <r>
      <rPr>
        <sz val="11"/>
        <color rgb="FF000000"/>
        <rFont val="Calibri"/>
      </rPr>
      <t xml:space="preserve">     b71bb2cafaedf15ec3ac2f566f209d3260a37af0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Compare with the SHA1 of the file in the daily or monthly cron directory: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sha1sum /etc/cron.{daily,monthly}/aide 2&gt;/dev/null </t>
    </r>
    <r>
      <rPr>
        <sz val="11"/>
        <color rgb="FF000000"/>
        <rFont val="Calibri"/>
      </rPr>
      <t xml:space="preserve">
</t>
    </r>
    <r>
      <rPr>
        <sz val="11"/>
        <color rgb="FF000000"/>
        <rFont val="Calibri"/>
      </rPr>
      <t xml:space="preserve">     b71bb2cafaedf15ec3ac2f566f209d3260a37af0  /etc/cron.daily/aide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there is no AIDE script file in the cron directories, or the SHA1 value of at least one file in the daily or monthly cron directory does not match the SHA1 of the original, this is a finding.</t>
    </r>
  </si>
  <si>
    <t>V-275673</t>
  </si>
  <si>
    <r>
      <rPr>
        <sz val="11"/>
        <rFont val="Calibri"/>
      </rPr>
      <t>Ubuntu OS must use cryptographic mechanisms to protect the integrity of audit tools.</t>
    </r>
  </si>
  <si>
    <r>
      <rPr>
        <sz val="11"/>
        <color rgb="FF000000"/>
        <rFont val="Calibri"/>
      </rPr>
      <t xml:space="preserve">Configure AIDE to protect the integrity of audit tools: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"/etc/aide/aide.conf"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Audit Tools  </t>
    </r>
    <r>
      <rPr>
        <sz val="11"/>
        <color rgb="FF000000"/>
        <rFont val="Calibri"/>
      </rPr>
      <t xml:space="preserve">
</t>
    </r>
    <r>
      <rPr>
        <sz val="11"/>
        <color rgb="FF000000"/>
        <rFont val="Calibri"/>
      </rPr>
      <t xml:space="preserve">/sbin/auditctl p+i+n+u+g+s+b+acl+xattrs+sha512  </t>
    </r>
    <r>
      <rPr>
        <sz val="11"/>
        <color rgb="FF000000"/>
        <rFont val="Calibri"/>
      </rPr>
      <t xml:space="preserve">
</t>
    </r>
    <r>
      <rPr>
        <sz val="11"/>
        <color rgb="FF000000"/>
        <rFont val="Calibri"/>
      </rPr>
      <t xml:space="preserve">/sbin/auditd p+i+n+u+g+s+b+acl+xattrs+sha512  </t>
    </r>
    <r>
      <rPr>
        <sz val="11"/>
        <color rgb="FF000000"/>
        <rFont val="Calibri"/>
      </rPr>
      <t xml:space="preserve">
</t>
    </r>
    <r>
      <rPr>
        <sz val="11"/>
        <color rgb="FF000000"/>
        <rFont val="Calibri"/>
      </rPr>
      <t xml:space="preserve">/sbin/ausearch p+i+n+u+g+s+b+acl+xattrs+sha512  </t>
    </r>
    <r>
      <rPr>
        <sz val="11"/>
        <color rgb="FF000000"/>
        <rFont val="Calibri"/>
      </rPr>
      <t xml:space="preserve">
</t>
    </r>
    <r>
      <rPr>
        <sz val="11"/>
        <color rgb="FF000000"/>
        <rFont val="Calibri"/>
      </rPr>
      <t xml:space="preserve">/sbin/aureport p+i+n+u+g+s+b+acl+xattrs+sha512  </t>
    </r>
    <r>
      <rPr>
        <sz val="11"/>
        <color rgb="FF000000"/>
        <rFont val="Calibri"/>
      </rPr>
      <t xml:space="preserve">
</t>
    </r>
    <r>
      <rPr>
        <sz val="11"/>
        <color rgb="FF000000"/>
        <rFont val="Calibri"/>
      </rPr>
      <t xml:space="preserve">/sbin/autrace p+i+n+u+g+s+b+acl+xattrs+sha512  </t>
    </r>
    <r>
      <rPr>
        <sz val="11"/>
        <color rgb="FF000000"/>
        <rFont val="Calibri"/>
      </rPr>
      <t xml:space="preserve">
</t>
    </r>
    <r>
      <rPr>
        <sz val="11"/>
        <color rgb="FF000000"/>
        <rFont val="Calibri"/>
      </rPr>
      <t>/sbin/augenrules p+i+n+u+g+s+b+acl+xattrs+sha512</t>
    </r>
  </si>
  <si>
    <r>
      <rPr>
        <sz val="11"/>
        <color rgb="FF000000"/>
        <rFont val="Calibri"/>
      </rPr>
      <t xml:space="preserve">Protecting the integrity of the tools used for auditing purposes is a critical step toward ensuring the integrity of audit information. Audit information includes all information (e.g., audit records, audit settings, and audit reports) needed to successfully audit information system activity.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tools include, but are not limited to, vendor-provided and open source audit tools needed to successfully view and manipulate audit information system activity and records. Audit tools include custom queries and report generators.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It is not uncommon for attackers to replace the audit tools or inject code into the existing tools with the purpose of providing the capability to hide or erase system activity from the audit logs.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address this risk, audit tools must be cryptographically signed to provide the capability to identify when the audit tools have been modified, manipulated, or replaced. An example is a checksum hash of the file or files.</t>
    </r>
  </si>
  <si>
    <r>
      <rPr>
        <sz val="11"/>
        <color rgb="FF000000"/>
        <rFont val="Calibri"/>
      </rPr>
      <t xml:space="preserve">Verify that Advanced Intrusion Detection Environment (AIDE) is properly configured to use cryptographic mechanisms to protect the integrity of audit tools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-E '(\/sbin\/(audit|au))' /etc/aide/aide.conf </t>
    </r>
    <r>
      <rPr>
        <sz val="11"/>
        <color rgb="FF000000"/>
        <rFont val="Calibri"/>
      </rPr>
      <t xml:space="preserve">
</t>
    </r>
    <r>
      <rPr>
        <sz val="11"/>
        <color rgb="FF000000"/>
        <rFont val="Calibri"/>
      </rPr>
      <t xml:space="preserve">     /sbin/auditctl p+i+n+u+g+s+b+acl+xattrs+sha512  </t>
    </r>
    <r>
      <rPr>
        <sz val="11"/>
        <color rgb="FF000000"/>
        <rFont val="Calibri"/>
      </rPr>
      <t xml:space="preserve">
</t>
    </r>
    <r>
      <rPr>
        <sz val="11"/>
        <color rgb="FF000000"/>
        <rFont val="Calibri"/>
      </rPr>
      <t xml:space="preserve">     /sbin/auditd p+i+n+u+g+s+b+acl+xattrs+sha512  </t>
    </r>
    <r>
      <rPr>
        <sz val="11"/>
        <color rgb="FF000000"/>
        <rFont val="Calibri"/>
      </rPr>
      <t xml:space="preserve">
</t>
    </r>
    <r>
      <rPr>
        <sz val="11"/>
        <color rgb="FF000000"/>
        <rFont val="Calibri"/>
      </rPr>
      <t xml:space="preserve">     /sbin/ausearch p+i+n+u+g+s+b+acl+xattrs+sha512  </t>
    </r>
    <r>
      <rPr>
        <sz val="11"/>
        <color rgb="FF000000"/>
        <rFont val="Calibri"/>
      </rPr>
      <t xml:space="preserve">
</t>
    </r>
    <r>
      <rPr>
        <sz val="11"/>
        <color rgb="FF000000"/>
        <rFont val="Calibri"/>
      </rPr>
      <t xml:space="preserve">     /sbin/aureport p+i+n+u+g+s+b+acl+xattrs+sha512  </t>
    </r>
    <r>
      <rPr>
        <sz val="11"/>
        <color rgb="FF000000"/>
        <rFont val="Calibri"/>
      </rPr>
      <t xml:space="preserve">
</t>
    </r>
    <r>
      <rPr>
        <sz val="11"/>
        <color rgb="FF000000"/>
        <rFont val="Calibri"/>
      </rPr>
      <t xml:space="preserve">     /sbin/autrace p+i+n+u+g+s+b+acl+xattrs+sha512  </t>
    </r>
    <r>
      <rPr>
        <sz val="11"/>
        <color rgb="FF000000"/>
        <rFont val="Calibri"/>
      </rPr>
      <t xml:space="preserve">
</t>
    </r>
    <r>
      <rPr>
        <sz val="11"/>
        <color rgb="FF000000"/>
        <rFont val="Calibri"/>
      </rPr>
      <t xml:space="preserve">     /sbin/augenrules p+i+n+u+g+s+b+acl+xattrs+sha512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of the lines do not appear as shown, are commented out, or are missing, this is a finding.</t>
    </r>
  </si>
  <si>
    <t>V-275674</t>
  </si>
  <si>
    <r>
      <rPr>
        <sz val="11"/>
        <rFont val="Calibri"/>
      </rPr>
      <t>Ubuntu OS must have a crontab script running weekly to off-load audit events of standalone systems.</t>
    </r>
  </si>
  <si>
    <r>
      <rPr>
        <sz val="11"/>
        <color rgb="FF000000"/>
        <rFont val="Calibri"/>
      </rPr>
      <t xml:space="preserve">Create a script that off-loads audit logs to external media and runs weekly.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script must be located in the "/etc/cron.weekly" directory.</t>
    </r>
  </si>
  <si>
    <r>
      <rPr>
        <sz val="11"/>
        <color rgb="FF000000"/>
        <rFont val="Calibri"/>
      </rPr>
      <t xml:space="preserve">Information stored in one location is vulnerable to accidental or incidental deletion or alteration.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Off-loading is a common process in information systems with limited audit storage capacity.</t>
    </r>
  </si>
  <si>
    <r>
      <rPr>
        <sz val="11"/>
        <color rgb="FF000000"/>
        <rFont val="Calibri"/>
      </rPr>
      <t xml:space="preserve">Verify there is a script that off-loads audit data and the script runs weekly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If the system is not connected to a network, this requirement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ls /etc/cron.weekly </t>
    </r>
    <r>
      <rPr>
        <sz val="11"/>
        <color rgb="FF000000"/>
        <rFont val="Calibri"/>
      </rPr>
      <t xml:space="preserve">
</t>
    </r>
    <r>
      <rPr>
        <sz val="11"/>
        <color rgb="FF000000"/>
        <rFont val="Calibri"/>
      </rPr>
      <t xml:space="preserve">     &lt;audit_offload_script_name&gt;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if the script inside the file off-loads audit logs to external media.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script file does not exist or does not off-load audit logs, this is a finding.</t>
    </r>
  </si>
  <si>
    <t>V-275675</t>
  </si>
  <si>
    <r>
      <rPr>
        <sz val="11"/>
        <rFont val="Calibri"/>
      </rPr>
      <t>Ubuntu OS must be configured to preserve log records from failure events.</t>
    </r>
  </si>
  <si>
    <r>
      <rPr>
        <sz val="11"/>
        <color rgb="FF000000"/>
        <rFont val="Calibri"/>
      </rPr>
      <t xml:space="preserve">Install the log service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apt-get install rsyslog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Enable and activate the log service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enable rsyslog.service --now</t>
    </r>
  </si>
  <si>
    <r>
      <rPr>
        <sz val="11"/>
        <color rgb="FF000000"/>
        <rFont val="Calibri"/>
      </rPr>
      <t xml:space="preserve">Failure to a known state can address safety or security in accordance with the mission/business needs of the organization. Failure to a known secure state helps prevent a loss of confidentiality, integrity, or availability in the event of a failure of the information system or a component of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Preserving operating system state information helps to facilitate operating system restart and return to the operational mode of the organization with least disruption to mission/business processes.</t>
    </r>
  </si>
  <si>
    <r>
      <rPr>
        <sz val="11"/>
        <color rgb="FF000000"/>
        <rFont val="Calibri"/>
      </rPr>
      <t xml:space="preserve">Verify the log service is installed properly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dpkg -l | grep rsyslog </t>
    </r>
    <r>
      <rPr>
        <sz val="11"/>
        <color rgb="FF000000"/>
        <rFont val="Calibri"/>
      </rPr>
      <t xml:space="preserve">
</t>
    </r>
    <r>
      <rPr>
        <sz val="11"/>
        <color rgb="FF000000"/>
        <rFont val="Calibri"/>
      </rPr>
      <t xml:space="preserve">     ii     rsyslog     8.2112.0-2ubuntu2.2     amd64     reliable system and kernel logging daemon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"rsyslog" package is not installed,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the log service is enabled and active by using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systemctl is-enabled rsyslog.service </t>
    </r>
    <r>
      <rPr>
        <sz val="11"/>
        <color rgb="FF000000"/>
        <rFont val="Calibri"/>
      </rPr>
      <t xml:space="preserve">
</t>
    </r>
    <r>
      <rPr>
        <sz val="11"/>
        <color rgb="FF000000"/>
        <rFont val="Calibri"/>
      </rPr>
      <t xml:space="preserve">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systemctl is-active rsyslog.service </t>
    </r>
    <r>
      <rPr>
        <sz val="11"/>
        <color rgb="FF000000"/>
        <rFont val="Calibri"/>
      </rPr>
      <t xml:space="preserve">
</t>
    </r>
    <r>
      <rPr>
        <sz val="11"/>
        <color rgb="FF000000"/>
        <rFont val="Calibri"/>
      </rPr>
      <t xml:space="preserve">     active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"rsyslog.service" is not enabled and active, this is a finding.</t>
    </r>
  </si>
  <si>
    <t>V-275676</t>
  </si>
  <si>
    <r>
      <rPr>
        <sz val="11"/>
        <rFont val="Calibri"/>
      </rPr>
      <t>Ubuntu OS must monitor remote access methods.</t>
    </r>
  </si>
  <si>
    <r>
      <rPr>
        <sz val="11"/>
        <color rgb="FF000000"/>
        <rFont val="Calibri"/>
      </rPr>
      <t xml:space="preserve">Configure Ubuntu OS to monitor all remote access methods.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"/etc/rsyslog.d/50-default.conf"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auth.*,authpriv.* /var/log/secure  </t>
    </r>
    <r>
      <rPr>
        <sz val="11"/>
        <color rgb="FF000000"/>
        <rFont val="Calibri"/>
      </rPr>
      <t xml:space="preserve">
</t>
    </r>
    <r>
      <rPr>
        <sz val="11"/>
        <color rgb="FF000000"/>
        <rFont val="Calibri"/>
      </rPr>
      <t xml:space="preserve">daemon.* /var/log/messages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"rsyslog.service" for the changes to take effect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restart rsyslog.service</t>
    </r>
  </si>
  <si>
    <r>
      <rPr>
        <sz val="11"/>
        <color rgb="FF000000"/>
        <rFont val="Calibri"/>
      </rPr>
      <t xml:space="preserve">Remote access services, such as those providing remote access to network devices and information systems, which lack automated monitoring capabilities, increase risk and make remote user access management difficult at best.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Remote access is access to DOD nonpublic information systems by an authorized user (or an information system) communicating through an external, nonorganization-controlled network. Remote access methods include, for example, dial-up, broadband, and wireless.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Automated monitoring of remote access sessions allows organizations to detect cyberattacks and also ensure ongoing compliance with remote access policies by auditing connection activities of remote access capabilities, such as Remote Desktop Protocol (RDP), on a variety of information system components (e.g., servers, workstations, notebook computers, smartphones, and tablets).</t>
    </r>
  </si>
  <si>
    <r>
      <rPr>
        <sz val="11"/>
        <color rgb="FF000000"/>
        <rFont val="Calibri"/>
      </rPr>
      <t xml:space="preserve">Verify that Ubuntu OS monitors all remote access methods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-Er '^(auth\.\*,authpriv\.\*|daemon\.\*)' /etc/rsyslog.* </t>
    </r>
    <r>
      <rPr>
        <sz val="11"/>
        <color rgb="FF000000"/>
        <rFont val="Calibri"/>
      </rPr>
      <t xml:space="preserve">
</t>
    </r>
    <r>
      <rPr>
        <sz val="11"/>
        <color rgb="FF000000"/>
        <rFont val="Calibri"/>
      </rPr>
      <t xml:space="preserve">     /etc/rsyslog.d/50-default.conf:auth.*,authpriv.* /var/log/secure </t>
    </r>
    <r>
      <rPr>
        <sz val="11"/>
        <color rgb="FF000000"/>
        <rFont val="Calibri"/>
      </rPr>
      <t xml:space="preserve">
</t>
    </r>
    <r>
      <rPr>
        <sz val="11"/>
        <color rgb="FF000000"/>
        <rFont val="Calibri"/>
      </rPr>
      <t xml:space="preserve">     /etc/rsyslog.d/50-default.conf:daemon.* /var/log/messages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"auth.*", "authpriv.*", or "daemon.*" are not configured to be logged in at least one of the config files, this is a finding.</t>
    </r>
  </si>
  <si>
    <t>V-275677</t>
  </si>
  <si>
    <r>
      <rPr>
        <sz val="11"/>
        <rFont val="Calibri"/>
      </rPr>
      <t xml:space="preserve">Ubuntu OS must have the </t>
    </r>
    <r>
      <rPr>
        <sz val="11"/>
        <color rgb="FF000000"/>
        <rFont val="Calibri"/>
      </rPr>
      <t>"</t>
    </r>
    <r>
      <rPr>
        <b/>
        <sz val="11"/>
        <color rgb="FF000000"/>
        <rFont val="Calibri"/>
      </rPr>
      <t>auditd</t>
    </r>
    <r>
      <rPr>
        <sz val="11"/>
        <color rgb="FF000000"/>
        <rFont val="Calibri"/>
      </rPr>
      <t>"</t>
    </r>
    <r>
      <rPr>
        <sz val="11"/>
        <color rgb="FF000000"/>
        <rFont val="Calibri"/>
      </rPr>
      <t xml:space="preserve"> package installed.</t>
    </r>
  </si>
  <si>
    <r>
      <rPr>
        <sz val="11"/>
        <color rgb="FF000000"/>
        <rFont val="Calibri"/>
      </rPr>
      <t xml:space="preserve">Install the "auditd" package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apt-get install auditd</t>
    </r>
  </si>
  <si>
    <r>
      <rPr>
        <sz val="11"/>
        <color rgb="FF000000"/>
        <rFont val="Calibri"/>
      </rPr>
      <t xml:space="preserve">Without establishing the when, where, type, source, and outcome of events that occurred, it would be difficult to establish, correlate, and investigate the events leading up to an outage or attack.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 content that may be necessary to satisfy this requirement includes, for example, time stamps, source and destination addresses, user/process identifiers, event descriptions, success/fail indications, filenames involved, and access control or flow control rules invoked.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Reconstruction of harmful events or forensic analysis is not possible if audit records do not contain enough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Successful incident response and auditing relies on timely, accurate system information and analysis to allow the organization to identify and respond to potential incidents in a proficient manner. If the operating system does not provide the ability to centrally review the operating system logs, forensic analysis is negatively impacted.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Associating event types with detected events in Ubuntu OS audit logs provides a means of investigating an attack; recognizing resource utilization or capacity thresholds; or identifying an improperly configured operating system.</t>
    </r>
    <r>
      <rPr>
        <sz val="11"/>
        <color rgb="FF000000"/>
        <rFont val="Calibri"/>
      </rPr>
      <t xml:space="preserve">
</t>
    </r>
    <r>
      <rPr>
        <sz val="11"/>
        <color rgb="FF000000"/>
        <rFont val="Calibri"/>
      </rPr>
      <t>Satisfies: SRG-OS-000037-GPOS-00015, SRG-OS-000038-GPOS-00016, SRG-OS-000039-GPOS-00017, SRG-OS-000040-GPOS-00018, SRG-OS-000041-GPOS-00019, SRG-OS-000042-GPOS-00020, SRG-OS-000042-GPOS-00021, SRG-OS-000051-GPOS-00024, SRG-OS-000054-GPOS-00025, SRG-OS-000062-GPOS-00031, SRG-OS-000122-GPOS-00063, SRG-OS-000337-GPOS-00129, SRG-OS-000348-GPOS-00136, SRG-OS-000349-GPOS-00137, SRG-OS-000350-GPOS-00138, SRG-OS-000351-GPOS-00139, SRG-OS-000352-GPOS-00140, SRG-OS-000353-GPOS-00141, SRG-OS-000354-GPOS-00142, SRG-OS-000365-GPOS-00152, SRG-OS-000475-GPOS-00220, SRG-OS-000461-GPOS-00205, SRG-OS-000465-GPOS-00209, SRG-OS-000467-GPOS-00211, SRG-OS-000255-GPOS-00096</t>
    </r>
  </si>
  <si>
    <r>
      <rPr>
        <sz val="11"/>
        <color rgb="FF000000"/>
        <rFont val="Calibri"/>
      </rPr>
      <t xml:space="preserve">Verify the "auditd" package is installed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dpkg -l | grep auditd </t>
    </r>
    <r>
      <rPr>
        <sz val="11"/>
        <color rgb="FF000000"/>
        <rFont val="Calibri"/>
      </rPr>
      <t xml:space="preserve">
</t>
    </r>
    <r>
      <rPr>
        <sz val="11"/>
        <color rgb="FF000000"/>
        <rFont val="Calibri"/>
      </rPr>
      <t xml:space="preserve">     ii     libauditd     1:3.0.7-1build1     amd64     User space tools for security auditing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"auditd" package is not installed, this is a finding.</t>
    </r>
  </si>
  <si>
    <t>V-275678</t>
  </si>
  <si>
    <r>
      <rPr>
        <sz val="11"/>
        <rFont val="Calibri"/>
      </rPr>
      <t>Ubuntu OS must produce audit records and reports containing information to establish when, where, what type, the source, and the outcome for all DOD-defined auditable events and actions in near real time.</t>
    </r>
  </si>
  <si>
    <r>
      <rPr>
        <sz val="11"/>
        <color rgb="FF000000"/>
        <rFont val="Calibri"/>
      </rPr>
      <t xml:space="preserve">Enable and start the "auditd.service"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enable auditd.service --now</t>
    </r>
  </si>
  <si>
    <r>
      <rPr>
        <sz val="11"/>
        <color rgb="FF000000"/>
        <rFont val="Calibri"/>
      </rPr>
      <t xml:space="preserve">Verify the "auditd.service" is enabled and active by using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systemctl is-enabled auditd.service </t>
    </r>
    <r>
      <rPr>
        <sz val="11"/>
        <color rgb="FF000000"/>
        <rFont val="Calibri"/>
      </rPr>
      <t xml:space="preserve">
</t>
    </r>
    <r>
      <rPr>
        <sz val="11"/>
        <color rgb="FF000000"/>
        <rFont val="Calibri"/>
      </rPr>
      <t xml:space="preserve">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systemctl is-active auditd.service </t>
    </r>
    <r>
      <rPr>
        <sz val="11"/>
        <color rgb="FF000000"/>
        <rFont val="Calibri"/>
      </rPr>
      <t xml:space="preserve">
</t>
    </r>
    <r>
      <rPr>
        <sz val="11"/>
        <color rgb="FF000000"/>
        <rFont val="Calibri"/>
      </rPr>
      <t xml:space="preserve">     active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"auditd.service" is not enabled and active, this is a finding.</t>
    </r>
  </si>
  <si>
    <t>V-275679</t>
  </si>
  <si>
    <r>
      <rPr>
        <sz val="11"/>
        <rFont val="Calibri"/>
      </rPr>
      <t>Ubuntu OS audit event multiplexor must be configured to off-load audit logs onto a different system from the system being audited.</t>
    </r>
  </si>
  <si>
    <r>
      <rPr>
        <sz val="11"/>
        <color rgb="FF000000"/>
        <rFont val="Calibri"/>
      </rPr>
      <t xml:space="preserve">Configure the audit event multiplexor to off-load audit records to a different system from the system being audited.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Install the "audisp-plugins" package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apt-get install audispd-plugins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audisp-remote plugin as active by editing the "/etc/audit/plugins.d/au-remote.conf"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sed -i -E 's/active\s*=\s*no/active = yes/' /etc/audit/plugins.d/au-remote.conf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IP address of the remote system by editing the "/etc/audit/audisp-remote.conf"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sed -i -E 's/(remote_server\s*=).*/\1 &lt;remote_server_ip_address&gt;/' /etc/audit/audisp-remote.conf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"auditd.service" for the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restart auditd.service</t>
    </r>
  </si>
  <si>
    <r>
      <rPr>
        <sz val="11"/>
        <color rgb="FF000000"/>
        <rFont val="Calibri"/>
      </rPr>
      <t xml:space="preserve">Information stored in one location is vulnerable to accidental or incidental deletion or alteration.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Off-loading is a common process in information systems with limited audit storage capacity.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auditd service does not include the ability to send audit records to a centralized server for management directly. However, it can use a plug-in for audit event multiplexor to pass audit records to a remote server.</t>
    </r>
  </si>
  <si>
    <r>
      <rPr>
        <sz val="11"/>
        <color rgb="FF000000"/>
        <rFont val="Calibri"/>
      </rPr>
      <t xml:space="preserve">Verify the audit event multiplexor is configured to off-load audit records to a different system from the system being audited.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if the "audispd-plugins" package is installed: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dpkg -l | grep audispd-plugins </t>
    </r>
    <r>
      <rPr>
        <sz val="11"/>
        <color rgb="FF000000"/>
        <rFont val="Calibri"/>
      </rPr>
      <t xml:space="preserve">
</t>
    </r>
    <r>
      <rPr>
        <sz val="11"/>
        <color rgb="FF000000"/>
        <rFont val="Calibri"/>
      </rPr>
      <t xml:space="preserve">     ii     audispd-plugins     1:3.0.7-1build1     amd64     Plugins for the audit event dispatcher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"audispd-plugins" package is not installed,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the records are being off-loaded to a remote server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-i active /etc/audit/plugins.d/au-remote.conf </t>
    </r>
    <r>
      <rPr>
        <sz val="11"/>
        <color rgb="FF000000"/>
        <rFont val="Calibri"/>
      </rPr>
      <t xml:space="preserve">
</t>
    </r>
    <r>
      <rPr>
        <sz val="11"/>
        <color rgb="FF000000"/>
        <rFont val="Calibri"/>
      </rPr>
      <t xml:space="preserve">     active = yes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"active" is not set to "yes", or the line is commented out, or is missing,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audisp-remote plugin is configured to send audit logs to a different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-i remote_server /etc/audit/audisp-remote.conf </t>
    </r>
    <r>
      <rPr>
        <sz val="11"/>
        <color rgb="FF000000"/>
        <rFont val="Calibri"/>
      </rPr>
      <t xml:space="preserve">
</t>
    </r>
    <r>
      <rPr>
        <sz val="11"/>
        <color rgb="FF000000"/>
        <rFont val="Calibri"/>
      </rPr>
      <t xml:space="preserve">     remote_server = 240.9.19.81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"remote_server" parameter is not set, is set with a local IP address, or is set with an invalid IP address, this is a finding.</t>
    </r>
  </si>
  <si>
    <t>V-275680</t>
  </si>
  <si>
    <r>
      <rPr>
        <sz val="11"/>
        <rFont val="Calibri"/>
      </rPr>
      <t>Ubuntu OS must alert the information system security officer (ISSO) and system administrator (SA) in the event of an audit processing failure.</t>
    </r>
  </si>
  <si>
    <r>
      <rPr>
        <sz val="11"/>
        <color rgb="FF000000"/>
        <rFont val="Calibri"/>
      </rPr>
      <t xml:space="preserve">Configure "auditd" service to notify the SA and ISSO in the event of an audit processing failure.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"/etc/audit/auditd.conf "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action_mail_acct = &lt;administrator_email_account&gt;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Change "administrator_email_account" to the email address of the SA and/or ISSO.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"auditd" service for the changes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restart auditd.service</t>
    </r>
    <r>
      <rPr>
        <sz val="11"/>
        <color rgb="FF000000"/>
        <rFont val="Calibri"/>
      </rPr>
      <t xml:space="preserve">
</t>
    </r>
    <r>
      <rPr>
        <sz val="11"/>
        <color rgb="FF000000"/>
        <rFont val="Calibri"/>
      </rPr>
      <t>Note: An email package must be installed on the system for email notifications to be sent.</t>
    </r>
  </si>
  <si>
    <r>
      <rPr>
        <sz val="11"/>
        <color rgb="FF000000"/>
        <rFont val="Calibri"/>
      </rPr>
      <t xml:space="preserve">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processing failures include software/hardware errors, failures in the audit capturing mechanisms, and audit storage capacity being reached or exceeded.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applies to each audit data storage repository (i.e., distinct information system component where audit records are stored), the centralized audit storage capacity of organizations (i.e., all audit data storage repositories combined), or both.</t>
    </r>
    <r>
      <rPr>
        <sz val="11"/>
        <color rgb="FF000000"/>
        <rFont val="Calibri"/>
      </rPr>
      <t xml:space="preserve">
</t>
    </r>
    <r>
      <rPr>
        <sz val="11"/>
        <color rgb="FF000000"/>
        <rFont val="Calibri"/>
      </rPr>
      <t>Satisfies: SRG-OS-000046-GPOS-00022, SRG-OS-000344-GPOS-00135</t>
    </r>
  </si>
  <si>
    <r>
      <rPr>
        <sz val="11"/>
        <color rgb="FF000000"/>
        <rFont val="Calibri"/>
      </rPr>
      <t xml:space="preserve">Verify that the SA and ISSO are notified in the event of an audit processing failure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-i action_mail_acct /etc/audit/auditd.conf </t>
    </r>
    <r>
      <rPr>
        <sz val="11"/>
        <color rgb="FF000000"/>
        <rFont val="Calibri"/>
      </rPr>
      <t xml:space="preserve">
</t>
    </r>
    <r>
      <rPr>
        <sz val="11"/>
        <color rgb="FF000000"/>
        <rFont val="Calibri"/>
      </rPr>
      <t xml:space="preserve">     action_mail_acct = &lt;administrator_email_account&gt;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"action_mail_acct" is not set to the email address of the SA and/or ISSO, is commented out, or is missing, this is a finding.</t>
    </r>
  </si>
  <si>
    <t>V-275682</t>
  </si>
  <si>
    <r>
      <rPr>
        <sz val="11"/>
        <rFont val="Calibri"/>
      </rPr>
      <t>Ubuntu OS must immediately notify the system administrator (SA) and information system security officer (ISSO) when the audit record storage volume reaches 25 percent remaining of the allocated capacity.</t>
    </r>
  </si>
  <si>
    <r>
      <rPr>
        <sz val="11"/>
        <color rgb="FF000000"/>
        <rFont val="Calibri"/>
      </rPr>
      <t xml:space="preserve">Configure Ubuntu OS to notify the SA and ISSO when the audit record storage volume reaches 25 percent remaining of the allocated capacity.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"/etc/audit/auditd.conf "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space_left = 25% </t>
    </r>
    <r>
      <rPr>
        <sz val="11"/>
        <color rgb="FF000000"/>
        <rFont val="Calibri"/>
      </rPr>
      <t xml:space="preserve">
</t>
    </r>
    <r>
      <rPr>
        <sz val="11"/>
        <color rgb="FF000000"/>
        <rFont val="Calibri"/>
      </rPr>
      <t xml:space="preserve">space_left_action = email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"auditd" service for the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restart auditd.service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If the "space_left_action" parameter is set to "exec", ensure the command being executed notifies the SA and ISSO.</t>
    </r>
  </si>
  <si>
    <r>
      <rPr>
        <sz val="11"/>
        <color rgb="FF000000"/>
        <rFont val="Calibri"/>
      </rPr>
      <t>If security personnel are not notified immediately when storage volume reaches 25 percent remaining of the allocated capacity, they are unable to plan for audit record storage capacity expansion.</t>
    </r>
  </si>
  <si>
    <r>
      <rPr>
        <sz val="11"/>
        <color rgb="FF000000"/>
        <rFont val="Calibri"/>
      </rPr>
      <t xml:space="preserve">Verify Ubuntu OS is configured to notify the SA and ISSO when the audit record storage volume reaches 25 percent remaining of the allocated capacity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-i space_left /etc/audit/auditd.conf </t>
    </r>
    <r>
      <rPr>
        <sz val="11"/>
        <color rgb="FF000000"/>
        <rFont val="Calibri"/>
      </rPr>
      <t xml:space="preserve">
</t>
    </r>
    <r>
      <rPr>
        <sz val="11"/>
        <color rgb="FF000000"/>
        <rFont val="Calibri"/>
      </rPr>
      <t xml:space="preserve">     space_left = 25% </t>
    </r>
    <r>
      <rPr>
        <sz val="11"/>
        <color rgb="FF000000"/>
        <rFont val="Calibri"/>
      </rPr>
      <t xml:space="preserve">
</t>
    </r>
    <r>
      <rPr>
        <sz val="11"/>
        <color rgb="FF000000"/>
        <rFont val="Calibri"/>
      </rPr>
      <t xml:space="preserve">     space_left_action = email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"space_left" is set to a value less than "25%", is commented out, or is missing, this is a finding.</t>
    </r>
    <r>
      <rPr>
        <sz val="11"/>
        <color rgb="FF000000"/>
        <rFont val="Calibri"/>
      </rPr>
      <t xml:space="preserve">
</t>
    </r>
    <r>
      <rPr>
        <sz val="11"/>
        <color rgb="FF000000"/>
        <rFont val="Calibri"/>
      </rPr>
      <t xml:space="preserve">If "space_left_action" is not set to "email", is commented out, or is missing,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If the "space_left_action" is set to "exec", the system executes a designated script. If this script informs the SA of the event, this is not a finding.</t>
    </r>
  </si>
  <si>
    <t>V-275683</t>
  </si>
  <si>
    <r>
      <rPr>
        <sz val="11"/>
        <rFont val="Calibri"/>
      </rPr>
      <t>Ubuntu OS must be configured so that audit log files are not read- or write-accessible by unauthorized users.</t>
    </r>
  </si>
  <si>
    <r>
      <rPr>
        <sz val="11"/>
        <color rgb="FF000000"/>
        <rFont val="Calibri"/>
      </rPr>
      <t xml:space="preserve">Configure the audit log files to have a mode of "600" or less permissive.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Using the path of the directory containing the audit logs, configure the audit log files to have a mode of "600" or less permissive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chmod 600 /var/log/audit/*</t>
    </r>
  </si>
  <si>
    <r>
      <rPr>
        <sz val="11"/>
        <color rgb="FF000000"/>
        <rFont val="Calibri"/>
      </rPr>
      <t xml:space="preserve">Unauthorized disclosure of audit records can reveal system and configuration data to attackers, thus compromising its confidentiality.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information includes all information (e.g., audit records, audit settings, audit reports) needed to successfully audit operating system activity.</t>
    </r>
    <r>
      <rPr>
        <sz val="11"/>
        <color rgb="FF000000"/>
        <rFont val="Calibri"/>
      </rPr>
      <t xml:space="preserve">
</t>
    </r>
    <r>
      <rPr>
        <sz val="11"/>
        <color rgb="FF000000"/>
        <rFont val="Calibri"/>
      </rPr>
      <t>Satisfies: SRG-OS-000057-GPOS-00027, SRG-OS-000058-GPOS-00028</t>
    </r>
  </si>
  <si>
    <r>
      <rPr>
        <sz val="11"/>
        <color rgb="FF000000"/>
        <rFont val="Calibri"/>
      </rPr>
      <t xml:space="preserve">Verify that the audit log files have a mode of "600" or less permissive.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where the audit logs are stored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-iw log_file /etc/audit/auditd.conf </t>
    </r>
    <r>
      <rPr>
        <sz val="11"/>
        <color rgb="FF000000"/>
        <rFont val="Calibri"/>
      </rPr>
      <t xml:space="preserve">
</t>
    </r>
    <r>
      <rPr>
        <sz val="11"/>
        <color rgb="FF000000"/>
        <rFont val="Calibri"/>
      </rPr>
      <t xml:space="preserve">     log_file = /var/log/audit/audit.log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Using the path of the directory containing the audit logs, determine if the audit log files have a mode of "600" or less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stat -c "%n %a" /var/log/audit/* </t>
    </r>
    <r>
      <rPr>
        <sz val="11"/>
        <color rgb="FF000000"/>
        <rFont val="Calibri"/>
      </rPr>
      <t xml:space="preserve">
</t>
    </r>
    <r>
      <rPr>
        <sz val="11"/>
        <color rgb="FF000000"/>
        <rFont val="Calibri"/>
      </rPr>
      <t xml:space="preserve">     /var/log/audit/audit.log 600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audit log files have a mode more permissive than "600", this is a finding.</t>
    </r>
  </si>
  <si>
    <t>V-275684</t>
  </si>
  <si>
    <r>
      <rPr>
        <sz val="11"/>
        <rFont val="Calibri"/>
      </rPr>
      <t>Ubuntu OS must be configured to permit only authorized users ownership of the audit log files.</t>
    </r>
  </si>
  <si>
    <r>
      <rPr>
        <sz val="11"/>
        <color rgb="FF000000"/>
        <rFont val="Calibri"/>
      </rPr>
      <t xml:space="preserve">Configure the audit log directory and its underlying files to be owned by "root" user.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Using the path of the directory containing the audit logs, configure the audit log files to be owned by "root" user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chown root /var/log/audit/*</t>
    </r>
  </si>
  <si>
    <r>
      <rPr>
        <sz val="11"/>
        <color rgb="FF000000"/>
        <rFont val="Calibri"/>
      </rPr>
      <t xml:space="preserve">Unauthorized disclosure of audit records can reveal system and configuration data to attackers, thus compromising its confidentiality.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information includes all information (e.g., audit records, audit settings, audit reports) needed to successfully audit operating system activity.</t>
    </r>
    <r>
      <rPr>
        <sz val="11"/>
        <color rgb="FF000000"/>
        <rFont val="Calibri"/>
      </rPr>
      <t xml:space="preserve">
</t>
    </r>
    <r>
      <rPr>
        <sz val="11"/>
        <color rgb="FF000000"/>
        <rFont val="Calibri"/>
      </rPr>
      <t>Satisfies: SRG-OS-000057-GPOS-00027, SRG-OS-000058-GPOS-00028, SRG-OS-000059-GPOS-00029</t>
    </r>
  </si>
  <si>
    <r>
      <rPr>
        <sz val="11"/>
        <color rgb="FF000000"/>
        <rFont val="Calibri"/>
      </rPr>
      <t xml:space="preserve">Verify the audit log files are owned by "root" account.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where the audit logs are stored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-iw log_file /etc/audit/auditd.conf </t>
    </r>
    <r>
      <rPr>
        <sz val="11"/>
        <color rgb="FF000000"/>
        <rFont val="Calibri"/>
      </rPr>
      <t xml:space="preserve">
</t>
    </r>
    <r>
      <rPr>
        <sz val="11"/>
        <color rgb="FF000000"/>
        <rFont val="Calibri"/>
      </rPr>
      <t xml:space="preserve">     log_file = /var/log/audit/audit.log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Using the path of the directory containing the audit logs, determine if the audit log files are owned by the "root" user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stat -c "%n %U" /var/log/audit/* </t>
    </r>
    <r>
      <rPr>
        <sz val="11"/>
        <color rgb="FF000000"/>
        <rFont val="Calibri"/>
      </rPr>
      <t xml:space="preserve">
</t>
    </r>
    <r>
      <rPr>
        <sz val="11"/>
        <color rgb="FF000000"/>
        <rFont val="Calibri"/>
      </rPr>
      <t xml:space="preserve">     /var/log/audit/audit.log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audit log files are owned by a user other than "root", this is a finding.</t>
    </r>
  </si>
  <si>
    <t>V-275685</t>
  </si>
  <si>
    <r>
      <rPr>
        <sz val="11"/>
        <rFont val="Calibri"/>
      </rPr>
      <t>Ubuntu OS must permit only authorized groups ownership of the audit log files.</t>
    </r>
  </si>
  <si>
    <r>
      <rPr>
        <sz val="11"/>
        <color rgb="FF000000"/>
        <rFont val="Calibri"/>
      </rPr>
      <t xml:space="preserve">Configure the group owner of newly created audit logs to be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"/etc/audit/auditd.conf "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log_group =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Reload the configuration file of the audit service to update the group ownership of existing files: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kill auditd -s SIGHUP</t>
    </r>
  </si>
  <si>
    <r>
      <rPr>
        <sz val="11"/>
        <color rgb="FF000000"/>
        <rFont val="Calibri"/>
      </rPr>
      <t xml:space="preserve">Unauthorized disclosure of audit records can reveal system and configuration data to attackers, thus compromising its confidentiality.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information includes all information (e.g., audit records, audit settings, audit reports) needed to successfully audit operating system activity.</t>
    </r>
  </si>
  <si>
    <r>
      <rPr>
        <sz val="11"/>
        <color rgb="FF000000"/>
        <rFont val="Calibri"/>
      </rPr>
      <t xml:space="preserve">Verify the group owner of newly created audit logs is "root"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-iw log_group /etc/audit/auditd.conf </t>
    </r>
    <r>
      <rPr>
        <sz val="11"/>
        <color rgb="FF000000"/>
        <rFont val="Calibri"/>
      </rPr>
      <t xml:space="preserve">
</t>
    </r>
    <r>
      <rPr>
        <sz val="11"/>
        <color rgb="FF000000"/>
        <rFont val="Calibri"/>
      </rPr>
      <t xml:space="preserve">     log_group =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"log_group" is not set to "root", this is a finding.</t>
    </r>
  </si>
  <si>
    <t>V-275686</t>
  </si>
  <si>
    <r>
      <rPr>
        <sz val="11"/>
        <rFont val="Calibri"/>
      </rPr>
      <t>Ubuntu OS must be configured so that the audit log directory is not write-accessible by unauthorized users.</t>
    </r>
  </si>
  <si>
    <r>
      <rPr>
        <sz val="11"/>
        <color rgb="FF000000"/>
        <rFont val="Calibri"/>
      </rPr>
      <t xml:space="preserve">Configure the audit log directory to have a mode of "750" or less permissive.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Using the path of the directory containing the audit logs, configure the audit log directory to have a mode of "750" or less permissive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chmod -R  g-w,o-rwx /var/log/audit</t>
    </r>
  </si>
  <si>
    <r>
      <rPr>
        <sz val="11"/>
        <color rgb="FF000000"/>
        <rFont val="Calibri"/>
      </rPr>
      <t xml:space="preserve">If audit information were to become compromised, then forensic analysis and discovery of the true source of potentially malicious system activity is impossible to achieve.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ensure the veracity of audit information, the operating system must protect audit information from unauthorized deletion. This requirement can be achieved through multiple methods, which will depend upon system architecture and design.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information includes all information (e.g., audit records, audit settings, audit reports) needed to successfully audit information system activity.</t>
    </r>
  </si>
  <si>
    <r>
      <rPr>
        <sz val="11"/>
        <color rgb="FF000000"/>
        <rFont val="Calibri"/>
      </rPr>
      <t xml:space="preserve">Verify the audit log directory has a mode of "750" or less permissive.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where the audit logs are stored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-iw log_file /etc/audit/auditd.conf </t>
    </r>
    <r>
      <rPr>
        <sz val="11"/>
        <color rgb="FF000000"/>
        <rFont val="Calibri"/>
      </rPr>
      <t xml:space="preserve">
</t>
    </r>
    <r>
      <rPr>
        <sz val="11"/>
        <color rgb="FF000000"/>
        <rFont val="Calibri"/>
      </rPr>
      <t xml:space="preserve">     log_file = /var/log/audit/audit.log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Using the path of the directory containing the audit logs, determine if the directory has a mode of "750" or less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stat -c "%n %a" /var/log/audit </t>
    </r>
    <r>
      <rPr>
        <sz val="11"/>
        <color rgb="FF000000"/>
        <rFont val="Calibri"/>
      </rPr>
      <t xml:space="preserve">
</t>
    </r>
    <r>
      <rPr>
        <sz val="11"/>
        <color rgb="FF000000"/>
        <rFont val="Calibri"/>
      </rPr>
      <t xml:space="preserve">     /var/log/audit 750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audit log directory has a mode more permissive than "750", this is a finding.</t>
    </r>
  </si>
  <si>
    <t>V-275687</t>
  </si>
  <si>
    <r>
      <rPr>
        <sz val="11"/>
        <rFont val="Calibri"/>
      </rPr>
      <t>Ubuntu OS must permit only authorized accounts to own the audit configuration files.</t>
    </r>
  </si>
  <si>
    <r>
      <rPr>
        <sz val="11"/>
        <color rgb="FF000000"/>
        <rFont val="Calibri"/>
      </rPr>
      <t xml:space="preserve">Configure "/etc/audit/audit.rules", "/etc/audit/rules.d/*", and "/etc/audit/auditd.conf" files to be owned by root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chown -R root /etc/audit/audit.rules /etc/audit/auditd.conf /etc/audit/rules.d/*</t>
    </r>
  </si>
  <si>
    <r>
      <rPr>
        <sz val="11"/>
        <color rgb="FF000000"/>
        <rFont val="Calibri"/>
      </rPr>
      <t xml:space="preserve">Without the capability to restrict which roles and individuals can select which events are audited, unauthorized personnel may be able to prevent the auditing of critical events.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Misconfigured audits may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</si>
  <si>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 xml:space="preserve">Verify "/etc/audit/audit.rules", "/etc/audit/auditd.conf", and "/etc/audit/rules.d/*" files are owned by root account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ls -al /etc/audit/audit.rules /etc/audit/auditd.conf /etc/audit/rules.d/* | awk '{print $3, $9}' </t>
    </r>
    <r>
      <rPr>
        <sz val="11"/>
        <color rgb="FF000000"/>
        <rFont val="Calibri"/>
      </rPr>
      <t xml:space="preserve">
</t>
    </r>
    <r>
      <rPr>
        <sz val="11"/>
        <color rgb="FF000000"/>
        <rFont val="Calibri"/>
      </rPr>
      <t xml:space="preserve">     root /etc/audit/audit.rules </t>
    </r>
    <r>
      <rPr>
        <sz val="11"/>
        <color rgb="FF000000"/>
        <rFont val="Calibri"/>
      </rPr>
      <t xml:space="preserve">
</t>
    </r>
    <r>
      <rPr>
        <sz val="11"/>
        <color rgb="FF000000"/>
        <rFont val="Calibri"/>
      </rPr>
      <t xml:space="preserve">     root /etc/audit/auditd.conf </t>
    </r>
    <r>
      <rPr>
        <sz val="11"/>
        <color rgb="FF000000"/>
        <rFont val="Calibri"/>
      </rPr>
      <t xml:space="preserve">
</t>
    </r>
    <r>
      <rPr>
        <sz val="11"/>
        <color rgb="FF000000"/>
        <rFont val="Calibri"/>
      </rPr>
      <t xml:space="preserve">     root /etc/audit/rules.d/audit.rules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"/etc/audit/audit.rules", "/etc/audit/auditd.conf", or "/etc/audit/rules.d/*" files are owned by a user other than "root", this is a finding.</t>
    </r>
  </si>
  <si>
    <t>V-275688</t>
  </si>
  <si>
    <r>
      <rPr>
        <sz val="11"/>
        <rFont val="Calibri"/>
      </rPr>
      <t>Ubuntu OS must permit only authorized groups to own the audit configuration files.</t>
    </r>
  </si>
  <si>
    <r>
      <rPr>
        <sz val="11"/>
        <color rgb="FF000000"/>
        <rFont val="Calibri"/>
      </rPr>
      <t xml:space="preserve">Configure "/etc/audit/audit.rules", "/etc/audit/rules.d/*", and "/etc/audit/auditd.conf" files to be owned by root group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chown -R :root /etc/audit/audit.rules /etc/audit/auditd.conf /etc/audit/rules.d/*</t>
    </r>
  </si>
  <si>
    <r>
      <rPr>
        <sz val="11"/>
        <color rgb="FF000000"/>
        <rFont val="Calibri"/>
      </rPr>
      <t xml:space="preserve">Verify "/etc/audit/audit.rules", "/etc/audit/auditd.conf", and "/etc/audit/rules.d/*" files are owned by root group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ls -al /etc/audit/audit.rules /etc/audit/auditd.conf /etc/audit/rules.d/* | awk '{print $4, $9}'  </t>
    </r>
    <r>
      <rPr>
        <sz val="11"/>
        <color rgb="FF000000"/>
        <rFont val="Calibri"/>
      </rPr>
      <t xml:space="preserve">
</t>
    </r>
    <r>
      <rPr>
        <sz val="11"/>
        <color rgb="FF000000"/>
        <rFont val="Calibri"/>
      </rPr>
      <t xml:space="preserve">     root /etc/audit/audit.rules </t>
    </r>
    <r>
      <rPr>
        <sz val="11"/>
        <color rgb="FF000000"/>
        <rFont val="Calibri"/>
      </rPr>
      <t xml:space="preserve">
</t>
    </r>
    <r>
      <rPr>
        <sz val="11"/>
        <color rgb="FF000000"/>
        <rFont val="Calibri"/>
      </rPr>
      <t xml:space="preserve">     root /etc/audit/auditd.conf </t>
    </r>
    <r>
      <rPr>
        <sz val="11"/>
        <color rgb="FF000000"/>
        <rFont val="Calibri"/>
      </rPr>
      <t xml:space="preserve">
</t>
    </r>
    <r>
      <rPr>
        <sz val="11"/>
        <color rgb="FF000000"/>
        <rFont val="Calibri"/>
      </rPr>
      <t xml:space="preserve">     root /etc/audit/rules.d/audit.rules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"/etc/audit/audit.rules", "/etc/audit/auditd.conf", or "/etc/audit/rules.d/*" files are owned by a group other than "root", this is a finding.</t>
    </r>
  </si>
  <si>
    <t>V-275689</t>
  </si>
  <si>
    <r>
      <rPr>
        <sz val="11"/>
        <rFont val="Calibri"/>
      </rPr>
      <t>Ubuntu OS must generate audit records for successful/unsuccessful uses of the apparmor_parser command.</t>
    </r>
  </si>
  <si>
    <r>
      <rPr>
        <sz val="11"/>
        <color rgb="FF000000"/>
        <rFont val="Calibri"/>
      </rPr>
      <t xml:space="preserve">Configure the audit system to generate an audit event for any successful/unsuccessful use of the "apparmor_parser"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path=/sbin/apparmor_parser -F perm=x -F auid&gt;=1000 -F auid!=unset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</si>
  <si>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Without generating audit records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</si>
  <si>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 xml:space="preserve">Verify Ubuntu OS generates an audit record upon successful/unsuccessful attempts to use the "apparmor_parser"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apparmor_parser </t>
    </r>
    <r>
      <rPr>
        <sz val="11"/>
        <color rgb="FF000000"/>
        <rFont val="Calibri"/>
      </rPr>
      <t xml:space="preserve">
</t>
    </r>
    <r>
      <rPr>
        <sz val="11"/>
        <color rgb="FF000000"/>
        <rFont val="Calibri"/>
      </rPr>
      <t xml:space="preserve">     -a always,exit -S all -F path=/sbin/apparmor_parser -F perm=x -F auid&gt;=1000 -F auid!=-1 -F key=perm_chng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</si>
  <si>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V-275690</t>
  </si>
  <si>
    <r>
      <rPr>
        <sz val="11"/>
        <rFont val="Calibri"/>
      </rPr>
      <t>Ubuntu OS must generate audit records for successful/unsuccessful uses of the chacl command.</t>
    </r>
  </si>
  <si>
    <r>
      <rPr>
        <sz val="11"/>
        <color rgb="FF000000"/>
        <rFont val="Calibri"/>
      </rPr>
      <t xml:space="preserve">Configure the audit system to generate an audit event for any successful/unsuccessful use of the "chacl"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path=/usr/bin/chacl -F perm=x -F auid&gt;=1000 -F auid!=unset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</si>
  <si>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OS generates an audit record upon successful/unsuccessful attempts to use the "chacl"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chacl </t>
    </r>
    <r>
      <rPr>
        <sz val="11"/>
        <color rgb="FF000000"/>
        <rFont val="Calibri"/>
      </rPr>
      <t xml:space="preserve">
</t>
    </r>
    <r>
      <rPr>
        <sz val="11"/>
        <color rgb="FF000000"/>
        <rFont val="Calibri"/>
      </rPr>
      <t xml:space="preserve">     -a always,exit -S all -F path=/usr/bin/chacl -F perm=x -F auid&gt;=1000 -F auid!=-1 -F key=perm_chng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</si>
  <si>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V-275691</t>
  </si>
  <si>
    <r>
      <rPr>
        <sz val="11"/>
        <rFont val="Calibri"/>
      </rPr>
      <t>Ubuntu OS must generate audit records for successful/unsuccessful uses of the chage command.</t>
    </r>
  </si>
  <si>
    <r>
      <rPr>
        <sz val="11"/>
        <color rgb="FF000000"/>
        <rFont val="Calibri"/>
      </rPr>
      <t xml:space="preserve">Configure the audit system to generate an audit event for any successful/unsuccessful uses of the "chage"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path=/usr/bin/chage -F perm=x -F auid&gt;=1000 -F auid!=unset -k privileged-chage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</si>
  <si>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an audit event is generated for any successful/unsuccessful use of the "chage"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-w chage </t>
    </r>
    <r>
      <rPr>
        <sz val="11"/>
        <color rgb="FF000000"/>
        <rFont val="Calibri"/>
      </rPr>
      <t xml:space="preserve">
</t>
    </r>
    <r>
      <rPr>
        <sz val="11"/>
        <color rgb="FF000000"/>
        <rFont val="Calibri"/>
      </rPr>
      <t xml:space="preserve">     -a always,exit -S all -F path=/usr/bin/chage -F perm=x -F auid&gt;=1000 -F auid!=-1 -F key=privileged-chage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</si>
  <si>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V-275692</t>
  </si>
  <si>
    <r>
      <rPr>
        <sz val="11"/>
        <rFont val="Calibri"/>
      </rPr>
      <t>Ubuntu OS must generate audit records for successful/unsuccessful uses of the chcon command.</t>
    </r>
  </si>
  <si>
    <r>
      <rPr>
        <sz val="11"/>
        <color rgb="FF000000"/>
        <rFont val="Calibri"/>
      </rPr>
      <t xml:space="preserve">Configure the audit system to generate an audit event for any successful/unsuccessful use of the "chcon"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path=/usr/bin/chcon -F perm=x -F auid&gt;=1000 -F auid!=unset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</si>
  <si>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OS generates an audit record upon successful/unsuccessful attempts to use the "chcon"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chcon </t>
    </r>
    <r>
      <rPr>
        <sz val="11"/>
        <color rgb="FF000000"/>
        <rFont val="Calibri"/>
      </rPr>
      <t xml:space="preserve">
</t>
    </r>
    <r>
      <rPr>
        <sz val="11"/>
        <color rgb="FF000000"/>
        <rFont val="Calibri"/>
      </rPr>
      <t xml:space="preserve">     -a always,exit -S all -F path=/usr/bin/chcon -F perm=x -F auid&gt;=1000 -F auid!=-1 -F key=perm_chng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 line that matches the example or the line is commented out,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</si>
  <si>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V-275693</t>
  </si>
  <si>
    <r>
      <rPr>
        <sz val="11"/>
        <rFont val="Calibri"/>
      </rPr>
      <t>Ubuntu OS must generate audit records for successful/unsuccessful uses of the chfn command.</t>
    </r>
  </si>
  <si>
    <r>
      <rPr>
        <sz val="11"/>
        <color rgb="FF000000"/>
        <rFont val="Calibri"/>
      </rPr>
      <t xml:space="preserve">Configure the audit system to generate an audit event for any successful/unsuccessful uses of the "chfn"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path=/usr/bin/chfn -F perm=x -F auid&gt;=1000 -F auid!=unset -k privileged-chfn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</si>
  <si>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OS generates audit records upon successful/unsuccessful attempts to use the "chfn"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/usr/bin/chfn </t>
    </r>
    <r>
      <rPr>
        <sz val="11"/>
        <color rgb="FF000000"/>
        <rFont val="Calibri"/>
      </rPr>
      <t xml:space="preserve">
</t>
    </r>
    <r>
      <rPr>
        <sz val="11"/>
        <color rgb="FF000000"/>
        <rFont val="Calibri"/>
      </rPr>
      <t xml:space="preserve">     -a always,exit -S all -F path=/usr/bin/chfn -F perm=x -F auid&gt;=1000 -F auid!=-1 -F key=privileged-chfn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lines that match the example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</si>
  <si>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V-275694</t>
  </si>
  <si>
    <r>
      <rPr>
        <sz val="11"/>
        <rFont val="Calibri"/>
      </rPr>
      <t>Ubuntu OS must generate audit records for successful/unsuccessful uses of the chsh command.</t>
    </r>
  </si>
  <si>
    <r>
      <rPr>
        <sz val="11"/>
        <color rgb="FF000000"/>
        <rFont val="Calibri"/>
      </rPr>
      <t xml:space="preserve">Configure the audit system to generate an audit event for any successful/unsuccessful use of the "chsh"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path=/usr/bin/chsh -F perm=x -F auid&gt;=1000 -F auid!=unset -k priv_cmd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</si>
  <si>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OS generates an audit record upon successful/unsuccessful attempts to use the "chsh"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chsh </t>
    </r>
    <r>
      <rPr>
        <sz val="11"/>
        <color rgb="FF000000"/>
        <rFont val="Calibri"/>
      </rPr>
      <t xml:space="preserve">
</t>
    </r>
    <r>
      <rPr>
        <sz val="11"/>
        <color rgb="FF000000"/>
        <rFont val="Calibri"/>
      </rPr>
      <t xml:space="preserve">     -a always,exit -S all -F path=/usr/bin/chsh -F perm=x -F auid&gt;=1000 -F auid!=-1 -F key=priv_cmd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Notes: The "-k" allows for specifying an arbitrary identifier, and the string after it does not need to match the example output above.</t>
    </r>
  </si>
  <si>
    <t>V-275695</t>
  </si>
  <si>
    <r>
      <rPr>
        <sz val="11"/>
        <rFont val="Calibri"/>
      </rPr>
      <t>Ubuntu OS must generate audit records for successful/unsuccessful uses of the crontab command.</t>
    </r>
  </si>
  <si>
    <r>
      <rPr>
        <sz val="11"/>
        <color rgb="FF000000"/>
        <rFont val="Calibri"/>
      </rPr>
      <t xml:space="preserve">Configure the audit system to generate an audit event for any successful/unsuccessful uses of the "crontab"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path=/usr/bin/crontab -F perm=x -F auid&gt;=1000 -F auid!=unset -k privileged-crontab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</si>
  <si>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an audit event is generated for any successful/unsuccessful use of the "crontab"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-w crontab </t>
    </r>
    <r>
      <rPr>
        <sz val="11"/>
        <color rgb="FF000000"/>
        <rFont val="Calibri"/>
      </rPr>
      <t xml:space="preserve">
</t>
    </r>
    <r>
      <rPr>
        <sz val="11"/>
        <color rgb="FF000000"/>
        <rFont val="Calibri"/>
      </rPr>
      <t xml:space="preserve">     -a always,exit -S all -F path=/usr/bin/crontab -F perm=x -F auid&gt;=1000 -F auid!=-1 -F key=privileged-crontab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</si>
  <si>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V-275696</t>
  </si>
  <si>
    <r>
      <rPr>
        <sz val="11"/>
        <rFont val="Calibri"/>
      </rPr>
      <t>Ubuntu OS must generate audit records for successful/unsuccessful attempts to use the fdisk command.</t>
    </r>
  </si>
  <si>
    <r>
      <rPr>
        <sz val="11"/>
        <color rgb="FF000000"/>
        <rFont val="Calibri"/>
      </rPr>
      <t xml:space="preserve">Configure Ubuntu OS to audit the execution of the partition management program "fdisk".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/usr/sbin/fdisk -p x -k fdisk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</si>
  <si>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OS is configured to audit the execution of the partition management program "fdisk"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fdisk </t>
    </r>
    <r>
      <rPr>
        <sz val="11"/>
        <color rgb="FF000000"/>
        <rFont val="Calibri"/>
      </rPr>
      <t xml:space="preserve">
</t>
    </r>
    <r>
      <rPr>
        <sz val="11"/>
        <color rgb="FF000000"/>
        <rFont val="Calibri"/>
      </rPr>
      <t xml:space="preserve">     -w /usr/sbin/fdisk -p x -k fdisk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value is arbitrary and can be different from the example output above.</t>
    </r>
  </si>
  <si>
    <t>V-275697</t>
  </si>
  <si>
    <r>
      <rPr>
        <sz val="11"/>
        <rFont val="Calibri"/>
      </rPr>
      <t>Ubuntu OS must generate audit records for successful/unsuccessful uses of the gpasswd command.</t>
    </r>
  </si>
  <si>
    <r>
      <rPr>
        <sz val="11"/>
        <color rgb="FF000000"/>
        <rFont val="Calibri"/>
      </rPr>
      <t xml:space="preserve">Configure the audit system to generate an audit event for any successful/unsuccessful uses of the "gpasswd"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path=/usr/bin/gpasswd -F perm=x -F auid&gt;=1000 -F auid!=unset -k privileged-gpasswd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</si>
  <si>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an audit event is generated for any successful/unsuccessful use of the "gpasswd"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-w gpasswd </t>
    </r>
    <r>
      <rPr>
        <sz val="11"/>
        <color rgb="FF000000"/>
        <rFont val="Calibri"/>
      </rPr>
      <t xml:space="preserve">
</t>
    </r>
    <r>
      <rPr>
        <sz val="11"/>
        <color rgb="FF000000"/>
        <rFont val="Calibri"/>
      </rPr>
      <t xml:space="preserve">     -a always,exit -S all -F path=/usr/bin/gpasswd -F perm=x -F auid&gt;=1000 -F auid!=-1 -F key=privileged-gpasswd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</si>
  <si>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V-275698</t>
  </si>
  <si>
    <r>
      <rPr>
        <sz val="11"/>
        <rFont val="Calibri"/>
      </rPr>
      <t>Ubuntu OS must generate audit records for successful/unsuccessful attempts to use the kmod command.</t>
    </r>
  </si>
  <si>
    <r>
      <rPr>
        <sz val="11"/>
        <color rgb="FF000000"/>
        <rFont val="Calibri"/>
      </rPr>
      <t xml:space="preserve">Configure Ubuntu OS to audit the execution of the module management program "kmod".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/bin/kmod -p x -k modules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</si>
  <si>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OS is configured to audit the execution of the module management program "kmod"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kmod  </t>
    </r>
    <r>
      <rPr>
        <sz val="11"/>
        <color rgb="FF000000"/>
        <rFont val="Calibri"/>
      </rPr>
      <t xml:space="preserve">
</t>
    </r>
    <r>
      <rPr>
        <sz val="11"/>
        <color rgb="FF000000"/>
        <rFont val="Calibri"/>
      </rPr>
      <t xml:space="preserve">     -w /bin/kmod -p x -k module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value is arbitrary and can be different from the example output above.</t>
    </r>
  </si>
  <si>
    <t>V-275699</t>
  </si>
  <si>
    <r>
      <rPr>
        <sz val="11"/>
        <rFont val="Calibri"/>
      </rPr>
      <t>Ubuntu OS must generate audit records for successful/unsuccessful attempts to use modprobe command.</t>
    </r>
  </si>
  <si>
    <r>
      <rPr>
        <sz val="11"/>
        <color rgb="FF000000"/>
        <rFont val="Calibri"/>
      </rPr>
      <t xml:space="preserve">Configure Ubuntu OS to audit the execution of the module management program "modprobe".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/sbin/modprobe -p x -k modules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</si>
  <si>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OS is configured to audit the execution of the module management program "modprobe"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/sbin/modprobe </t>
    </r>
    <r>
      <rPr>
        <sz val="11"/>
        <color rgb="FF000000"/>
        <rFont val="Calibri"/>
      </rPr>
      <t xml:space="preserve">
</t>
    </r>
    <r>
      <rPr>
        <sz val="11"/>
        <color rgb="FF000000"/>
        <rFont val="Calibri"/>
      </rPr>
      <t xml:space="preserve">     -w /sbin/modprobe -p x -k modules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value is arbitrary and can be different from the example output above.</t>
    </r>
  </si>
  <si>
    <t>V-275700</t>
  </si>
  <si>
    <r>
      <rPr>
        <sz val="11"/>
        <rFont val="Calibri"/>
      </rPr>
      <t>Ubuntu OS must generate audit records for successful/unsuccessful uses of the mount command.</t>
    </r>
  </si>
  <si>
    <r>
      <rPr>
        <sz val="11"/>
        <color rgb="FF000000"/>
        <rFont val="Calibri"/>
      </rPr>
      <t xml:space="preserve">Configure the audit system to generate an audit event for any successful/unsuccessful use of the "mount"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path=/usr/bin/mount -F perm=x -F auid&gt;=1000 -F auid!=unset -k privileged-mount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</si>
  <si>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OS generates audit records upon successful/unsuccessful attempts to use the "mount"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/usr/bin/mount </t>
    </r>
    <r>
      <rPr>
        <sz val="11"/>
        <color rgb="FF000000"/>
        <rFont val="Calibri"/>
      </rPr>
      <t xml:space="preserve">
</t>
    </r>
    <r>
      <rPr>
        <sz val="11"/>
        <color rgb="FF000000"/>
        <rFont val="Calibri"/>
      </rPr>
      <t xml:space="preserve">     -a always,exit -S all -F path=/usr/bin/mount -F perm=x -F auid&gt;=1000 -F auid!=-1 -F key=privileged-mount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lines that match the example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</si>
  <si>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V-275701</t>
  </si>
  <si>
    <r>
      <rPr>
        <sz val="11"/>
        <rFont val="Calibri"/>
      </rPr>
      <t>Ubuntu OS must generate audit records for successful/unsuccessful uses of the newgrp command.</t>
    </r>
  </si>
  <si>
    <r>
      <rPr>
        <sz val="11"/>
        <color rgb="FF000000"/>
        <rFont val="Calibri"/>
      </rPr>
      <t xml:space="preserve">Configure the audit system to generate an audit event for any successful/unsuccessful use of the "newgrp"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path=/usr/bin/newgrp -F perm=x -F auid&gt;=1000 -F auid!=unset -k priv_cmd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</si>
  <si>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OS generates an audit record upon successful/unsuccessful attempts to use the "newgrp"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newgrp </t>
    </r>
    <r>
      <rPr>
        <sz val="11"/>
        <color rgb="FF000000"/>
        <rFont val="Calibri"/>
      </rPr>
      <t xml:space="preserve">
</t>
    </r>
    <r>
      <rPr>
        <sz val="11"/>
        <color rgb="FF000000"/>
        <rFont val="Calibri"/>
      </rPr>
      <t xml:space="preserve">     -a always,exit -S all -F path=/usr/bin/newgrp -F perm=x -F auid&gt;=1000 -F auid!=-1 -F key=priv_cmd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</si>
  <si>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V-275702</t>
  </si>
  <si>
    <r>
      <rPr>
        <sz val="11"/>
        <rFont val="Calibri"/>
      </rPr>
      <t>Ubuntu OS must generate audit records for successful/unsuccessful uses of the pam_timestamp_check command.</t>
    </r>
  </si>
  <si>
    <r>
      <rPr>
        <sz val="11"/>
        <color rgb="FF000000"/>
        <rFont val="Calibri"/>
      </rPr>
      <t xml:space="preserve">Configure the audit system to generate an audit event for any successful/unsuccessful uses of the "pam_timestamp_check"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path=/usr/sbin/pam_timestamp_check -F perm=x -F auid&gt;=1000 -F auid!=unset -k privileged-pam_timestamp_check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</si>
  <si>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an audit event is generated for any successful/unsuccessful use of the "pam_timestamp_check"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-w pam_timestamp_check </t>
    </r>
    <r>
      <rPr>
        <sz val="11"/>
        <color rgb="FF000000"/>
        <rFont val="Calibri"/>
      </rPr>
      <t xml:space="preserve">
</t>
    </r>
    <r>
      <rPr>
        <sz val="11"/>
        <color rgb="FF000000"/>
        <rFont val="Calibri"/>
      </rPr>
      <t xml:space="preserve">     -a always,exit -S all -F path=/usr/sbin/pam_timestamp_check -F perm=x -F auid&gt;=1000 -F auid!=-1 -F key=privileged-pam_timestamp_check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</si>
  <si>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V-275703</t>
  </si>
  <si>
    <r>
      <rPr>
        <sz val="11"/>
        <rFont val="Calibri"/>
      </rPr>
      <t>Ubuntu OS must generate audit records for successful/unsuccessful uses of the passwd command.</t>
    </r>
  </si>
  <si>
    <r>
      <rPr>
        <sz val="11"/>
        <color rgb="FF000000"/>
        <rFont val="Calibri"/>
      </rPr>
      <t xml:space="preserve">Configure the audit system to generate an audit event for any successful/unsuccessful uses of the "passwd"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path=/usr/bin/passwd -F perm=x -F auid&gt;=1000 -F auid!=unset -k privileged-passwd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</si>
  <si>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an audit event is generated for any successful/unsuccessful use of the "passwd"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-w passwd </t>
    </r>
    <r>
      <rPr>
        <sz val="11"/>
        <color rgb="FF000000"/>
        <rFont val="Calibri"/>
      </rPr>
      <t xml:space="preserve">
</t>
    </r>
    <r>
      <rPr>
        <sz val="11"/>
        <color rgb="FF000000"/>
        <rFont val="Calibri"/>
      </rPr>
      <t xml:space="preserve">     -a always,exit -S all -F path=/usr/bin/passwd -F perm=x -F auid&gt;=1000 -F auid!=-1 -F key=privileged-passwd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allows for specifying an arbitrary identifier, and the string after it does not need to match the example output above.</t>
    </r>
  </si>
  <si>
    <t>V-275704</t>
  </si>
  <si>
    <r>
      <rPr>
        <sz val="11"/>
        <rFont val="Calibri"/>
      </rPr>
      <t>Ubuntu OS must generate audit records for successful/unsuccessful uses of the setfacl command.</t>
    </r>
  </si>
  <si>
    <r>
      <rPr>
        <sz val="11"/>
        <color rgb="FF000000"/>
        <rFont val="Calibri"/>
      </rPr>
      <t xml:space="preserve">Configure the audit system to generate an audit event for any successful/unsuccessful use of the "setfacl"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path=/usr/bin/setfacl -F perm=x -F auid&gt;=1000 -F auid!=unset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</si>
  <si>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OS generates an audit record upon successful/unsuccessful attempts to use the "setfacl"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setfacl </t>
    </r>
    <r>
      <rPr>
        <sz val="11"/>
        <color rgb="FF000000"/>
        <rFont val="Calibri"/>
      </rPr>
      <t xml:space="preserve">
</t>
    </r>
    <r>
      <rPr>
        <sz val="11"/>
        <color rgb="FF000000"/>
        <rFont val="Calibri"/>
      </rPr>
      <t xml:space="preserve">     -a always,exit -S all -F path=/usr/bin/setfacl -F perm=x -F auid&gt;=1000 -F auid!=-1 -F key=perm_chng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</si>
  <si>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V-275705</t>
  </si>
  <si>
    <r>
      <rPr>
        <sz val="11"/>
        <rFont val="Calibri"/>
      </rPr>
      <t>Ubuntu OS must generate audit records for successful/unsuccessful uses of the ssh-agent command.</t>
    </r>
  </si>
  <si>
    <r>
      <rPr>
        <sz val="11"/>
        <color rgb="FF000000"/>
        <rFont val="Calibri"/>
      </rPr>
      <t xml:space="preserve">Configure the audit system to generate an audit event for any successful/unsuccessful use of the "ssh-agent"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path=/usr/bin/ssh-agent -F perm=x -F auid&gt;=1000 -F auid!=unset -k privileged-ssh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</si>
  <si>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OS generates an audit record upon successful/unsuccessful attempts to use the "ssh-agent"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/usr/bin/ssh-agent </t>
    </r>
    <r>
      <rPr>
        <sz val="11"/>
        <color rgb="FF000000"/>
        <rFont val="Calibri"/>
      </rPr>
      <t xml:space="preserve">
</t>
    </r>
    <r>
      <rPr>
        <sz val="11"/>
        <color rgb="FF000000"/>
        <rFont val="Calibri"/>
      </rPr>
      <t xml:space="preserve">     -a always,exit -S all -F path=/usr/bin/ssh-agent -F perm=x -F auid&gt;=1000 -F auid!=-1 -F key=privileged-ssh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lines that match the example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</si>
  <si>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V-275706</t>
  </si>
  <si>
    <r>
      <rPr>
        <sz val="11"/>
        <rFont val="Calibri"/>
      </rPr>
      <t>Ubuntu OS must generate audit records for successful/unsuccessful uses of the ssh-keysign command.</t>
    </r>
  </si>
  <si>
    <r>
      <rPr>
        <sz val="11"/>
        <color rgb="FF000000"/>
        <rFont val="Calibri"/>
      </rPr>
      <t xml:space="preserve">Configure the audit system to generate an audit event for any successful/unsuccessful use of the "ssh-keysign"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path=/usr/lib/openssh/ssh-keysign -F perm=x -F auid&gt;=1000 -F auid!=unset -k privileged-ssh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</si>
  <si>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</si>
  <si>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 xml:space="preserve">Verify Ubuntu OS generates an audit record upon successful/unsuccessful attempts to use the "ssh-keysign"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ssh-keysign </t>
    </r>
    <r>
      <rPr>
        <sz val="11"/>
        <color rgb="FF000000"/>
        <rFont val="Calibri"/>
      </rPr>
      <t xml:space="preserve">
</t>
    </r>
    <r>
      <rPr>
        <sz val="11"/>
        <color rgb="FF000000"/>
        <rFont val="Calibri"/>
      </rPr>
      <t xml:space="preserve">     -a always,exit -S all -F path=/usr/lib/openssh/ssh-keysign -F perm=x -F auid&gt;=1000 -F auid!=-1 -F key=privileged-ssh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lines that match the example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</si>
  <si>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V-275707</t>
  </si>
  <si>
    <r>
      <rPr>
        <sz val="11"/>
        <rFont val="Calibri"/>
      </rPr>
      <t>Ubuntu OS must generate audit records for successful/unsuccessful uses of the su command.</t>
    </r>
  </si>
  <si>
    <r>
      <rPr>
        <sz val="11"/>
        <color rgb="FF000000"/>
        <rFont val="Calibri"/>
      </rPr>
      <t xml:space="preserve">Configure Ubuntu OS to generate audit records when successful/unsuccessful attempts to use the "su" command occur.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path=/bin/su -F perm=x -F auid&gt;=1000 -F auid!=unset -k privileged-priv_change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</si>
  <si>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OS generates audit records upon successful/unsuccessful attempts to use the "su"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/bin/su </t>
    </r>
    <r>
      <rPr>
        <sz val="11"/>
        <color rgb="FF000000"/>
        <rFont val="Calibri"/>
      </rPr>
      <t xml:space="preserve">
</t>
    </r>
    <r>
      <rPr>
        <sz val="11"/>
        <color rgb="FF000000"/>
        <rFont val="Calibri"/>
      </rPr>
      <t xml:space="preserve">     -a always,exit -S all -F path=/bin/su -F perm=x -F auid&gt;=1000 -F auid!=-1 -F key=privileged-priv_change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lines that match the example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</si>
  <si>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V-275708</t>
  </si>
  <si>
    <r>
      <rPr>
        <sz val="11"/>
        <rFont val="Calibri"/>
      </rPr>
      <t>Ubuntu OS must generate audit records for successful/unsuccessful uses of the sudo command.</t>
    </r>
  </si>
  <si>
    <r>
      <rPr>
        <sz val="11"/>
        <color rgb="FF000000"/>
        <rFont val="Calibri"/>
      </rPr>
      <t xml:space="preserve">Configure the audit system to generate an audit event for any successful/unsuccessful use of the "sudo"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path=/usr/bin/sudo -F perm=x -F auid&gt;=1000 -F auid!=unset -k priv_cmd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</si>
  <si>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an audit event is generated for any successful/unsuccessful use of the "sudo"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/usr/bin/sudo  </t>
    </r>
    <r>
      <rPr>
        <sz val="11"/>
        <color rgb="FF000000"/>
        <rFont val="Calibri"/>
      </rPr>
      <t xml:space="preserve">
</t>
    </r>
    <r>
      <rPr>
        <sz val="11"/>
        <color rgb="FF000000"/>
        <rFont val="Calibri"/>
      </rPr>
      <t xml:space="preserve">     -a always,exit -S all -F path=/usr/bin/sudo -F perm=x -F auid&gt;=1000 -F auid!=-1 -F key=priv_cmd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</si>
  <si>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V-275709</t>
  </si>
  <si>
    <r>
      <rPr>
        <sz val="11"/>
        <rFont val="Calibri"/>
      </rPr>
      <t>Ubuntu OS must generate audit records for successful/unsuccessful uses of the sudoedit command.</t>
    </r>
  </si>
  <si>
    <r>
      <rPr>
        <sz val="11"/>
        <color rgb="FF000000"/>
        <rFont val="Calibri"/>
      </rPr>
      <t xml:space="preserve">Configure the audit system to generate an audit event for any successful/unsuccessful use of the "sudoedit"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path=/usr/bin/sudoedit -F perm=x -F auid&gt;=1000 -F auid!=unset -k priv_cmd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</si>
  <si>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OS generates an audit record upon successful/unsuccessful attempts to use the "sudoedit"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/usr/bin/sudoedit </t>
    </r>
    <r>
      <rPr>
        <sz val="11"/>
        <color rgb="FF000000"/>
        <rFont val="Calibri"/>
      </rPr>
      <t xml:space="preserve">
</t>
    </r>
    <r>
      <rPr>
        <sz val="11"/>
        <color rgb="FF000000"/>
        <rFont val="Calibri"/>
      </rPr>
      <t xml:space="preserve">     -a always,exit -S all -F path=/usr/bin/sudoedit -F perm=x -F auid&gt;=1000 -F auid!=-1 -F key=priv_cmd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</si>
  <si>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V-275710</t>
  </si>
  <si>
    <r>
      <rPr>
        <sz val="11"/>
        <rFont val="Calibri"/>
      </rPr>
      <t>Ubuntu OS must generate audit records for successful/unsuccessful uses of the umount command.</t>
    </r>
  </si>
  <si>
    <r>
      <rPr>
        <sz val="11"/>
        <color rgb="FF000000"/>
        <rFont val="Calibri"/>
      </rPr>
      <t xml:space="preserve">Configure the audit system to generate an audit event for any successful/unsuccessful use of the "umount"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path=/usr/bin/umount -F perm=x -F auid&gt;=1000 -F auid!=unset -k privileged-umount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</si>
  <si>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OS generates audit records upon successful/unsuccessful attempts to use the "umount"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/usr/bin/umount </t>
    </r>
    <r>
      <rPr>
        <sz val="11"/>
        <color rgb="FF000000"/>
        <rFont val="Calibri"/>
      </rPr>
      <t xml:space="preserve">
</t>
    </r>
    <r>
      <rPr>
        <sz val="11"/>
        <color rgb="FF000000"/>
        <rFont val="Calibri"/>
      </rPr>
      <t xml:space="preserve">     -a always,exit -S all -F path=/usr/bin/umount -F perm=x -F auid&gt;=1000 -F auid!=-1 -F key=privileged-umount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lines that match the example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</si>
  <si>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V-275711</t>
  </si>
  <si>
    <r>
      <rPr>
        <sz val="11"/>
        <rFont val="Calibri"/>
      </rPr>
      <t>Ubuntu OS must generate audit records for successful/unsuccessful uses of the unix_update command.</t>
    </r>
  </si>
  <si>
    <r>
      <rPr>
        <sz val="11"/>
        <color rgb="FF000000"/>
        <rFont val="Calibri"/>
      </rPr>
      <t xml:space="preserve">Configure the audit system to generate an audit event for any successful/unsuccessful uses of the "unix_update"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path=/sbin/unix_update -F perm=x -F auid&gt;=1000 -F auid!=unset -k privileged-unix-update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</si>
  <si>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an audit event is generated for any successful/unsuccessful use of the "unix_update"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-w unix_update </t>
    </r>
    <r>
      <rPr>
        <sz val="11"/>
        <color rgb="FF000000"/>
        <rFont val="Calibri"/>
      </rPr>
      <t xml:space="preserve">
</t>
    </r>
    <r>
      <rPr>
        <sz val="11"/>
        <color rgb="FF000000"/>
        <rFont val="Calibri"/>
      </rPr>
      <t xml:space="preserve">     -a always,exit -S all -F path=/sbin/unix_update -F perm=x -F auid&gt;=1000 -F auid!=-1 -F key=privileged-unix-update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</si>
  <si>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V-275712</t>
  </si>
  <si>
    <r>
      <rPr>
        <sz val="11"/>
        <rFont val="Calibri"/>
      </rPr>
      <t>Ubuntu OS must generate audit records for successful/unsuccessful uses of the usermod command.</t>
    </r>
  </si>
  <si>
    <r>
      <rPr>
        <sz val="11"/>
        <color rgb="FF000000"/>
        <rFont val="Calibri"/>
      </rPr>
      <t xml:space="preserve">Configure the audit system to generate an audit event for any successful/unsuccessful uses of the "usermod"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path=/usr/sbin/usermod -F perm=x -F auid&gt;=1000 -F auid!=unset -k privileged-usermod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</si>
  <si>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an audit event is generated for any successful/unsuccessful use of the "usermod"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-w usermod </t>
    </r>
    <r>
      <rPr>
        <sz val="11"/>
        <color rgb="FF000000"/>
        <rFont val="Calibri"/>
      </rPr>
      <t xml:space="preserve">
</t>
    </r>
    <r>
      <rPr>
        <sz val="11"/>
        <color rgb="FF000000"/>
        <rFont val="Calibri"/>
      </rPr>
      <t xml:space="preserve">     -a always,exit -S all -F path=/usr/sbin/usermod -F perm=x -F auid&gt;=1000 -F auid!=-1 -F key=privileged-usermod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</si>
  <si>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V-275713</t>
  </si>
  <si>
    <r>
      <rPr>
        <sz val="11"/>
        <rFont val="Calibri"/>
      </rPr>
      <t>Ubuntu OS must generate audit records for all account creations, modifications, disabling, and termination events that affect /etc/group.</t>
    </r>
  </si>
  <si>
    <r>
      <rPr>
        <sz val="11"/>
        <color rgb="FF000000"/>
        <rFont val="Calibri"/>
      </rPr>
      <t xml:space="preserve">Configure Ubuntu OS to generate audit records for all account creations, modifications, disabling, and termination events that affect "/etc/group".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to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/etc/group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</si>
  <si>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Once an attacker establishes access to a system, the attacker often attempts to create a persistent method of reestablishing access. One way to accomplish this is for the attacker to create an account. Auditing account creation actions provides logging that can be used for forensic purposes.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address access requirements, many operating systems may be integrated with enterprise level authentication/access/auditing mechanisms that meet or exceed access control policy requirements.</t>
    </r>
    <r>
      <rPr>
        <sz val="11"/>
        <color rgb="FF000000"/>
        <rFont val="Calibri"/>
      </rPr>
      <t xml:space="preserve">
</t>
    </r>
    <r>
      <rPr>
        <sz val="11"/>
        <color rgb="FF000000"/>
        <rFont val="Calibri"/>
      </rPr>
      <t>Satisfies: SRG-OS-000004-GPOS-00004, SRG-OS-000239-GPOS-00089, SRG-OS-000240-GPOS-00090, SRG-OS-000241-GPOS-00091, SRG-OS-000303-GPOS-00120, SRG-OS-000458-GPOS-00203, SRG-OS-000463-GPOS-00207, SRG-OS-000476-GPOS-00221, SRG-OS-000001-GPOS-00001, SRG-OS-000274-GPOS-00104, , SRG-OS-000275-GPOS-00105, SRG-OS-000276-GPOS-00106, SRG-OS-000277-GPOS-00107, SRG-OS-000304-GPOS-00121</t>
    </r>
  </si>
  <si>
    <r>
      <rPr>
        <sz val="11"/>
        <color rgb="FF000000"/>
        <rFont val="Calibri"/>
      </rPr>
      <t xml:space="preserve">Verify Ubuntu OS generates audit records for all account creations, modifications, disabling, and termination events that affect "/etc/group"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group </t>
    </r>
    <r>
      <rPr>
        <sz val="11"/>
        <color rgb="FF000000"/>
        <rFont val="Calibri"/>
      </rPr>
      <t xml:space="preserve">
</t>
    </r>
    <r>
      <rPr>
        <sz val="11"/>
        <color rgb="FF000000"/>
        <rFont val="Calibri"/>
      </rPr>
      <t xml:space="preserve">     -w /etc/group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value is arbitrary and can be different from the example output above.</t>
    </r>
  </si>
  <si>
    <t>V-275714</t>
  </si>
  <si>
    <r>
      <rPr>
        <sz val="11"/>
        <rFont val="Calibri"/>
      </rPr>
      <t>Ubuntu OS must generate audit records for all account creations, modifications, disabling, and termination events that affect /etc/gshadow.</t>
    </r>
  </si>
  <si>
    <r>
      <rPr>
        <sz val="11"/>
        <color rgb="FF000000"/>
        <rFont val="Calibri"/>
      </rPr>
      <t xml:space="preserve">Configure Ubuntu OS to generate audit records for all account creations, modifications, disabling, and termination events that affect "/etc/gshadow".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to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/etc/gshadow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</si>
  <si>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OS generates audit records for all account creations, modifications, disabling, and termination events that affect "/etc/gshadow"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gshadow </t>
    </r>
    <r>
      <rPr>
        <sz val="11"/>
        <color rgb="FF000000"/>
        <rFont val="Calibri"/>
      </rPr>
      <t xml:space="preserve">
</t>
    </r>
    <r>
      <rPr>
        <sz val="11"/>
        <color rgb="FF000000"/>
        <rFont val="Calibri"/>
      </rPr>
      <t xml:space="preserve">     -w /etc/gshadow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value is arbitrary and can be different from the example output above.</t>
    </r>
  </si>
  <si>
    <t>V-275715</t>
  </si>
  <si>
    <r>
      <rPr>
        <sz val="11"/>
        <rFont val="Calibri"/>
      </rPr>
      <t>Ubuntu OS must generate audit records for all account creations, modifications, disabling, and termination events that affect /etc/opasswd.</t>
    </r>
  </si>
  <si>
    <r>
      <rPr>
        <sz val="11"/>
        <color rgb="FF000000"/>
        <rFont val="Calibri"/>
      </rPr>
      <t xml:space="preserve">Configure Ubuntu OS to generate audit records for all account creations, modifications, disabling, and termination events that affect "/etc/security/opasswd".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to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/etc/security/opasswd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</si>
  <si>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OS generates audit records for all account creations, modifications, disabling, and termination events that affect "/etc/security/opasswd"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opasswd </t>
    </r>
    <r>
      <rPr>
        <sz val="11"/>
        <color rgb="FF000000"/>
        <rFont val="Calibri"/>
      </rPr>
      <t xml:space="preserve">
</t>
    </r>
    <r>
      <rPr>
        <sz val="11"/>
        <color rgb="FF000000"/>
        <rFont val="Calibri"/>
      </rPr>
      <t xml:space="preserve">     -w /etc/security/opasswd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value is arbitrary and can be different from the example output above.</t>
    </r>
  </si>
  <si>
    <t>V-275716</t>
  </si>
  <si>
    <r>
      <rPr>
        <sz val="11"/>
        <rFont val="Calibri"/>
      </rPr>
      <t>Ubuntu OS must generate audit records for all account creations, modifications, disabling, and termination events that affect /etc/passwd.</t>
    </r>
  </si>
  <si>
    <r>
      <rPr>
        <sz val="11"/>
        <color rgb="FF000000"/>
        <rFont val="Calibri"/>
      </rPr>
      <t xml:space="preserve">Configure Ubuntu OS to generate audit records for all account creations, modifications, disabling, and termination events that affect "/etc/passwd".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to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/etc/passwd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</si>
  <si>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Once an attacker establishes access to a system, the attacker often attempts to create a persistent method of reestablishing access. One way to accomplish this is for the attacker to create an account. Auditing account creation actions provides logging that can be used for forensic purposes.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address access requirements, many operating systems may be integrated with enterprise level authentication/access/auditing mechanisms that meet or exceed access control policy requirements.</t>
    </r>
    <r>
      <rPr>
        <sz val="11"/>
        <color rgb="FF000000"/>
        <rFont val="Calibri"/>
      </rPr>
      <t xml:space="preserve">
</t>
    </r>
    <r>
      <rPr>
        <sz val="11"/>
        <color rgb="FF000000"/>
        <rFont val="Calibri"/>
      </rPr>
      <t>Satisfies: SRG-OS-000004-GPOS-00004, SRG-OS-000239-GPOS-00089, SRG-OS-000240-GPOS-00090, SRG-OS-000241-GPOS-00091, SRG-OS-000303-GPOS-00120, SRG-OS-000458-GPOS-00203, SRG-OS-000463-GPOS-00207, SRG-OS-000476-GPOS-00221, SRG-OS-000001-GPOS-00001, SRG-OS-000274-GPOS-00104, , SRG-OS-000275-GPOS-00105, SRG-OS-000276-GPOS-00106, SRG-OS-000277-GPOS-00107, SRG-OS-000304-GPOS-00121, SRG-OS-000470-GPOS-00214</t>
    </r>
  </si>
  <si>
    <r>
      <rPr>
        <sz val="11"/>
        <color rgb="FF000000"/>
        <rFont val="Calibri"/>
      </rPr>
      <t xml:space="preserve">Verify Ubuntu OS generates audit records for all account creations, modifications, disabling, and termination events that affect "/etc/passwd"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passwd </t>
    </r>
    <r>
      <rPr>
        <sz val="11"/>
        <color rgb="FF000000"/>
        <rFont val="Calibri"/>
      </rPr>
      <t xml:space="preserve">
</t>
    </r>
    <r>
      <rPr>
        <sz val="11"/>
        <color rgb="FF000000"/>
        <rFont val="Calibri"/>
      </rPr>
      <t xml:space="preserve">     -w /etc/passwd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value is arbitrary and can be different from the example output above.</t>
    </r>
  </si>
  <si>
    <t>V-275717</t>
  </si>
  <si>
    <r>
      <rPr>
        <sz val="11"/>
        <rFont val="Calibri"/>
      </rPr>
      <t>Ubuntu OS must generate audit records for all account creations, modifications, disabling, and termination events that affect /etc/shadow.</t>
    </r>
  </si>
  <si>
    <r>
      <rPr>
        <sz val="11"/>
        <color rgb="FF000000"/>
        <rFont val="Calibri"/>
      </rPr>
      <t xml:space="preserve">Configure Ubuntu OS to generate audit records for all account creations, modifications, disabling, and termination events that affect "/etc/shadow".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to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/etc/shadow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</si>
  <si>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OS generates audit records for all account creations, modifications, disabling, and termination events that affect "/etc/shadow"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shadow </t>
    </r>
    <r>
      <rPr>
        <sz val="11"/>
        <color rgb="FF000000"/>
        <rFont val="Calibri"/>
      </rPr>
      <t xml:space="preserve">
</t>
    </r>
    <r>
      <rPr>
        <sz val="11"/>
        <color rgb="FF000000"/>
        <rFont val="Calibri"/>
      </rPr>
      <t xml:space="preserve">     -w /etc/shadow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value is arbitrary and can be different from the example output above.</t>
    </r>
  </si>
  <si>
    <t>V-275718</t>
  </si>
  <si>
    <r>
      <rPr>
        <sz val="11"/>
        <rFont val="Calibri"/>
      </rPr>
      <t>Ubuntu OS must generate audit records for successful/unsuccessful uses of the chmod, fchmod, and fchmodat system calls.</t>
    </r>
  </si>
  <si>
    <r>
      <rPr>
        <sz val="11"/>
        <color rgb="FF000000"/>
        <rFont val="Calibri"/>
      </rPr>
      <t xml:space="preserve">Configure the audit system to generate an audit event for any successful/unsuccessful use of the "chmod", "fchmod", and "fchmodat" system calls.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chmod,fchmod,fchmodat -F auid&gt;=1000 -F auid!=unset -k perm_chng </t>
    </r>
    <r>
      <rPr>
        <sz val="11"/>
        <color rgb="FF000000"/>
        <rFont val="Calibri"/>
      </rPr>
      <t xml:space="preserve">
</t>
    </r>
    <r>
      <rPr>
        <sz val="11"/>
        <color rgb="FF000000"/>
        <rFont val="Calibri"/>
      </rPr>
      <t xml:space="preserve">-a always,exit -F arch=b64 -S chmod,fchmod,fchmodat -F auid&gt;=1000 -F auid!=unset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</si>
  <si>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Without generating audit records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records can be generated from various components within the information system (e.g., module or policy filter).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system call rules are loaded into a matching engine that intercepts each syscall that all programs on the system makes. Therefore, it is very important to only use syscall rules when absolutely necessary since these affect performance. The more rules, the bigger the performance hit. The performance is helped, though, by combining syscalls into one rule whenever possible.</t>
    </r>
    <r>
      <rPr>
        <sz val="11"/>
        <color rgb="FF000000"/>
        <rFont val="Calibri"/>
      </rPr>
      <t xml:space="preserve">
</t>
    </r>
    <r>
      <rPr>
        <sz val="11"/>
        <color rgb="FF000000"/>
        <rFont val="Calibri"/>
      </rPr>
      <t>Satisfies: SRG-OS-000064-GPOS-00033, SRG-OS-000462-GPOS-00206</t>
    </r>
  </si>
  <si>
    <r>
      <rPr>
        <sz val="11"/>
        <color rgb="FF000000"/>
        <rFont val="Calibri"/>
      </rPr>
      <t xml:space="preserve">Verify Ubuntu OS generates an audit record upon successful/unsuccessful attempts to use the "chmod", "fchmod", and "fchmodat" system calls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chmod </t>
    </r>
    <r>
      <rPr>
        <sz val="11"/>
        <color rgb="FF000000"/>
        <rFont val="Calibri"/>
      </rPr>
      <t xml:space="preserve">
</t>
    </r>
    <r>
      <rPr>
        <sz val="11"/>
        <color rgb="FF000000"/>
        <rFont val="Calibri"/>
      </rPr>
      <t xml:space="preserve">     -a always,exit -F arch=b32 -S chmod,fchmod,fchmodat -F auid&gt;=1000 -F auid!=-1 -F key=perm_chng  </t>
    </r>
    <r>
      <rPr>
        <sz val="11"/>
        <color rgb="FF000000"/>
        <rFont val="Calibri"/>
      </rPr>
      <t xml:space="preserve">
</t>
    </r>
    <r>
      <rPr>
        <sz val="11"/>
        <color rgb="FF000000"/>
        <rFont val="Calibri"/>
      </rPr>
      <t xml:space="preserve">     -a always,exit -F arch=b64 -S chmod,fchmod,fchmodat -F auid&gt;=1000 -F auid!=-1 -F key=perm_chng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audit rules for the "chmod", "fchmod", and "fchmodat" syscalls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</si>
  <si>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V-275719</t>
  </si>
  <si>
    <r>
      <rPr>
        <sz val="11"/>
        <rFont val="Calibri"/>
      </rPr>
      <t>Ubuntu OS must generate audit records for successful/unsuccessful uses of the chown, fchown, fchownat, and lchown system calls.</t>
    </r>
  </si>
  <si>
    <r>
      <rPr>
        <sz val="11"/>
        <color rgb="FF000000"/>
        <rFont val="Calibri"/>
      </rPr>
      <t xml:space="preserve">Configure the audit system to generate an audit event for any successful/unsuccessful use of the "chown", "fchown", "fchownat", and "lchown" system calls.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chown,fchown,fchownat,lchown -F auid&gt;=1000 -F auid!=unset -k perm_chng  </t>
    </r>
    <r>
      <rPr>
        <sz val="11"/>
        <color rgb="FF000000"/>
        <rFont val="Calibri"/>
      </rPr>
      <t xml:space="preserve">
</t>
    </r>
    <r>
      <rPr>
        <sz val="11"/>
        <color rgb="FF000000"/>
        <rFont val="Calibri"/>
      </rPr>
      <t xml:space="preserve">-a always,exit -F arch=b64 -S chown,fchown,fchownat,lchown -F auid&gt;=1000 -F auid!=unset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</si>
  <si>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OS generates an audit record upon successful/unsuccessful attempts to use the "chown", "fchown", "fchownat", and "lchown" system calls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chown  </t>
    </r>
    <r>
      <rPr>
        <sz val="11"/>
        <color rgb="FF000000"/>
        <rFont val="Calibri"/>
      </rPr>
      <t xml:space="preserve">
</t>
    </r>
    <r>
      <rPr>
        <sz val="11"/>
        <color rgb="FF000000"/>
        <rFont val="Calibri"/>
      </rPr>
      <t xml:space="preserve">     -a always,exit -F arch=b32 -S chown,fchown,fchownat,lchown -F auid&gt;=1000 -F auid!=-1 -F key=perm_chng  </t>
    </r>
    <r>
      <rPr>
        <sz val="11"/>
        <color rgb="FF000000"/>
        <rFont val="Calibri"/>
      </rPr>
      <t xml:space="preserve">
</t>
    </r>
    <r>
      <rPr>
        <sz val="11"/>
        <color rgb="FF000000"/>
        <rFont val="Calibri"/>
      </rPr>
      <t xml:space="preserve">     -a always,exit -F arch=b64 -S chown,fchown,fchownat,lchown -F auid&gt;=1000 -F auid!=-1 -F key=perm_chng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audit rules for the "chown", "fchown", "fchownat", and "lchown" syscalls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</si>
  <si>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V-275720</t>
  </si>
  <si>
    <r>
      <rPr>
        <sz val="11"/>
        <rFont val="Calibri"/>
      </rPr>
      <t>Ubuntu OS must generate audit records for successful/unsuccessful uses of the creat, open, openat, open_by_handle_at, truncate, and ftruncate system calls.</t>
    </r>
  </si>
  <si>
    <r>
      <rPr>
        <sz val="11"/>
        <color rgb="FF000000"/>
        <rFont val="Calibri"/>
      </rPr>
      <t xml:space="preserve">Configure the audit system to generate an audit event for any unsuccessful use of the "creat", "open", "openat", "open_by_handle_at", "truncate", and "ftruncate" system calls.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creat,open,openat,open_by_handle_at,truncate,ftruncate -F exit=-EPERM -F auid&gt;=1000 -F auid!=unset -k perm_access  </t>
    </r>
    <r>
      <rPr>
        <sz val="11"/>
        <color rgb="FF000000"/>
        <rFont val="Calibri"/>
      </rPr>
      <t xml:space="preserve">
</t>
    </r>
    <r>
      <rPr>
        <sz val="11"/>
        <color rgb="FF000000"/>
        <rFont val="Calibri"/>
      </rPr>
      <t xml:space="preserve">-a always,exit -F arch=b32 -S creat,open,openat,open_by_handle_at,truncate,ftruncate -F exit=-EACCES -F auid&gt;=1000 -F auid!=unset -k perm_access  </t>
    </r>
    <r>
      <rPr>
        <sz val="11"/>
        <color rgb="FF000000"/>
        <rFont val="Calibri"/>
      </rPr>
      <t xml:space="preserve">
</t>
    </r>
    <r>
      <rPr>
        <sz val="11"/>
        <color rgb="FF000000"/>
        <rFont val="Calibri"/>
      </rPr>
      <t xml:space="preserve">-a always,exit -F arch=b64 -S creat,open,openat,open_by_handle_at,truncate,ftruncate -F exit=-EPERM -F auid&gt;=1000 -F auid!=unset -k perm_access  </t>
    </r>
    <r>
      <rPr>
        <sz val="11"/>
        <color rgb="FF000000"/>
        <rFont val="Calibri"/>
      </rPr>
      <t xml:space="preserve">
</t>
    </r>
    <r>
      <rPr>
        <sz val="11"/>
        <color rgb="FF000000"/>
        <rFont val="Calibri"/>
      </rPr>
      <t xml:space="preserve">-a always,exit -F arch=b64 -S creat,open,openat,open_by_handle_at,truncate,ftruncate -F exit=-EACCES -F auid&gt;=1000 -F auid!=unset -k perm_access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</si>
  <si>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Without generating audit records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records can be generated from various components within the information system (e.g., module or policy filter).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system call rules are loaded into a matching engine that intercepts each syscall that all programs on the system makes. Therefore, it is very important to only use syscall rules when absolutely necessary since these affect performance. The more rules, the bigger the performance hit. The performance is helped, though, by combining syscalls into one rule whenever possible.</t>
    </r>
    <r>
      <rPr>
        <sz val="11"/>
        <color rgb="FF000000"/>
        <rFont val="Calibri"/>
      </rPr>
      <t xml:space="preserve">
</t>
    </r>
    <r>
      <rPr>
        <sz val="11"/>
        <color rgb="FF000000"/>
        <rFont val="Calibri"/>
      </rPr>
      <t>Satisfies: SRG-OS-000064-GPOS-00033, SRG-OS-000474-GPOS-00219</t>
    </r>
  </si>
  <si>
    <r>
      <rPr>
        <sz val="11"/>
        <color rgb="FF000000"/>
        <rFont val="Calibri"/>
      </rPr>
      <t xml:space="preserve">Verify Ubuntu OS generates an audit record upon unsuccessful attempts to use the "creat", "open", "openat", "open_by_handle_at", "truncate", and "ftruncate" system calls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'open\|truncate\|creat'  </t>
    </r>
    <r>
      <rPr>
        <sz val="11"/>
        <color rgb="FF000000"/>
        <rFont val="Calibri"/>
      </rPr>
      <t xml:space="preserve">
</t>
    </r>
    <r>
      <rPr>
        <sz val="11"/>
        <color rgb="FF000000"/>
        <rFont val="Calibri"/>
      </rPr>
      <t xml:space="preserve">     -a always,exit -F arch=b32 -S creat,open,openat,open_by_handle_at,truncate,ftruncate -F exit=-EPERM -F auid&gt;=1000 -F auid!=-1 -F key=perm_access  </t>
    </r>
    <r>
      <rPr>
        <sz val="11"/>
        <color rgb="FF000000"/>
        <rFont val="Calibri"/>
      </rPr>
      <t xml:space="preserve">
</t>
    </r>
    <r>
      <rPr>
        <sz val="11"/>
        <color rgb="FF000000"/>
        <rFont val="Calibri"/>
      </rPr>
      <t xml:space="preserve">     -a always,exit -F arch=b32 -S creat,open,openat,open_by_handle_at,truncate,ftruncate -F exit=-EACCES -F auid&gt;=1000 -F auid!=-1 -F key=perm_access  </t>
    </r>
    <r>
      <rPr>
        <sz val="11"/>
        <color rgb="FF000000"/>
        <rFont val="Calibri"/>
      </rPr>
      <t xml:space="preserve">
</t>
    </r>
    <r>
      <rPr>
        <sz val="11"/>
        <color rgb="FF000000"/>
        <rFont val="Calibri"/>
      </rPr>
      <t xml:space="preserve">     -a always,exit -F arch=b64 -S creat,open,openat,open_by_handle_at,truncate,ftruncate -F exit=-EPERM -F auid&gt;=1000 -F auid!=-1 -F key=perm_access  </t>
    </r>
    <r>
      <rPr>
        <sz val="11"/>
        <color rgb="FF000000"/>
        <rFont val="Calibri"/>
      </rPr>
      <t xml:space="preserve">
</t>
    </r>
    <r>
      <rPr>
        <sz val="11"/>
        <color rgb="FF000000"/>
        <rFont val="Calibri"/>
      </rPr>
      <t xml:space="preserve">     -a always,exit -F arch=b64 -S creat,open,openat,open_by_handle_at,truncate,ftruncate -F exit=-EACCES -F auid&gt;=1000 -F auid!=-1 -F key=perm_access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audit rules for the "creat", "open", "openat", "open_by_handle_at", "truncate", and "ftruncate" syscalls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</si>
  <si>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V-275721</t>
  </si>
  <si>
    <r>
      <rPr>
        <sz val="11"/>
        <rFont val="Calibri"/>
      </rPr>
      <t>Ubuntu OS must generate audit records for successful/unsuccessful uses of the delete_module system call.</t>
    </r>
  </si>
  <si>
    <r>
      <rPr>
        <sz val="11"/>
        <color rgb="FF000000"/>
        <rFont val="Calibri"/>
      </rPr>
      <t xml:space="preserve">Configure the audit system to generate an audit event for any successful/unsuccessful use of the "delete_module" syscall.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delete_module -F auid&gt;=1000 -F auid!=unset -k module_chng  </t>
    </r>
    <r>
      <rPr>
        <sz val="11"/>
        <color rgb="FF000000"/>
        <rFont val="Calibri"/>
      </rPr>
      <t xml:space="preserve">
</t>
    </r>
    <r>
      <rPr>
        <sz val="11"/>
        <color rgb="FF000000"/>
        <rFont val="Calibri"/>
      </rPr>
      <t xml:space="preserve">-a always,exit -F arch=b64 -S delete_module -F auid&gt;=1000 -F auid!=unset -k module_chng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</si>
  <si>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Without generating audit records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</si>
  <si>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 xml:space="preserve">Verify Ubuntu OS generates an audit record for any successful/unsuccessful attempts to use the "delete_module" syscall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-w delete_module  </t>
    </r>
    <r>
      <rPr>
        <sz val="11"/>
        <color rgb="FF000000"/>
        <rFont val="Calibri"/>
      </rPr>
      <t xml:space="preserve">
</t>
    </r>
    <r>
      <rPr>
        <sz val="11"/>
        <color rgb="FF000000"/>
        <rFont val="Calibri"/>
      </rPr>
      <t xml:space="preserve">     -a always,exit -F arch=b32 -S delete_module -F auid&gt;=1000 -F auid!=-1 -F key=module_chng  </t>
    </r>
    <r>
      <rPr>
        <sz val="11"/>
        <color rgb="FF000000"/>
        <rFont val="Calibri"/>
      </rPr>
      <t xml:space="preserve">
</t>
    </r>
    <r>
      <rPr>
        <sz val="11"/>
        <color rgb="FF000000"/>
        <rFont val="Calibri"/>
      </rPr>
      <t xml:space="preserve">     -a always,exit -F arch=b64 -S delete_module -F auid&gt;=1000 -F auid!=-1 -F key=module_chng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</si>
  <si>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V-275722</t>
  </si>
  <si>
    <r>
      <rPr>
        <sz val="11"/>
        <rFont val="Calibri"/>
      </rPr>
      <t>Ubuntu OS must generate audit records for successful/unsuccessful uses of the init_module and finit_module system calls.</t>
    </r>
  </si>
  <si>
    <r>
      <rPr>
        <sz val="11"/>
        <color rgb="FF000000"/>
        <rFont val="Calibri"/>
      </rPr>
      <t xml:space="preserve">Configure the audit system to generate an audit event for any successful/unsuccessful use of the "init_module" and "finit_module" syscalls.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init_module,finit_module -F auid&gt;=1000 -F auid!=unset -k module_chng  </t>
    </r>
    <r>
      <rPr>
        <sz val="11"/>
        <color rgb="FF000000"/>
        <rFont val="Calibri"/>
      </rPr>
      <t xml:space="preserve">
</t>
    </r>
    <r>
      <rPr>
        <sz val="11"/>
        <color rgb="FF000000"/>
        <rFont val="Calibri"/>
      </rPr>
      <t xml:space="preserve">-a always,exit -F arch=b64 -S init_module,finit_module -F auid&gt;=1000 -F auid!=unset -k module_chng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</si>
  <si>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Without generating audit records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records can be generated from various components within the information system (e.g., module or policy filter).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only use syscall rules when absolutely necessary since these affect performance. The more rules, the bigger the performance hit. The performance is helped, though, by combining syscalls into one rule whenever possible.</t>
    </r>
    <r>
      <rPr>
        <sz val="11"/>
        <color rgb="FF000000"/>
        <rFont val="Calibri"/>
      </rPr>
      <t xml:space="preserve">
</t>
    </r>
    <r>
      <rPr>
        <sz val="11"/>
        <color rgb="FF000000"/>
        <rFont val="Calibri"/>
      </rPr>
      <t>Satisfies: SRG-OS-000064-GPOS-00033, SRG-OS-000471-GPOS-00216</t>
    </r>
  </si>
  <si>
    <r>
      <rPr>
        <sz val="11"/>
        <color rgb="FF000000"/>
        <rFont val="Calibri"/>
      </rPr>
      <t xml:space="preserve">Verify Ubuntu OS generates an audit record for any successful/unsuccessful attempts to use the "init_module" and "finit_module" syscalls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init_module  </t>
    </r>
    <r>
      <rPr>
        <sz val="11"/>
        <color rgb="FF000000"/>
        <rFont val="Calibri"/>
      </rPr>
      <t xml:space="preserve">
</t>
    </r>
    <r>
      <rPr>
        <sz val="11"/>
        <color rgb="FF000000"/>
        <rFont val="Calibri"/>
      </rPr>
      <t xml:space="preserve">     -a always,exit -F arch=b32 -S init_module,finit_module -F auid&gt;=1000 -F auid!=-1 -F key=module_chng  </t>
    </r>
    <r>
      <rPr>
        <sz val="11"/>
        <color rgb="FF000000"/>
        <rFont val="Calibri"/>
      </rPr>
      <t xml:space="preserve">
</t>
    </r>
    <r>
      <rPr>
        <sz val="11"/>
        <color rgb="FF000000"/>
        <rFont val="Calibri"/>
      </rPr>
      <t xml:space="preserve">     -a always,exit -F arch=b64 -S init_module,finit_module -F auid&gt;=1000 -F auid!=-1 -F key=module_chng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audit rules for the "init_module" and "finit_module" syscalls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</si>
  <si>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V-275723</t>
  </si>
  <si>
    <r>
      <rPr>
        <sz val="11"/>
        <rFont val="Calibri"/>
      </rPr>
      <t>Ubuntu OS must generate audit records for any use of the setxattr, fsetxattr, lsetxattr, removexattr, fremovexattr, and lremovexattr system calls.</t>
    </r>
  </si>
  <si>
    <r>
      <rPr>
        <sz val="11"/>
        <color rgb="FF000000"/>
        <rFont val="Calibri"/>
      </rPr>
      <t xml:space="preserve">Configure the audit system to generate an audit event for any successful/unsuccessful use of the "setxattr", "fsetxattr", "lsetxattr", "removexattr", "fremovexattr", and "lremovexattr" system calls.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setxattr,fsetxattr,lsetxattr,removexattr,fremovexattr,lremovexattr -F auid&gt;=1000 -F auid!=unset -k perm_mod  </t>
    </r>
    <r>
      <rPr>
        <sz val="11"/>
        <color rgb="FF000000"/>
        <rFont val="Calibri"/>
      </rPr>
      <t xml:space="preserve">
</t>
    </r>
    <r>
      <rPr>
        <sz val="11"/>
        <color rgb="FF000000"/>
        <rFont val="Calibri"/>
      </rPr>
      <t xml:space="preserve">-a always,exit -F arch=b32 -S setxattr,fsetxattr,lsetxattr,removexattr,fremovexattr,lremovexattr -F auid=0 -k perm_mod   </t>
    </r>
    <r>
      <rPr>
        <sz val="11"/>
        <color rgb="FF000000"/>
        <rFont val="Calibri"/>
      </rPr>
      <t xml:space="preserve">
</t>
    </r>
    <r>
      <rPr>
        <sz val="11"/>
        <color rgb="FF000000"/>
        <rFont val="Calibri"/>
      </rPr>
      <t xml:space="preserve">-a always,exit -F arch=b64 -S setxattr,fsetxattr,lsetxattr,removexattr,fremovexattr,lremovexattr -F auid&gt;=1000 -F auid!=unset -k perm_mod  </t>
    </r>
    <r>
      <rPr>
        <sz val="11"/>
        <color rgb="FF000000"/>
        <rFont val="Calibri"/>
      </rPr>
      <t xml:space="preserve">
</t>
    </r>
    <r>
      <rPr>
        <sz val="11"/>
        <color rgb="FF000000"/>
        <rFont val="Calibri"/>
      </rPr>
      <t xml:space="preserve">-a always,exit -F arch=b64 -S setxattr,fsetxattr,lsetxattr,removexattr,fremovexattr,lremovexattr -F auid=0 -k perm_mod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</si>
  <si>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Without generating audit records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records can be generated from various components within the information system (e.g., module or policy filter).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only use syscall rules when absolutely necessary since these affect performance. The more rules, the bigger the performance hit. The performance is helped, though, by combining syscalls into one rule whenever possible.</t>
    </r>
    <r>
      <rPr>
        <sz val="11"/>
        <color rgb="FF000000"/>
        <rFont val="Calibri"/>
      </rPr>
      <t xml:space="preserve">
</t>
    </r>
    <r>
      <rPr>
        <sz val="11"/>
        <color rgb="FF000000"/>
        <rFont val="Calibri"/>
      </rPr>
      <t>Satisfies: SRG-OS-000064-GPOS-00033, SRG-OS-000462-GPOS-00206</t>
    </r>
  </si>
  <si>
    <r>
      <rPr>
        <sz val="11"/>
        <color rgb="FF000000"/>
        <rFont val="Calibri"/>
      </rPr>
      <t xml:space="preserve">Verify Ubuntu OS generates an audit record upon successful/unsuccessful attempts to use the "setxattr", "fsetxattr", "lsetxattr", "removexattr", "fremovexattr", and "lremovexattr" system calls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xattr  </t>
    </r>
    <r>
      <rPr>
        <sz val="11"/>
        <color rgb="FF000000"/>
        <rFont val="Calibri"/>
      </rPr>
      <t xml:space="preserve">
</t>
    </r>
    <r>
      <rPr>
        <sz val="11"/>
        <color rgb="FF000000"/>
        <rFont val="Calibri"/>
      </rPr>
      <t xml:space="preserve">     -a always,exit -F arch=b32 -S setxattr,fsetxattr,lsetxattr,removexattr,fremovexattr,lremovexattr -F auid&gt;=1000 -F auid!=-1 -F key=perm_mod  </t>
    </r>
    <r>
      <rPr>
        <sz val="11"/>
        <color rgb="FF000000"/>
        <rFont val="Calibri"/>
      </rPr>
      <t xml:space="preserve">
</t>
    </r>
    <r>
      <rPr>
        <sz val="11"/>
        <color rgb="FF000000"/>
        <rFont val="Calibri"/>
      </rPr>
      <t xml:space="preserve">     -a always,exit -F arch=b32 -S setxattr,fsetxattr,lsetxattr,removexattr,fremovexattr,lremovexattr -F auid=0 -k perm_mod   </t>
    </r>
    <r>
      <rPr>
        <sz val="11"/>
        <color rgb="FF000000"/>
        <rFont val="Calibri"/>
      </rPr>
      <t xml:space="preserve">
</t>
    </r>
    <r>
      <rPr>
        <sz val="11"/>
        <color rgb="FF000000"/>
        <rFont val="Calibri"/>
      </rPr>
      <t xml:space="preserve">     -a always,exit -F arch=b64 -S setxattr,fsetxattr,lsetxattr,removexattr,fremovexattr,lremovexattr -F auid&gt;=1000 -F auid!=-1 -F key=perm_mod  </t>
    </r>
    <r>
      <rPr>
        <sz val="11"/>
        <color rgb="FF000000"/>
        <rFont val="Calibri"/>
      </rPr>
      <t xml:space="preserve">
</t>
    </r>
    <r>
      <rPr>
        <sz val="11"/>
        <color rgb="FF000000"/>
        <rFont val="Calibri"/>
      </rPr>
      <t xml:space="preserve">     -a always,exit -F arch=b64 -S setxattr,fsetxattr,lsetxattr,removexattr,fremovexattr,lremovexattr -F auid=0 -k perm_mod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audit rules for the "setxattr", "fsetxattr", "lsetxattr", "removexattr", "fremovexattr" and "lremovexattr" syscalls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</si>
  <si>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V-275724</t>
  </si>
  <si>
    <r>
      <rPr>
        <sz val="11"/>
        <rFont val="Calibri"/>
      </rPr>
      <t>Ubuntu OS must generate audit records for any successful/unsuccessful use of unlink, unlinkat, rename, renameat, and rmdir system calls.</t>
    </r>
  </si>
  <si>
    <r>
      <rPr>
        <sz val="11"/>
        <color rgb="FF000000"/>
        <rFont val="Calibri"/>
      </rPr>
      <t xml:space="preserve">Configure the audit system to generate audit events for any successful/unsuccessful use of "unlink", "unlinkat", "rename", "renameat", and "rmdir" system calls.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arch=b64 -S unlink,unlinkat,rename,renameat,rmdir -F auid&gt;=1000 -F auid!=unset -k delete  </t>
    </r>
    <r>
      <rPr>
        <sz val="11"/>
        <color rgb="FF000000"/>
        <rFont val="Calibri"/>
      </rPr>
      <t xml:space="preserve">
</t>
    </r>
    <r>
      <rPr>
        <sz val="11"/>
        <color rgb="FF000000"/>
        <rFont val="Calibri"/>
      </rPr>
      <t xml:space="preserve">-a always,exit -F arch=b32 -S unlink,unlinkat,rename,renameat,rmdir -F auid&gt;=1000 -F auid!=unset -k delete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</si>
  <si>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Without generating audit records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records can be generated from various components within the information system (e.g., module or policy filter).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system call rules are loaded into a matching engine that intercepts each syscall that all programs on the system makes. Therefore, it is very important to only use syscall rules when absolutely necessary since these affect performance. The more rules, the bigger the performance hit. The performance is helped, though, by combining syscalls into one rule whenever possible.</t>
    </r>
  </si>
  <si>
    <r>
      <rPr>
        <sz val="11"/>
        <color rgb="FF000000"/>
        <rFont val="Calibri"/>
      </rPr>
      <t xml:space="preserve">Verify Ubuntu OS generates audit records for any successful/unsuccessful use of "unlink", "unlinkat", "rename", "renameat", and "rmdir" system calls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'unlink\|rename\|rmdir'  </t>
    </r>
    <r>
      <rPr>
        <sz val="11"/>
        <color rgb="FF000000"/>
        <rFont val="Calibri"/>
      </rPr>
      <t xml:space="preserve">
</t>
    </r>
    <r>
      <rPr>
        <sz val="11"/>
        <color rgb="FF000000"/>
        <rFont val="Calibri"/>
      </rPr>
      <t xml:space="preserve">     -a always,exit -F arch=b64 -S unlink,unlinkat,rename,renameat,rmdir -F auid&gt;=1000 -F auid!=-1 -F key=delete  </t>
    </r>
    <r>
      <rPr>
        <sz val="11"/>
        <color rgb="FF000000"/>
        <rFont val="Calibri"/>
      </rPr>
      <t xml:space="preserve">
</t>
    </r>
    <r>
      <rPr>
        <sz val="11"/>
        <color rgb="FF000000"/>
        <rFont val="Calibri"/>
      </rPr>
      <t xml:space="preserve">     -a always,exit -F arch=b32 -S unlink,unlinkat,rename,renameat,rmdir -F auid&gt;=1000 -F auid!=-1 -F key=delete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audit rules for the "unlink", "unlinkat", "rename", "renameat", and "rmdir" syscalls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allows for specifying an arbitrary identifier, and the string after it does not need to match the example output above.</t>
    </r>
  </si>
  <si>
    <t>V-275725</t>
  </si>
  <si>
    <r>
      <rPr>
        <sz val="11"/>
        <rFont val="Calibri"/>
      </rPr>
      <t>Ubuntu OS must generate audit records for all events that affect the systemd journal files.</t>
    </r>
  </si>
  <si>
    <r>
      <rPr>
        <sz val="11"/>
        <color rgb="FF000000"/>
        <rFont val="Calibri"/>
      </rPr>
      <t xml:space="preserve">Configure Ubuntu OS to generate audit records for events that affect "/var/log/journal".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to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/var/log/journal -p wa -k systemd_journal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</si>
  <si>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Once an attacker establishes access to a system, the attacker often attempts to create a persistent method of reestablishing access. One way to accomplish this is for the attacker to modify system level binaries and their operation. Auditing the systemd journal files provides logging that can be used for forensic purposes.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address access requirements, many operating systems may be integrated with enterprise level authentication/access/auditing mechanisms that meet or exceed access control policy requirements.</t>
    </r>
  </si>
  <si>
    <r>
      <rPr>
        <sz val="11"/>
        <color rgb="FF000000"/>
        <rFont val="Calibri"/>
      </rPr>
      <t xml:space="preserve">Verify Ubuntu OS generates audit records for all events that affect "/var/log/journal"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journal  </t>
    </r>
    <r>
      <rPr>
        <sz val="11"/>
        <color rgb="FF000000"/>
        <rFont val="Calibri"/>
      </rPr>
      <t xml:space="preserve">
</t>
    </r>
    <r>
      <rPr>
        <sz val="11"/>
        <color rgb="FF000000"/>
        <rFont val="Calibri"/>
      </rPr>
      <t xml:space="preserve">     -w /var/log/journal -p wa -k systemd_journal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value is arbitrary and can be different from the example output above.</t>
    </r>
  </si>
  <si>
    <t>V-275726</t>
  </si>
  <si>
    <r>
      <rPr>
        <sz val="11"/>
        <rFont val="Calibri"/>
      </rPr>
      <t>Ubuntu OS must generate audit records for the /var/log/btmp file.</t>
    </r>
  </si>
  <si>
    <r>
      <rPr>
        <sz val="11"/>
        <color rgb="FF000000"/>
        <rFont val="Calibri"/>
      </rPr>
      <t xml:space="preserve">Configure the audit system to generate audit events showing start and stop times for user access via the "/var/log/btmp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/var/log/btmp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</si>
  <si>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OS generates audit records showing start and stop times for user access to the system via the "/var/log/btmp" file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'/var/log/btmp'  </t>
    </r>
    <r>
      <rPr>
        <sz val="11"/>
        <color rgb="FF000000"/>
        <rFont val="Calibri"/>
      </rPr>
      <t xml:space="preserve">
</t>
    </r>
    <r>
      <rPr>
        <sz val="11"/>
        <color rgb="FF000000"/>
        <rFont val="Calibri"/>
      </rPr>
      <t xml:space="preserve">     -w /var/log/btmp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matching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value is arbitrary and can be different from the example output above.</t>
    </r>
  </si>
  <si>
    <t>V-275727</t>
  </si>
  <si>
    <r>
      <rPr>
        <sz val="11"/>
        <rFont val="Calibri"/>
      </rPr>
      <t>Ubuntu OS must generate audit records for the /var/log/wtmp file.</t>
    </r>
  </si>
  <si>
    <r>
      <rPr>
        <sz val="11"/>
        <color rgb="FF000000"/>
        <rFont val="Calibri"/>
      </rPr>
      <t xml:space="preserve">Configure the audit system to generate audit events showing start and stop times for user access via the "/var/log/wtmp"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/var/log/wtmp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</si>
  <si>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OS generates audit records showing start and stop times for user access to the system via the "/var/log/wtmp" file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'/var/log/wtmp'  </t>
    </r>
    <r>
      <rPr>
        <sz val="11"/>
        <color rgb="FF000000"/>
        <rFont val="Calibri"/>
      </rPr>
      <t xml:space="preserve">
</t>
    </r>
    <r>
      <rPr>
        <sz val="11"/>
        <color rgb="FF000000"/>
        <rFont val="Calibri"/>
      </rPr>
      <t xml:space="preserve">     -w /var/log/wtmp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matching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value is arbitrary and can be different from the example output above.</t>
    </r>
  </si>
  <si>
    <t>V-275728</t>
  </si>
  <si>
    <r>
      <rPr>
        <sz val="11"/>
        <rFont val="Calibri"/>
      </rPr>
      <t>Ubuntu OS must generate audit records for the /var/run/utmp file.</t>
    </r>
  </si>
  <si>
    <r>
      <rPr>
        <sz val="11"/>
        <color rgb="FF000000"/>
        <rFont val="Calibri"/>
      </rPr>
      <t xml:space="preserve">Configure the audit system to generate audit events showing start and stop times for user access via the "/var/run/utmp"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/var/run/utmp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</si>
  <si>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OS generates audit records showing start and stop times for user access to the system via the "/var/run/utmp" file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'/var/run/utmp'  </t>
    </r>
    <r>
      <rPr>
        <sz val="11"/>
        <color rgb="FF000000"/>
        <rFont val="Calibri"/>
      </rPr>
      <t xml:space="preserve">
</t>
    </r>
    <r>
      <rPr>
        <sz val="11"/>
        <color rgb="FF000000"/>
        <rFont val="Calibri"/>
      </rPr>
      <t xml:space="preserve">     -w /var/run/utmp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matching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value is arbitrary and can be different from the example output above.</t>
    </r>
  </si>
  <si>
    <t>V-275729</t>
  </si>
  <si>
    <r>
      <rPr>
        <sz val="11"/>
        <rFont val="Calibri"/>
      </rPr>
      <t>Ubuntu OS must generate audit records for the use and modification of the faillog file.</t>
    </r>
  </si>
  <si>
    <r>
      <rPr>
        <sz val="11"/>
        <color rgb="FF000000"/>
        <rFont val="Calibri"/>
      </rPr>
      <t xml:space="preserve">Configure the audit system to generate an audit event for any successful/unsuccessful modifications to the "faillog"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/var/log/faillog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</si>
  <si>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Without generating audit records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SRG-OS-000064-GPOS-00033, SRG-OS-000470-GPOS-00214, SRG-OS-000473-GPOS-00218</t>
    </r>
  </si>
  <si>
    <r>
      <rPr>
        <sz val="11"/>
        <color rgb="FF000000"/>
        <rFont val="Calibri"/>
      </rPr>
      <t xml:space="preserve">Verify Ubuntu OS generates an audit record upon successful/unsuccessful modifications to the "faillog" file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faillog  </t>
    </r>
    <r>
      <rPr>
        <sz val="11"/>
        <color rgb="FF000000"/>
        <rFont val="Calibri"/>
      </rPr>
      <t xml:space="preserve">
</t>
    </r>
    <r>
      <rPr>
        <sz val="11"/>
        <color rgb="FF000000"/>
        <rFont val="Calibri"/>
      </rPr>
      <t xml:space="preserve">     -w /var/log/faillog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value is arbitrary and can be different from the example output above.</t>
    </r>
  </si>
  <si>
    <t>V-275730</t>
  </si>
  <si>
    <r>
      <rPr>
        <sz val="11"/>
        <rFont val="Calibri"/>
      </rPr>
      <t>Ubuntu OS must generate audit records for the use and modification of the lastlog file.</t>
    </r>
  </si>
  <si>
    <r>
      <rPr>
        <sz val="11"/>
        <color rgb="FF000000"/>
        <rFont val="Calibri"/>
      </rPr>
      <t xml:space="preserve">Configure the audit system to generate an audit event for any successful/unsuccessful modifications to the "lastlog"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/var/log/lastlog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</si>
  <si>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OS generates an audit record when successful/unsuccessful modifications to the "lastlog" file occur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lastlog  </t>
    </r>
    <r>
      <rPr>
        <sz val="11"/>
        <color rgb="FF000000"/>
        <rFont val="Calibri"/>
      </rPr>
      <t xml:space="preserve">
</t>
    </r>
    <r>
      <rPr>
        <sz val="11"/>
        <color rgb="FF000000"/>
        <rFont val="Calibri"/>
      </rPr>
      <t xml:space="preserve">     -w /var/log/lastlog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value is arbitrary and can be different from the example output above.</t>
    </r>
  </si>
  <si>
    <t>V-275731</t>
  </si>
  <si>
    <r>
      <rPr>
        <sz val="11"/>
        <rFont val="Calibri"/>
      </rPr>
      <t>Ubuntu OS must generate audit records when successful/unsuccessful attempts to modify the /etc/sudoers file occur.</t>
    </r>
  </si>
  <si>
    <r>
      <rPr>
        <sz val="11"/>
        <color rgb="FF000000"/>
        <rFont val="Calibri"/>
      </rPr>
      <t xml:space="preserve">Configure Ubuntu OS to generate audit records for all modifications that affect "/etc/sudoers".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to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/etc/sudoers -p wa -k privilege_modification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</si>
  <si>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Without generating audit records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</si>
  <si>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 xml:space="preserve">Verify Ubuntu OS generates audit records for all modifications that affect "/etc/sudoers"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sudoers  </t>
    </r>
    <r>
      <rPr>
        <sz val="11"/>
        <color rgb="FF000000"/>
        <rFont val="Calibri"/>
      </rPr>
      <t xml:space="preserve">
</t>
    </r>
    <r>
      <rPr>
        <sz val="11"/>
        <color rgb="FF000000"/>
        <rFont val="Calibri"/>
      </rPr>
      <t xml:space="preserve">     -w /etc/sudoers -p wa -k privilege_modification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value is arbitrary and can be different from the example output above.</t>
    </r>
  </si>
  <si>
    <t>V-275732</t>
  </si>
  <si>
    <r>
      <rPr>
        <sz val="11"/>
        <rFont val="Calibri"/>
      </rPr>
      <t>Ubuntu OS must generate audit records when successful/unsuccessful attempts to modify the /etc/sudoers.d directory occur.</t>
    </r>
  </si>
  <si>
    <r>
      <rPr>
        <sz val="11"/>
        <color rgb="FF000000"/>
        <rFont val="Calibri"/>
      </rPr>
      <t xml:space="preserve">Configure Ubuntu OS to generate audit records for all modifications that affect "/etc/sudoers.d" directory.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to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/etc/sudoers.d -p wa -k privilege_modification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</si>
  <si>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OS generates audit records for all modifications that affect "/etc/sudoers.d" directory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sudoers.d  </t>
    </r>
    <r>
      <rPr>
        <sz val="11"/>
        <color rgb="FF000000"/>
        <rFont val="Calibri"/>
      </rPr>
      <t xml:space="preserve">
</t>
    </r>
    <r>
      <rPr>
        <sz val="11"/>
        <color rgb="FF000000"/>
        <rFont val="Calibri"/>
      </rPr>
      <t xml:space="preserve">     -w /etc/sudoers.d -p wa -k privilege_modification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value is arbitrary and can be different from the example output above.</t>
    </r>
  </si>
  <si>
    <t>V-275733</t>
  </si>
  <si>
    <r>
      <rPr>
        <sz val="11"/>
        <rFont val="Calibri"/>
      </rPr>
      <t>Ubuntu OS must prevent all software from executing at higher privilege levels than users executing the software, and the audit system must be configured to audit the execution of privileged functions.</t>
    </r>
  </si>
  <si>
    <r>
      <rPr>
        <sz val="11"/>
        <color rgb="FF000000"/>
        <rFont val="Calibri"/>
      </rPr>
      <t xml:space="preserve">Configure Ubuntu OS to audit the execution of all privileged functions.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arch=b64 -S execve -C uid!=euid -F euid=0 -k execpriv </t>
    </r>
    <r>
      <rPr>
        <sz val="11"/>
        <color rgb="FF000000"/>
        <rFont val="Calibri"/>
      </rPr>
      <t xml:space="preserve">
</t>
    </r>
    <r>
      <rPr>
        <sz val="11"/>
        <color rgb="FF000000"/>
        <rFont val="Calibri"/>
      </rPr>
      <t xml:space="preserve">-a always,exit -F arch=b64 -S execve -C gid!=egid -F egid=0 -k execpriv </t>
    </r>
    <r>
      <rPr>
        <sz val="11"/>
        <color rgb="FF000000"/>
        <rFont val="Calibri"/>
      </rPr>
      <t xml:space="preserve">
</t>
    </r>
    <r>
      <rPr>
        <sz val="11"/>
        <color rgb="FF000000"/>
        <rFont val="Calibri"/>
      </rPr>
      <t xml:space="preserve">-a always,exit -F arch=b32 -S execve -C uid!=euid -F euid=0 -k execpriv </t>
    </r>
    <r>
      <rPr>
        <sz val="11"/>
        <color rgb="FF000000"/>
        <rFont val="Calibri"/>
      </rPr>
      <t xml:space="preserve">
</t>
    </r>
    <r>
      <rPr>
        <sz val="11"/>
        <color rgb="FF000000"/>
        <rFont val="Calibri"/>
      </rPr>
      <t xml:space="preserve">-a always,exit -F arch=b32 -S execve -C gid!=egid -F egid=0 -k execpriv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</si>
  <si>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In certain situations, software applications/programs need to execute with elevated privileges to perform required functions. However, if the privileges required for execution are at a higher level than the privileges assigned to organizational users invoking such applications/programs, those users are indirectly provided with greater privileges than assigned by the organizations.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Some programs and processes are required to operate at a higher privilege level and therefore, must be excluded from the organization-defined software list after review.</t>
    </r>
    <r>
      <rPr>
        <sz val="11"/>
        <color rgb="FF000000"/>
        <rFont val="Calibri"/>
      </rPr>
      <t xml:space="preserve">
</t>
    </r>
    <r>
      <rPr>
        <sz val="11"/>
        <color rgb="FF000000"/>
        <rFont val="Calibri"/>
      </rPr>
      <t>Satisfies: SRG-OS-000326-GPOS-00126, SRG-OS-000327-GPOS-00127, SRG-OS-000755-GPOS-00220</t>
    </r>
  </si>
  <si>
    <r>
      <rPr>
        <sz val="11"/>
        <color rgb="FF000000"/>
        <rFont val="Calibri"/>
      </rPr>
      <t xml:space="preserve">Verify Ubuntu OS audits the execution of privilege functions by auditing the "execve" system call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execve </t>
    </r>
    <r>
      <rPr>
        <sz val="11"/>
        <color rgb="FF000000"/>
        <rFont val="Calibri"/>
      </rPr>
      <t xml:space="preserve">
</t>
    </r>
    <r>
      <rPr>
        <sz val="11"/>
        <color rgb="FF000000"/>
        <rFont val="Calibri"/>
      </rPr>
      <t xml:space="preserve">     -a always,exit -F arch=b64 -S execve -C uid!=euid -F euid=0 -F key=execpriv </t>
    </r>
    <r>
      <rPr>
        <sz val="11"/>
        <color rgb="FF000000"/>
        <rFont val="Calibri"/>
      </rPr>
      <t xml:space="preserve">
</t>
    </r>
    <r>
      <rPr>
        <sz val="11"/>
        <color rgb="FF000000"/>
        <rFont val="Calibri"/>
      </rPr>
      <t xml:space="preserve">     -a always,exit -F arch=b64 -S execve -C gid!=egid -F egid=0 -F key=execpriv </t>
    </r>
    <r>
      <rPr>
        <sz val="11"/>
        <color rgb="FF000000"/>
        <rFont val="Calibri"/>
      </rPr>
      <t xml:space="preserve">
</t>
    </r>
    <r>
      <rPr>
        <sz val="11"/>
        <color rgb="FF000000"/>
        <rFont val="Calibri"/>
      </rPr>
      <t xml:space="preserve">     -a always,exit -F arch=b32 -S execve -C uid!=euid -F euid=0 -F key=execpriv </t>
    </r>
    <r>
      <rPr>
        <sz val="11"/>
        <color rgb="FF000000"/>
        <rFont val="Calibri"/>
      </rPr>
      <t xml:space="preserve">
</t>
    </r>
    <r>
      <rPr>
        <sz val="11"/>
        <color rgb="FF000000"/>
        <rFont val="Calibri"/>
      </rPr>
      <t xml:space="preserve">     -a always,exit -F arch=b32 -S execve -C gid!=egid -F egid=0 -F key=execpriv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lines that match the example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</si>
  <si>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V-275734</t>
  </si>
  <si>
    <r>
      <rPr>
        <sz val="11"/>
        <rFont val="Calibri"/>
      </rPr>
      <t>Ubuntu OS must generate audit records for privileged activities, nonlocal maintenance, diagnostic sessions, and other system-level access.</t>
    </r>
  </si>
  <si>
    <r>
      <rPr>
        <sz val="11"/>
        <color rgb="FF000000"/>
        <rFont val="Calibri"/>
      </rPr>
      <t xml:space="preserve">Configure Ubuntu OS to audit activities performed during nonlocal maintenance and diagnostic sessions.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/var/log/sudo.log -p wa -k maintenance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</si>
  <si>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If events associated with nonlocal administrative access or diagnostic sessions are not logged, a major tool for assessing and investigating attacks would not be available.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requirement addresses auditing-related issues associated with maintenance tools used specifically for diagnostic and repair actions on organizational information systems.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applies to hardware/software diagnostic test equipment or tools. This requirement does not cover hardware/software components that may support information system maintenance, yet are a part of the system, for example, the software implementing "ping," "ls," "ipconfig," or the hardware and software implementing the monitoring port of an Ethernet switch.</t>
    </r>
    <r>
      <rPr>
        <sz val="11"/>
        <color rgb="FF000000"/>
        <rFont val="Calibri"/>
      </rPr>
      <t xml:space="preserve">
</t>
    </r>
    <r>
      <rPr>
        <sz val="11"/>
        <color rgb="FF000000"/>
        <rFont val="Calibri"/>
      </rPr>
      <t>Satisfies: SRG-OS-000392-GPOS-00172, SRG-OS-000471-GPOS-00215</t>
    </r>
  </si>
  <si>
    <r>
      <rPr>
        <sz val="11"/>
        <color rgb="FF000000"/>
        <rFont val="Calibri"/>
      </rPr>
      <t xml:space="preserve">Verify Ubuntu OS audits activities performed during nonlocal maintenance and diagnostic sessions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sudo.log  </t>
    </r>
    <r>
      <rPr>
        <sz val="11"/>
        <color rgb="FF000000"/>
        <rFont val="Calibri"/>
      </rPr>
      <t xml:space="preserve">
</t>
    </r>
    <r>
      <rPr>
        <sz val="11"/>
        <color rgb="FF000000"/>
        <rFont val="Calibri"/>
      </rPr>
      <t xml:space="preserve">     -w /var/log/sudo.log -p wa -k maintenance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lines that match the example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value is arbitrary and can be different from the example output above.</t>
    </r>
  </si>
  <si>
    <t>V-275735</t>
  </si>
  <si>
    <r>
      <rPr>
        <sz val="11"/>
        <rFont val="Calibri"/>
      </rPr>
      <t>Ubuntu OS must implement NIST FIPS-validated cryptography.</t>
    </r>
  </si>
  <si>
    <r>
      <rPr>
        <sz val="11"/>
        <color rgb="FF000000"/>
        <rFont val="Calibri"/>
      </rPr>
      <t xml:space="preserve">Configure Ubuntu OS to run in FIPS mode. Add "fips=1" to the kernel parameter during Ubuntu OS install.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Enabling a FIPS mode on a pre-existing system involves a number of modifications to Ubuntu OS. Refer to the Ubuntu Pro security certification documentation for instructions.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subscription to the Ubuntu Pro plan is required to obtain the FIPS Kernel cryptographic modules and enable FIPS.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Ubuntu Pro security certification instructions can be found at: https://ubuntu.com/security/certifications/docs/fips-enablement.</t>
    </r>
  </si>
  <si>
    <r>
      <rPr>
        <sz val="11"/>
        <color rgb="FF000000"/>
        <rFont val="Calibri"/>
      </rPr>
      <t>Use of weak or untested encryption algorithms undermines the purposes of utilizing encryption to protect data. The operating system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Satisfies: SRG-OS-000396-GPOS-00176, SRG-OS-000478-GPOS-00223, SRG-OS-000112-GPOS-00057, SRG-OS-000113-GPOS-00058</t>
    </r>
  </si>
  <si>
    <r>
      <rPr>
        <sz val="11"/>
        <color rgb="FF000000"/>
        <rFont val="Calibri"/>
      </rPr>
      <t xml:space="preserve">Verify the system is configured to run in FIPS mode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-i 1 /proc/sys/crypto/fips_enabled </t>
    </r>
    <r>
      <rPr>
        <sz val="11"/>
        <color rgb="FF000000"/>
        <rFont val="Calibri"/>
      </rPr>
      <t xml:space="preserve">
</t>
    </r>
    <r>
      <rPr>
        <sz val="11"/>
        <color rgb="FF000000"/>
        <rFont val="Calibri"/>
      </rPr>
      <t xml:space="preserve">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value of "1" is not returned,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</si>
  <si>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</si>
  <si>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</si>
  <si>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</si>
  <si>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</si>
  <si>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</si>
  <si>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</si>
  <si>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</si>
  <si>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</si>
  <si>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</si>
  <si>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</si>
  <si>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</si>
  <si>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</si>
  <si>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</si>
  <si>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</si>
  <si>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</si>
  <si>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</si>
  <si>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</si>
  <si>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</si>
  <si>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</si>
  <si>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</si>
  <si>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</si>
  <si>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</si>
  <si>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</si>
  <si>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</si>
  <si>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</si>
  <si>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</si>
  <si>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</si>
  <si>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</si>
  <si>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</si>
  <si>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Riverbed NetIM Security Technical Implementation Guide Y25M09</t>
  </si>
  <si>
    <t>Developed By:</t>
  </si>
  <si>
    <t>Riverbed and Defense Information Systems Agency (DISA) for the US DoD</t>
  </si>
  <si>
    <t>Release Information:</t>
  </si>
  <si>
    <r>
      <rPr>
        <b/>
        <sz val="11"/>
        <color rgb="FF000000"/>
        <rFont val="Calibri"/>
      </rPr>
      <t>Version:</t>
    </r>
    <r>
      <rPr>
        <sz val="11"/>
        <color rgb="FF000000"/>
        <rFont val="Calibri"/>
      </rPr>
      <t xml:space="preserve"> Y25M09    </t>
    </r>
    <r>
      <rPr>
        <b/>
        <sz val="11"/>
        <color rgb="FF000000"/>
        <rFont val="Calibri"/>
      </rPr>
      <t>Date:</t>
    </r>
    <r>
      <rPr>
        <sz val="11"/>
        <color rgb="FF000000"/>
        <rFont val="Calibri"/>
      </rPr>
      <t xml:space="preserve"> 11 September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169</t>
    </r>
  </si>
  <si>
    <t>Download Url:</t>
  </si>
  <si>
    <t>https://www.cyber.mil/stigs</t>
  </si>
  <si>
    <t>Guide Overview:</t>
  </si>
  <si>
    <r>
      <rPr>
        <sz val="11"/>
        <color rgb="FF000000"/>
        <rFont val="Calibri"/>
      </rPr>
      <t>The Riverbed NetIM Security Technical Implementation Guide (STIG) provides security policy and technical configuration requirements for the use of the Riverbed SteelCentral NetIM appliances in the Department of Defense (DOD).</t>
    </r>
    <r>
      <rPr>
        <sz val="11"/>
        <color rgb="FF000000"/>
        <rFont val="Calibri"/>
      </rPr>
      <t xml:space="preserve">
</t>
    </r>
    <r>
      <rPr>
        <sz val="11"/>
        <color rgb="FF000000"/>
        <rFont val="Calibri"/>
      </rPr>
      <t>Riverbed NetIM is a network monitoring and troubleshooting tool that provides visibility into IT infrastructure by mapping network topology, detecting performance issues, tracking configuration changes, mapping application network paths, and allowing users to diagnose network problems through detailed diagrams.</t>
    </r>
    <r>
      <rPr>
        <sz val="11"/>
        <color rgb="FF000000"/>
        <rFont val="Calibri"/>
      </rPr>
      <t xml:space="preserve">
</t>
    </r>
    <r>
      <rPr>
        <sz val="11"/>
        <color rgb="FF000000"/>
        <rFont val="Calibri"/>
      </rPr>
      <t>Key functions of Riverbed NetIM:</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Network discovery and mapping: Automatically discovers network devices and their connections</t>
    </r>
    <r>
      <rPr>
        <sz val="11"/>
        <color rgb="FF000000"/>
        <rFont val="Calibri"/>
      </rPr>
      <t xml:space="preserve">
</t>
    </r>
    <r>
      <rPr>
        <sz val="11"/>
        <color rgb="FF000000"/>
        <rFont val="Calibri"/>
      </rPr>
      <t>to create a visual representation of the network topology.</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Performance monitoring: Tracks key network metrics like bandwidth utilization, packet loss,</t>
    </r>
    <r>
      <rPr>
        <sz val="11"/>
        <color rgb="FF000000"/>
        <rFont val="Calibri"/>
      </rPr>
      <t xml:space="preserve">
</t>
    </r>
    <r>
      <rPr>
        <sz val="11"/>
        <color rgb="FF000000"/>
        <rFont val="Calibri"/>
      </rPr>
      <t>latency, and CPU usage to identify performance bottlenecks.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Application path mapping: Identifies the network path traversed by specific applications to</t>
    </r>
    <r>
      <rPr>
        <sz val="11"/>
        <color rgb="FF000000"/>
        <rFont val="Calibri"/>
      </rPr>
      <t xml:space="preserve">
</t>
    </r>
    <r>
      <rPr>
        <sz val="11"/>
        <color rgb="FF000000"/>
        <rFont val="Calibri"/>
      </rPr>
      <t>pinpoint performance issues related to application delivery.</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Configuration management: Tracks changes in device configurations and alerts users to potential</t>
    </r>
    <r>
      <rPr>
        <sz val="11"/>
        <color rgb="FF000000"/>
        <rFont val="Calibri"/>
      </rPr>
      <t xml:space="preserve">
</t>
    </r>
    <r>
      <rPr>
        <sz val="11"/>
        <color rgb="FF000000"/>
        <rFont val="Calibri"/>
      </rPr>
      <t>issues arising from configuration modifications.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Troubleshooting tools: Provides features like packet capture and analysis to diagnose network</t>
    </r>
    <r>
      <rPr>
        <sz val="11"/>
        <color rgb="FF000000"/>
        <rFont val="Calibri"/>
      </rPr>
      <t xml:space="preserve">
</t>
    </r>
    <r>
      <rPr>
        <sz val="11"/>
        <color rgb="FF000000"/>
        <rFont val="Calibri"/>
      </rPr>
      <t>connectivity issues.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Alerting and reporting: Generates alerts based on predefined thresholds and provides detailed</t>
    </r>
    <r>
      <rPr>
        <sz val="11"/>
        <color rgb="FF000000"/>
        <rFont val="Calibri"/>
      </rPr>
      <t xml:space="preserve">
</t>
    </r>
    <r>
      <rPr>
        <sz val="11"/>
        <color rgb="FF000000"/>
        <rFont val="Calibri"/>
      </rPr>
      <t>reports on network performance and health.</t>
    </r>
    <r>
      <rPr>
        <sz val="11"/>
        <color rgb="FF000000"/>
        <rFont val="Calibri"/>
      </rPr>
      <t xml:space="preserve">
</t>
    </r>
    <r>
      <rPr>
        <sz val="11"/>
        <color rgb="FF000000"/>
        <rFont val="Calibri"/>
      </rPr>
      <t>To provide these functions, NetIM can login to network devices. Thus, securing the operating system, management interfaces, and network communications is imperative.</t>
    </r>
    <r>
      <rPr>
        <sz val="11"/>
        <color rgb="FF000000"/>
        <rFont val="Calibri"/>
      </rPr>
      <t xml:space="preserve">
</t>
    </r>
    <r>
      <rPr>
        <sz val="11"/>
        <color rgb="FF000000"/>
        <rFont val="Calibri"/>
      </rPr>
      <t>The Riverbed NetIM STIG covers both the Ubuntu operating system and the NetIM application management functions. Requirements for configuring the reporting, traffic analysis, or workflow configuration functions is out of scope but must be specified in the site’s System Security Plan (SSP) and configuration documentation.</t>
    </r>
  </si>
  <si>
    <t>Components:</t>
  </si>
  <si>
    <r>
      <rPr>
        <i/>
        <sz val="11"/>
        <color rgb="FF000000"/>
        <rFont val="Calibri"/>
      </rPr>
      <t>Title:</t>
    </r>
    <r>
      <rPr>
        <sz val="11"/>
        <color rgb="FF000000"/>
        <rFont val="Calibri"/>
      </rPr>
      <t xml:space="preserve"> Riverbed NetIM NDM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11 September 2025     </t>
    </r>
    <r>
      <rPr>
        <i/>
        <sz val="11"/>
        <color rgb="FF000000"/>
        <rFont val="Calibri"/>
      </rPr>
      <t>Recommendation Count:</t>
    </r>
    <r>
      <rPr>
        <sz val="11"/>
        <color rgb="FF000000"/>
        <rFont val="Calibri"/>
      </rPr>
      <t xml:space="preserve"> 15</t>
    </r>
  </si>
  <si>
    <r>
      <rPr>
        <i/>
        <sz val="11"/>
        <color rgb="FF000000"/>
        <rFont val="Calibri"/>
      </rPr>
      <t>Title:</t>
    </r>
    <r>
      <rPr>
        <sz val="11"/>
        <color rgb="FF000000"/>
        <rFont val="Calibri"/>
      </rPr>
      <t xml:space="preserve"> Riverbed NetIM OS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11 September 2025     </t>
    </r>
    <r>
      <rPr>
        <i/>
        <sz val="11"/>
        <color rgb="FF000000"/>
        <rFont val="Calibri"/>
      </rPr>
      <t>Recommendation Count:</t>
    </r>
    <r>
      <rPr>
        <sz val="11"/>
        <color rgb="FF000000"/>
        <rFont val="Calibri"/>
      </rPr>
      <t xml:space="preserve"> 154</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</si>
  <si>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</si>
  <si>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</si>
  <si>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</si>
  <si>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</si>
  <si>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</si>
  <si>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</si>
  <si>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</si>
  <si>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</si>
  <si>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</si>
  <si>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</si>
  <si>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</si>
  <si>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</si>
  <si>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</si>
  <si>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</si>
  <si>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</si>
  <si>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</si>
  <si>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</si>
  <si>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</si>
  <si>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</si>
  <si>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</si>
  <si>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</si>
  <si>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</si>
  <si>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Riverbed NetIM Security Technical Implementation Guide Y25M09</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</si>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</sst>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1"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2"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3" fillId="4" borderId="11" xfId="0" applyNumberFormat="1" applyFont="1" applyFill="1" applyBorder="1" applyAlignment="1" applyProtection="1">
      <alignment horizontal="left"/>
    </xf>
    <xf numFmtId="0" fontId="13" fillId="4" borderId="11" xfId="0" applyNumberFormat="1" applyFont="1" applyFill="1" applyBorder="1" applyAlignment="1" applyProtection="1">
      <alignment horizontal="center"/>
    </xf>
    <xf numFmtId="164" fontId="13" fillId="4" borderId="11" xfId="0" applyNumberFormat="1" applyFont="1" applyFill="1" applyBorder="1" applyAlignment="1" applyProtection="1">
      <alignment horizontal="center"/>
    </xf>
    <xf numFmtId="0" fontId="14" fillId="3" borderId="0" xfId="0" applyNumberFormat="1" applyFont="1" applyFill="1" applyProtection="1"/>
    <xf numFmtId="0" fontId="12"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6" fillId="3" borderId="0" xfId="0" applyNumberFormat="1" applyFont="1" applyFill="1" applyProtection="1"/>
    <xf numFmtId="0" fontId="17" fillId="3" borderId="13" xfId="0" applyNumberFormat="1" applyFont="1" applyFill="1" applyBorder="1" applyAlignment="1" applyProtection="1">
      <alignment horizontal="right" vertical="center"/>
    </xf>
    <xf numFmtId="0" fontId="18"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2" fillId="2" borderId="11" xfId="0" applyNumberFormat="1" applyFont="1" applyFill="1" applyBorder="1" applyAlignment="1" applyProtection="1">
      <alignment horizontal="center" vertical="center" wrapText="1"/>
    </xf>
    <xf numFmtId="0" fontId="19"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2"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1" fillId="14" borderId="11" xfId="0" applyNumberFormat="1" applyFont="1" applyFill="1" applyBorder="1" applyAlignment="1" applyProtection="1">
      <alignment horizontal="center" vertical="center" wrapText="1"/>
    </xf>
    <xf numFmtId="0" fontId="21" fillId="15" borderId="11" xfId="0" applyNumberFormat="1" applyFont="1" applyFill="1" applyBorder="1" applyAlignment="1" applyProtection="1">
      <alignment horizontal="center" vertical="center" wrapText="1"/>
    </xf>
    <xf numFmtId="0" fontId="21" fillId="16" borderId="11" xfId="0" applyNumberFormat="1" applyFont="1" applyFill="1" applyBorder="1" applyAlignment="1" applyProtection="1">
      <alignment horizontal="center" vertical="center" wrapText="1"/>
    </xf>
    <xf numFmtId="0" fontId="21" fillId="17" borderId="11" xfId="0" applyNumberFormat="1" applyFont="1" applyFill="1" applyBorder="1" applyAlignment="1" applyProtection="1">
      <alignment horizontal="center" vertical="center" wrapText="1"/>
    </xf>
    <xf numFmtId="0" fontId="21" fillId="18" borderId="11" xfId="0" applyNumberFormat="1" applyFont="1" applyFill="1" applyBorder="1" applyAlignment="1" applyProtection="1">
      <alignment horizontal="center" vertical="center" wrapText="1"/>
    </xf>
    <xf numFmtId="0" fontId="21" fillId="19" borderId="11" xfId="0" applyNumberFormat="1" applyFont="1" applyFill="1" applyBorder="1" applyAlignment="1" applyProtection="1">
      <alignment horizontal="center" vertical="center" wrapText="1"/>
    </xf>
    <xf numFmtId="0" fontId="22"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3"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2"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2"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5" fillId="3" borderId="0" xfId="0" applyNumberFormat="1" applyFont="1" applyFill="1" applyAlignment="1" applyProtection="1">
      <alignment vertical="top" wrapText="1"/>
    </xf>
    <xf numFmtId="3" fontId="20"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0"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2"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AAA-44E4-8E5B-1EE6C5F6C6B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AAA-44E4-8E5B-1EE6C5F6C6B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169</c:v>
                </c:pt>
              </c:numCache>
            </c:numRef>
          </c:val>
          <c:extLst>
            <c:ext xmlns:c16="http://schemas.microsoft.com/office/drawing/2014/chart" uri="{C3380CC4-5D6E-409C-BE32-E72D297353CC}">
              <c16:uniqueId val="{00000002-3AAA-44E4-8E5B-1EE6C5F6C6B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NDM</c:v>
                </c:pt>
                <c:pt idx="1">
                  <c:v>OS</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E33B-4300-8EB4-EB7403093C6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NDM</c:v>
                </c:pt>
                <c:pt idx="1">
                  <c:v>OS</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E33B-4300-8EB4-EB7403093C6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NDM</c:v>
                </c:pt>
                <c:pt idx="1">
                  <c:v>OS</c:v>
                </c:pt>
              </c:strCache>
            </c:strRef>
          </c:cat>
          <c:val>
            <c:numRef>
              <c:f>Dashboard!$E$29:$E$30</c:f>
              <c:numCache>
                <c:formatCode>General</c:formatCode>
                <c:ptCount val="2"/>
                <c:pt idx="0">
                  <c:v>15</c:v>
                </c:pt>
                <c:pt idx="1">
                  <c:v>154</c:v>
                </c:pt>
              </c:numCache>
            </c:numRef>
          </c:val>
          <c:extLst>
            <c:ext xmlns:c16="http://schemas.microsoft.com/office/drawing/2014/chart" uri="{C3380CC4-5D6E-409C-BE32-E72D297353CC}">
              <c16:uniqueId val="{00000002-E33B-4300-8EB4-EB7403093C6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3DF-4B9D-AE17-0552F0856DB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A3DF-4B9D-AE17-0552F0856DB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169</c:v>
                </c:pt>
              </c:numCache>
            </c:numRef>
          </c:val>
          <c:extLst>
            <c:ext xmlns:c16="http://schemas.microsoft.com/office/drawing/2014/chart" uri="{C3380CC4-5D6E-409C-BE32-E72D297353CC}">
              <c16:uniqueId val="{00000002-A3DF-4B9D-AE17-0552F0856DB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4C01-4F12-B103-988450FB1D4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4C01-4F12-B103-988450FB1D4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15</c:v>
                </c:pt>
                <c:pt idx="1">
                  <c:v>148</c:v>
                </c:pt>
                <c:pt idx="2">
                  <c:v>6</c:v>
                </c:pt>
              </c:numCache>
            </c:numRef>
          </c:val>
          <c:extLst>
            <c:ext xmlns:c16="http://schemas.microsoft.com/office/drawing/2014/chart" uri="{C3380CC4-5D6E-409C-BE32-E72D297353CC}">
              <c16:uniqueId val="{00000002-4C01-4F12-B103-988450FB1D4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A96D-415B-8064-5D714DBF221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A96D-415B-8064-5D714DBF221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169</c:v>
                </c:pt>
              </c:numCache>
            </c:numRef>
          </c:val>
          <c:extLst>
            <c:ext xmlns:c16="http://schemas.microsoft.com/office/drawing/2014/chart" uri="{C3380CC4-5D6E-409C-BE32-E72D297353CC}">
              <c16:uniqueId val="{00000002-A96D-415B-8064-5D714DBF221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61E0-4848-8D02-1DC169C5270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61E0-4848-8D02-1DC169C5270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169</c:v>
                </c:pt>
              </c:numCache>
            </c:numRef>
          </c:val>
          <c:extLst>
            <c:ext xmlns:c16="http://schemas.microsoft.com/office/drawing/2014/chart" uri="{C3380CC4-5D6E-409C-BE32-E72D297353CC}">
              <c16:uniqueId val="{00000002-61E0-4848-8D02-1DC169C5270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3EFA-45DC-817A-CDFEB392ECD1}"/>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3EFA-45DC-817A-CDFEB392ECD1}"/>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3EFA-45DC-817A-CDFEB392ECD1}"/>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3EFA-45DC-817A-CDFEB392ECD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F8E5-4410-A032-874583AD1F2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h2bu1p">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rfzct1">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ea5jhs">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un0syy">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hlibqm">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gn0j5q">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b4neth">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efxxiq">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170">
  <autoFilter ref="A1:N170"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813</v>
      </c>
    </row>
    <row r="3" spans="2:3" ht="15" customHeight="1" x14ac:dyDescent="0.35"/>
    <row r="4" spans="2:3" ht="58" x14ac:dyDescent="0.35">
      <c r="B4" s="20" t="s">
        <v>814</v>
      </c>
      <c r="C4" s="21" t="s">
        <v>815</v>
      </c>
    </row>
    <row r="5" spans="2:3" x14ac:dyDescent="0.35">
      <c r="C5" s="21" t="s">
        <v>816</v>
      </c>
    </row>
    <row r="6" spans="2:3" x14ac:dyDescent="0.35">
      <c r="C6" s="18" t="s">
        <v>817</v>
      </c>
    </row>
    <row r="7" spans="2:3" ht="10" customHeight="1" x14ac:dyDescent="0.35"/>
    <row r="8" spans="2:3" ht="232" x14ac:dyDescent="0.35">
      <c r="B8" s="22" t="s">
        <v>818</v>
      </c>
      <c r="C8" s="21" t="s">
        <v>819</v>
      </c>
    </row>
    <row r="9" spans="2:3" ht="10" customHeight="1" x14ac:dyDescent="0.35"/>
    <row r="10" spans="2:3" ht="35" customHeight="1" x14ac:dyDescent="0.35">
      <c r="B10" s="22" t="s">
        <v>820</v>
      </c>
      <c r="C10" s="21" t="s">
        <v>821</v>
      </c>
    </row>
    <row r="11" spans="2:3" ht="75" customHeight="1" x14ac:dyDescent="0.35">
      <c r="B11" s="18" t="s">
        <v>21</v>
      </c>
      <c r="C11" s="21" t="s">
        <v>822</v>
      </c>
    </row>
    <row r="12" spans="2:3" ht="47" customHeight="1" x14ac:dyDescent="0.35">
      <c r="B12" s="18" t="s">
        <v>21</v>
      </c>
      <c r="C12" s="21" t="s">
        <v>823</v>
      </c>
    </row>
    <row r="13" spans="2:3" ht="35" customHeight="1" x14ac:dyDescent="0.35">
      <c r="B13" s="18" t="s">
        <v>21</v>
      </c>
      <c r="C13" s="21" t="s">
        <v>824</v>
      </c>
    </row>
    <row r="14" spans="2:3" ht="32" customHeight="1" x14ac:dyDescent="0.35">
      <c r="B14" s="18" t="s">
        <v>21</v>
      </c>
      <c r="C14" s="21" t="s">
        <v>825</v>
      </c>
    </row>
    <row r="15" spans="2:3" ht="30" customHeight="1" x14ac:dyDescent="0.35">
      <c r="B15" s="18" t="s">
        <v>21</v>
      </c>
      <c r="C15" s="21" t="s">
        <v>826</v>
      </c>
    </row>
    <row r="16" spans="2:3" ht="10" customHeight="1" x14ac:dyDescent="0.35"/>
    <row r="17" spans="1:3" ht="145" customHeight="1" x14ac:dyDescent="0.35">
      <c r="B17" s="22" t="s">
        <v>827</v>
      </c>
      <c r="C17" s="21" t="s">
        <v>828</v>
      </c>
    </row>
    <row r="18" spans="1:3" ht="10" customHeight="1" x14ac:dyDescent="0.35"/>
    <row r="19" spans="1:3" ht="3" customHeight="1" x14ac:dyDescent="0.35">
      <c r="B19" s="23"/>
      <c r="C19" s="23"/>
    </row>
    <row r="20" spans="1:3" ht="12" customHeight="1" x14ac:dyDescent="0.35"/>
    <row r="21" spans="1:3" ht="35" customHeight="1" x14ac:dyDescent="0.35">
      <c r="A21" s="25"/>
      <c r="B21" s="26" t="s">
        <v>829</v>
      </c>
      <c r="C21" s="27" t="s">
        <v>830</v>
      </c>
    </row>
    <row r="22" spans="1:3" ht="18" customHeight="1" x14ac:dyDescent="0.35">
      <c r="A22" s="25"/>
      <c r="B22" s="25" t="s">
        <v>21</v>
      </c>
      <c r="C22" s="27" t="s">
        <v>831</v>
      </c>
    </row>
    <row r="23" spans="1:3" ht="18" customHeight="1" x14ac:dyDescent="0.35">
      <c r="A23" s="25"/>
      <c r="B23" s="25" t="s">
        <v>21</v>
      </c>
      <c r="C23" s="27" t="s">
        <v>832</v>
      </c>
    </row>
    <row r="24" spans="1:3" ht="18" customHeight="1" x14ac:dyDescent="0.35">
      <c r="A24" s="25"/>
      <c r="B24" s="25" t="s">
        <v>21</v>
      </c>
      <c r="C24" s="27" t="s">
        <v>833</v>
      </c>
    </row>
    <row r="25" spans="1:3" ht="18" customHeight="1" x14ac:dyDescent="0.35">
      <c r="A25" s="25"/>
      <c r="B25" s="25" t="s">
        <v>21</v>
      </c>
      <c r="C25" s="27" t="s">
        <v>834</v>
      </c>
    </row>
    <row r="26" spans="1:3" ht="18" customHeight="1" x14ac:dyDescent="0.35">
      <c r="A26" s="25"/>
      <c r="B26" s="25" t="s">
        <v>21</v>
      </c>
      <c r="C26" s="27" t="s">
        <v>835</v>
      </c>
    </row>
    <row r="27" spans="1:3" ht="18" customHeight="1" x14ac:dyDescent="0.35">
      <c r="A27" s="25"/>
      <c r="B27" s="25" t="s">
        <v>21</v>
      </c>
      <c r="C27" s="27" t="s">
        <v>836</v>
      </c>
    </row>
    <row r="28" spans="1:3" ht="18" customHeight="1" x14ac:dyDescent="0.35">
      <c r="A28" s="25"/>
      <c r="B28" s="25" t="s">
        <v>21</v>
      </c>
      <c r="C28" s="27" t="s">
        <v>837</v>
      </c>
    </row>
    <row r="29" spans="1:3" ht="18" customHeight="1" x14ac:dyDescent="0.35">
      <c r="A29" s="25"/>
      <c r="B29" s="25" t="s">
        <v>21</v>
      </c>
      <c r="C29" s="27" t="s">
        <v>838</v>
      </c>
    </row>
    <row r="30" spans="1:3" ht="44" customHeight="1" x14ac:dyDescent="0.35">
      <c r="A30" s="25"/>
      <c r="B30" s="25" t="s">
        <v>21</v>
      </c>
      <c r="C30" s="28" t="s">
        <v>839</v>
      </c>
    </row>
    <row r="31" spans="1:3" ht="10" customHeight="1" x14ac:dyDescent="0.35"/>
    <row r="32" spans="1:3" ht="3" customHeight="1" x14ac:dyDescent="0.35">
      <c r="B32" s="23"/>
      <c r="C32" s="23"/>
    </row>
    <row r="33" spans="2:3" ht="12" customHeight="1" x14ac:dyDescent="0.35"/>
    <row r="34" spans="2:3" ht="24" customHeight="1" x14ac:dyDescent="0.35">
      <c r="B34" s="29" t="s">
        <v>840</v>
      </c>
      <c r="C34" s="30" t="s">
        <v>841</v>
      </c>
    </row>
    <row r="35" spans="2:3" ht="18.5" x14ac:dyDescent="0.35">
      <c r="B35" s="29" t="s">
        <v>842</v>
      </c>
      <c r="C35" s="31" t="s">
        <v>843</v>
      </c>
    </row>
    <row r="36" spans="2:3" ht="27" customHeight="1" x14ac:dyDescent="0.35">
      <c r="B36" s="32" t="s">
        <v>844</v>
      </c>
      <c r="C36" s="24" t="s">
        <v>845</v>
      </c>
    </row>
    <row r="37" spans="2:3" x14ac:dyDescent="0.35">
      <c r="B37" s="29" t="s">
        <v>846</v>
      </c>
      <c r="C37" s="33" t="s">
        <v>847</v>
      </c>
    </row>
    <row r="38" spans="2:3" ht="10" customHeight="1" x14ac:dyDescent="0.35"/>
    <row r="39" spans="2:3" ht="220" customHeight="1" x14ac:dyDescent="0.35">
      <c r="B39" s="29" t="s">
        <v>848</v>
      </c>
      <c r="C39" s="34" t="s">
        <v>849</v>
      </c>
    </row>
    <row r="40" spans="2:3" ht="10" customHeight="1" x14ac:dyDescent="0.35"/>
    <row r="41" spans="2:3" ht="20" customHeight="1" x14ac:dyDescent="0.35">
      <c r="B41" s="29" t="s">
        <v>850</v>
      </c>
      <c r="C41" s="35" t="s">
        <v>17</v>
      </c>
    </row>
    <row r="42" spans="2:3" ht="29" x14ac:dyDescent="0.35">
      <c r="C42" s="21" t="s">
        <v>851</v>
      </c>
    </row>
    <row r="43" spans="2:3" ht="10" customHeight="1" x14ac:dyDescent="0.35"/>
    <row r="44" spans="2:3" ht="20" customHeight="1" x14ac:dyDescent="0.35">
      <c r="C44" s="35" t="s">
        <v>99</v>
      </c>
    </row>
    <row r="45" spans="2:3" ht="29" x14ac:dyDescent="0.35">
      <c r="C45" s="21" t="s">
        <v>852</v>
      </c>
    </row>
    <row r="46" spans="2:3" ht="10" customHeight="1" x14ac:dyDescent="0.35"/>
    <row r="47" spans="2:3" ht="43.5" x14ac:dyDescent="0.35">
      <c r="B47" s="29" t="s">
        <v>853</v>
      </c>
      <c r="C47" s="21" t="s">
        <v>854</v>
      </c>
    </row>
    <row r="48" spans="2:3" ht="10" customHeight="1" x14ac:dyDescent="0.35"/>
    <row r="49" spans="2:3" ht="15.5" x14ac:dyDescent="0.35">
      <c r="C49" s="36" t="s">
        <v>16</v>
      </c>
    </row>
    <row r="50" spans="2:3" ht="29" x14ac:dyDescent="0.35">
      <c r="C50" s="21" t="s">
        <v>855</v>
      </c>
    </row>
    <row r="51" spans="2:3" ht="10" customHeight="1" x14ac:dyDescent="0.35"/>
    <row r="52" spans="2:3" ht="15.5" x14ac:dyDescent="0.35">
      <c r="C52" s="37" t="s">
        <v>27</v>
      </c>
    </row>
    <row r="53" spans="2:3" ht="29" x14ac:dyDescent="0.35">
      <c r="C53" s="21" t="s">
        <v>856</v>
      </c>
    </row>
    <row r="54" spans="2:3" ht="10" customHeight="1" x14ac:dyDescent="0.35"/>
    <row r="55" spans="2:3" ht="15.5" x14ac:dyDescent="0.35">
      <c r="C55" s="38" t="s">
        <v>48</v>
      </c>
    </row>
    <row r="56" spans="2:3" ht="29" x14ac:dyDescent="0.35">
      <c r="C56" s="21" t="s">
        <v>857</v>
      </c>
    </row>
    <row r="57" spans="2:3" ht="10" customHeight="1" x14ac:dyDescent="0.35"/>
    <row r="58" spans="2:3" ht="3" customHeight="1" x14ac:dyDescent="0.35">
      <c r="B58" s="23"/>
      <c r="C58" s="23"/>
    </row>
    <row r="59" spans="2:3" ht="12" customHeight="1" x14ac:dyDescent="0.35"/>
    <row r="60" spans="2:3" ht="130.5" x14ac:dyDescent="0.35">
      <c r="B60" s="20" t="s">
        <v>858</v>
      </c>
      <c r="C60" s="21" t="s">
        <v>859</v>
      </c>
    </row>
    <row r="61" spans="2:3" ht="6" customHeight="1" x14ac:dyDescent="0.35"/>
    <row r="62" spans="2:3" ht="217.5" x14ac:dyDescent="0.35">
      <c r="C62" s="21" t="s">
        <v>860</v>
      </c>
    </row>
    <row r="63" spans="2:3" ht="6" customHeight="1" x14ac:dyDescent="0.35"/>
    <row r="64" spans="2:3" ht="43.5" x14ac:dyDescent="0.35">
      <c r="C64" s="21" t="s">
        <v>861</v>
      </c>
    </row>
    <row r="65" spans="2:3" ht="10" customHeight="1" x14ac:dyDescent="0.35"/>
    <row r="66" spans="2:3" ht="3" customHeight="1" x14ac:dyDescent="0.35">
      <c r="B66" s="23"/>
      <c r="C66" s="23"/>
    </row>
    <row r="67" spans="2:3" ht="12" customHeight="1" x14ac:dyDescent="0.35"/>
    <row r="68" spans="2:3" ht="145" x14ac:dyDescent="0.35">
      <c r="B68" s="20" t="s">
        <v>862</v>
      </c>
      <c r="C68" s="21" t="s">
        <v>863</v>
      </c>
    </row>
    <row r="69" spans="2:3" ht="6" customHeight="1" x14ac:dyDescent="0.35"/>
    <row r="70" spans="2:3" ht="203" x14ac:dyDescent="0.35">
      <c r="C70" s="21" t="s">
        <v>864</v>
      </c>
    </row>
    <row r="71" spans="2:3" ht="6" customHeight="1" x14ac:dyDescent="0.35"/>
    <row r="72" spans="2:3" ht="43.5" x14ac:dyDescent="0.35">
      <c r="C72" s="21" t="s">
        <v>865</v>
      </c>
    </row>
    <row r="73" spans="2:3" ht="10" customHeight="1" x14ac:dyDescent="0.35"/>
    <row r="74" spans="2:3" ht="3" customHeight="1" x14ac:dyDescent="0.35">
      <c r="B74" s="23"/>
      <c r="C74" s="23"/>
    </row>
    <row r="75" spans="2:3" ht="12" customHeight="1" x14ac:dyDescent="0.35"/>
    <row r="76" spans="2:3" ht="101.5" x14ac:dyDescent="0.35">
      <c r="B76" s="20" t="s">
        <v>866</v>
      </c>
      <c r="C76" s="21" t="s">
        <v>867</v>
      </c>
    </row>
    <row r="77" spans="2:3" ht="6" customHeight="1" x14ac:dyDescent="0.35"/>
    <row r="78" spans="2:3" ht="145" x14ac:dyDescent="0.35">
      <c r="C78" s="21" t="s">
        <v>868</v>
      </c>
    </row>
    <row r="79" spans="2:3" ht="6" customHeight="1" x14ac:dyDescent="0.35"/>
    <row r="80" spans="2:3" ht="43.5" x14ac:dyDescent="0.35">
      <c r="C80" s="21" t="s">
        <v>869</v>
      </c>
    </row>
    <row r="84" spans="2:3" ht="32" customHeight="1" x14ac:dyDescent="0.35">
      <c r="B84" s="81" t="s">
        <v>812</v>
      </c>
      <c r="C84" s="81"/>
    </row>
  </sheetData>
  <sheetProtection password="90EA" sheet="1"/>
  <mergeCells count="1">
    <mergeCell ref="B84:C84"/>
  </mergeCells>
  <hyperlinks>
    <hyperlink ref="C5" r:id="rId1" xr:uid="{00000000-0004-0000-0000-000000000000}"/>
    <hyperlink ref="C6" r:id="rId2" xr:uid="{00000000-0004-0000-0000-000001000000}"/>
    <hyperlink ref="C37" r:id="rId3" xr:uid="{00000000-0004-0000-0000-000002000000}"/>
    <hyperlink ref="B84"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82" t="s">
        <v>870</v>
      </c>
      <c r="C2" s="83"/>
      <c r="D2" s="83"/>
      <c r="E2" s="83"/>
      <c r="F2" s="83"/>
      <c r="G2" s="83"/>
      <c r="H2" s="83"/>
      <c r="I2" s="83"/>
    </row>
    <row r="4" spans="2:15" ht="18.5" x14ac:dyDescent="0.45">
      <c r="B4" s="40" t="s">
        <v>871</v>
      </c>
    </row>
    <row r="5" spans="2:15" x14ac:dyDescent="0.35">
      <c r="B5" s="42" t="s">
        <v>21</v>
      </c>
      <c r="C5" s="42" t="s">
        <v>872</v>
      </c>
      <c r="D5" s="42" t="s">
        <v>873</v>
      </c>
      <c r="F5" s="84" t="s">
        <v>874</v>
      </c>
      <c r="G5" s="84"/>
      <c r="H5" s="84"/>
      <c r="I5" s="85" t="s">
        <v>875</v>
      </c>
      <c r="J5" s="85"/>
      <c r="K5" s="85"/>
      <c r="L5" s="85"/>
      <c r="M5" s="85"/>
      <c r="N5" s="85"/>
      <c r="O5" s="85"/>
    </row>
    <row r="6" spans="2:15" x14ac:dyDescent="0.35">
      <c r="B6" s="48" t="s">
        <v>876</v>
      </c>
      <c r="C6" s="49">
        <v>169</v>
      </c>
      <c r="D6" s="50" t="s">
        <v>21</v>
      </c>
      <c r="F6" s="84" t="s">
        <v>877</v>
      </c>
      <c r="G6" s="84"/>
      <c r="H6" s="84"/>
      <c r="I6" s="86" t="s">
        <v>878</v>
      </c>
      <c r="J6" s="86"/>
      <c r="K6" s="86"/>
      <c r="L6" s="86"/>
      <c r="M6" s="86"/>
      <c r="N6" s="86"/>
      <c r="O6" s="86"/>
    </row>
    <row r="7" spans="2:15" x14ac:dyDescent="0.35">
      <c r="B7" s="51" t="s">
        <v>879</v>
      </c>
      <c r="C7" s="52">
        <f>C6-C8-C9</f>
        <v>169</v>
      </c>
      <c r="D7" s="53">
        <f>IF(C6&gt;0,C7/C6,0)</f>
        <v>1</v>
      </c>
      <c r="F7" s="84" t="s">
        <v>880</v>
      </c>
      <c r="G7" s="84"/>
      <c r="H7" s="84"/>
      <c r="I7" s="86" t="s">
        <v>878</v>
      </c>
      <c r="J7" s="86"/>
      <c r="K7" s="86"/>
      <c r="L7" s="86"/>
      <c r="M7" s="86"/>
      <c r="N7" s="86"/>
      <c r="O7" s="86"/>
    </row>
    <row r="8" spans="2:15" x14ac:dyDescent="0.35">
      <c r="B8" s="44" t="s">
        <v>881</v>
      </c>
      <c r="C8" s="45">
        <f>COUNTIF('Recommendations'!H:H,"Risk Accepted")</f>
        <v>0</v>
      </c>
      <c r="D8" s="46">
        <f>IF(C6&gt;0,C8/C6,0)</f>
        <v>0</v>
      </c>
      <c r="F8" s="84" t="s">
        <v>882</v>
      </c>
      <c r="G8" s="84"/>
      <c r="H8" s="84"/>
      <c r="I8" s="86" t="s">
        <v>878</v>
      </c>
      <c r="J8" s="86"/>
      <c r="K8" s="86"/>
      <c r="L8" s="86"/>
      <c r="M8" s="86"/>
      <c r="N8" s="86"/>
      <c r="O8" s="86"/>
    </row>
    <row r="9" spans="2:15" x14ac:dyDescent="0.35">
      <c r="B9" s="44" t="s">
        <v>883</v>
      </c>
      <c r="C9" s="45">
        <f>COUNTIF('Recommendations'!H:H,"N/A")</f>
        <v>0</v>
      </c>
      <c r="D9" s="46">
        <f>IF(C6&gt;0,C9/C6,0)</f>
        <v>0</v>
      </c>
      <c r="F9" s="84" t="s">
        <v>884</v>
      </c>
      <c r="G9" s="84"/>
      <c r="H9" s="84"/>
      <c r="I9" s="86" t="s">
        <v>878</v>
      </c>
      <c r="J9" s="86"/>
      <c r="K9" s="86"/>
      <c r="L9" s="86"/>
      <c r="M9" s="86"/>
      <c r="N9" s="86"/>
      <c r="O9" s="86"/>
    </row>
    <row r="12" spans="2:15" ht="18.5" x14ac:dyDescent="0.45">
      <c r="B12" s="40" t="s">
        <v>885</v>
      </c>
    </row>
    <row r="14" spans="2:15" x14ac:dyDescent="0.35">
      <c r="B14" s="54" t="s">
        <v>886</v>
      </c>
    </row>
    <row r="15" spans="2:15" x14ac:dyDescent="0.35">
      <c r="B15" s="42" t="s">
        <v>21</v>
      </c>
      <c r="C15" s="42" t="s">
        <v>887</v>
      </c>
      <c r="D15" s="42" t="s">
        <v>888</v>
      </c>
      <c r="E15" s="42" t="s">
        <v>889</v>
      </c>
      <c r="F15" s="42" t="s">
        <v>890</v>
      </c>
    </row>
    <row r="16" spans="2:15" x14ac:dyDescent="0.35">
      <c r="B16" s="44" t="s">
        <v>891</v>
      </c>
      <c r="C16" s="45">
        <f>COUNTIF('Recommendations'!M:M,"Resolved")</f>
        <v>0</v>
      </c>
      <c r="D16" s="45">
        <f>COUNTIF('Recommendations'!M:M,"Testing")</f>
        <v>0</v>
      </c>
      <c r="E16" s="45">
        <f>COUNTIF('Recommendations'!M:M,"Outstanding")</f>
        <v>169</v>
      </c>
      <c r="F16" s="45">
        <f>SUM(C16:E16)</f>
        <v>169</v>
      </c>
    </row>
    <row r="18" spans="2:6" x14ac:dyDescent="0.35">
      <c r="B18" s="54" t="s">
        <v>892</v>
      </c>
    </row>
    <row r="19" spans="2:6" x14ac:dyDescent="0.35">
      <c r="B19" s="55" t="s">
        <v>21</v>
      </c>
      <c r="C19" s="55" t="s">
        <v>887</v>
      </c>
      <c r="D19" s="55" t="s">
        <v>888</v>
      </c>
      <c r="E19" s="55" t="s">
        <v>889</v>
      </c>
      <c r="F19" s="55" t="s">
        <v>21</v>
      </c>
    </row>
    <row r="20" spans="2:6" x14ac:dyDescent="0.35">
      <c r="B20" s="44" t="s">
        <v>891</v>
      </c>
      <c r="C20" s="46">
        <f>IF(F16&gt;0, C16/F16, 0)</f>
        <v>0</v>
      </c>
      <c r="D20" s="46">
        <f>IF(F16&gt;0, D16/F16, 0)</f>
        <v>0</v>
      </c>
      <c r="E20" s="46">
        <f>IF(F16&gt;0, E16/F16, 0)</f>
        <v>1</v>
      </c>
      <c r="F20" s="47" t="s">
        <v>21</v>
      </c>
    </row>
    <row r="25" spans="2:6" ht="18.5" x14ac:dyDescent="0.45">
      <c r="B25" s="40" t="s">
        <v>893</v>
      </c>
    </row>
    <row r="27" spans="2:6" x14ac:dyDescent="0.35">
      <c r="B27" s="54" t="s">
        <v>886</v>
      </c>
    </row>
    <row r="28" spans="2:6" x14ac:dyDescent="0.35">
      <c r="B28" s="42" t="s">
        <v>3</v>
      </c>
      <c r="C28" s="42" t="s">
        <v>887</v>
      </c>
      <c r="D28" s="42" t="s">
        <v>888</v>
      </c>
      <c r="E28" s="42" t="s">
        <v>889</v>
      </c>
      <c r="F28" s="42" t="s">
        <v>890</v>
      </c>
    </row>
    <row r="29" spans="2:6" x14ac:dyDescent="0.35">
      <c r="B29" s="44" t="s">
        <v>17</v>
      </c>
      <c r="C29" s="45">
        <f>COUNTIFS('Recommendations'!D:D,"NDM",'Recommendations'!M:M,"=Resolved")</f>
        <v>0</v>
      </c>
      <c r="D29" s="45">
        <f>COUNTIFS('Recommendations'!D:D,"=NDM",'Recommendations'!M:M,"=Testing")</f>
        <v>0</v>
      </c>
      <c r="E29" s="45">
        <f>COUNTIFS('Recommendations'!D:D,"=NDM",'Recommendations'!M:M,"=Outstanding")</f>
        <v>15</v>
      </c>
      <c r="F29" s="45">
        <f>SUM(C29:E29)</f>
        <v>15</v>
      </c>
    </row>
    <row r="30" spans="2:6" x14ac:dyDescent="0.35">
      <c r="B30" s="44" t="s">
        <v>99</v>
      </c>
      <c r="C30" s="45">
        <f>COUNTIFS('Recommendations'!D:D,"OS",'Recommendations'!M:M,"=Resolved")</f>
        <v>0</v>
      </c>
      <c r="D30" s="45">
        <f>COUNTIFS('Recommendations'!D:D,"=OS",'Recommendations'!M:M,"=Testing")</f>
        <v>0</v>
      </c>
      <c r="E30" s="45">
        <f>COUNTIFS('Recommendations'!D:D,"=OS",'Recommendations'!M:M,"=Outstanding")</f>
        <v>154</v>
      </c>
      <c r="F30" s="45">
        <f>SUM(C30:E30)</f>
        <v>154</v>
      </c>
    </row>
    <row r="32" spans="2:6" x14ac:dyDescent="0.35">
      <c r="B32" s="54" t="s">
        <v>892</v>
      </c>
    </row>
    <row r="33" spans="2:6" x14ac:dyDescent="0.35">
      <c r="B33" s="55" t="s">
        <v>3</v>
      </c>
      <c r="C33" s="55" t="s">
        <v>887</v>
      </c>
      <c r="D33" s="55" t="s">
        <v>888</v>
      </c>
      <c r="E33" s="55" t="s">
        <v>889</v>
      </c>
      <c r="F33" s="55" t="s">
        <v>21</v>
      </c>
    </row>
    <row r="34" spans="2:6" x14ac:dyDescent="0.35">
      <c r="B34" s="44" t="s">
        <v>17</v>
      </c>
      <c r="C34" s="46">
        <f>IF(F29&gt;0, C29/F29, 0)</f>
        <v>0</v>
      </c>
      <c r="D34" s="46">
        <f>IF(F29&gt;0, D29/F29, 0)</f>
        <v>0</v>
      </c>
      <c r="E34" s="46">
        <f>IF(F29&gt;0, E29/F29, 0)</f>
        <v>1</v>
      </c>
      <c r="F34" s="47" t="s">
        <v>21</v>
      </c>
    </row>
    <row r="35" spans="2:6" x14ac:dyDescent="0.35">
      <c r="B35" s="44" t="s">
        <v>99</v>
      </c>
      <c r="C35" s="46">
        <f>IF(F30&gt;0, C30/F30, 0)</f>
        <v>0</v>
      </c>
      <c r="D35" s="46">
        <f>IF(F30&gt;0, D30/F30, 0)</f>
        <v>0</v>
      </c>
      <c r="E35" s="46">
        <f>IF(F30&gt;0, E30/F30, 0)</f>
        <v>1</v>
      </c>
      <c r="F35" s="47" t="s">
        <v>21</v>
      </c>
    </row>
    <row r="40" spans="2:6" ht="18.5" x14ac:dyDescent="0.45">
      <c r="B40" s="40" t="s">
        <v>894</v>
      </c>
    </row>
    <row r="42" spans="2:6" x14ac:dyDescent="0.35">
      <c r="B42" s="54" t="s">
        <v>886</v>
      </c>
    </row>
    <row r="43" spans="2:6" x14ac:dyDescent="0.35">
      <c r="B43" s="42" t="s">
        <v>6</v>
      </c>
      <c r="C43" s="42" t="s">
        <v>887</v>
      </c>
      <c r="D43" s="42" t="s">
        <v>888</v>
      </c>
      <c r="E43" s="42" t="s">
        <v>889</v>
      </c>
      <c r="F43" s="42" t="s">
        <v>890</v>
      </c>
    </row>
    <row r="44" spans="2:6" x14ac:dyDescent="0.35">
      <c r="B44" s="44" t="s">
        <v>895</v>
      </c>
      <c r="C44" s="45">
        <f>COUNTIFS('Recommendations'!G:G,"Phase1",'Recommendations'!M:M,"=Resolved")</f>
        <v>0</v>
      </c>
      <c r="D44" s="45">
        <f>COUNTIFS('Recommendations'!G:G,"=Phase1",'Recommendations'!M:M,"=Testing")</f>
        <v>0</v>
      </c>
      <c r="E44" s="45">
        <f>COUNTIFS('Recommendations'!G:G,"=Phase1",'Recommendations'!M:M,"=Outstanding")</f>
        <v>0</v>
      </c>
      <c r="F44" s="45">
        <f t="shared" ref="F44:F49" si="0">SUM(C44:E44)</f>
        <v>0</v>
      </c>
    </row>
    <row r="45" spans="2:6" x14ac:dyDescent="0.35">
      <c r="B45" s="44" t="s">
        <v>896</v>
      </c>
      <c r="C45" s="45">
        <f>COUNTIFS('Recommendations'!G:G,"Phase2",'Recommendations'!M:M,"=Resolved")</f>
        <v>0</v>
      </c>
      <c r="D45" s="45">
        <f>COUNTIFS('Recommendations'!G:G,"=Phase2",'Recommendations'!M:M,"=Testing")</f>
        <v>0</v>
      </c>
      <c r="E45" s="45">
        <f>COUNTIFS('Recommendations'!G:G,"=Phase2",'Recommendations'!M:M,"=Outstanding")</f>
        <v>0</v>
      </c>
      <c r="F45" s="45">
        <f t="shared" si="0"/>
        <v>0</v>
      </c>
    </row>
    <row r="46" spans="2:6" x14ac:dyDescent="0.35">
      <c r="B46" s="44" t="s">
        <v>897</v>
      </c>
      <c r="C46" s="45">
        <f>COUNTIFS('Recommendations'!G:G,"Phase3",'Recommendations'!M:M,"=Resolved")</f>
        <v>0</v>
      </c>
      <c r="D46" s="45">
        <f>COUNTIFS('Recommendations'!G:G,"=Phase3",'Recommendations'!M:M,"=Testing")</f>
        <v>0</v>
      </c>
      <c r="E46" s="45">
        <f>COUNTIFS('Recommendations'!G:G,"=Phase3",'Recommendations'!M:M,"=Outstanding")</f>
        <v>0</v>
      </c>
      <c r="F46" s="45">
        <f t="shared" si="0"/>
        <v>0</v>
      </c>
    </row>
    <row r="47" spans="2:6" x14ac:dyDescent="0.35">
      <c r="B47" s="44" t="s">
        <v>898</v>
      </c>
      <c r="C47" s="45">
        <f>COUNTIFS('Recommendations'!G:G,"Phase4",'Recommendations'!M:M,"=Resolved")</f>
        <v>0</v>
      </c>
      <c r="D47" s="45">
        <f>COUNTIFS('Recommendations'!G:G,"=Phase4",'Recommendations'!M:M,"=Testing")</f>
        <v>0</v>
      </c>
      <c r="E47" s="45">
        <f>COUNTIFS('Recommendations'!G:G,"=Phase4",'Recommendations'!M:M,"=Outstanding")</f>
        <v>0</v>
      </c>
      <c r="F47" s="45">
        <f t="shared" si="0"/>
        <v>0</v>
      </c>
    </row>
    <row r="48" spans="2:6" x14ac:dyDescent="0.35">
      <c r="B48" s="44" t="s">
        <v>899</v>
      </c>
      <c r="C48" s="45">
        <f>COUNTIFS('Recommendations'!G:G,"Phase5",'Recommendations'!M:M,"=Resolved")</f>
        <v>0</v>
      </c>
      <c r="D48" s="45">
        <f>COUNTIFS('Recommendations'!G:G,"=Phase5",'Recommendations'!M:M,"=Testing")</f>
        <v>0</v>
      </c>
      <c r="E48" s="45">
        <f>COUNTIFS('Recommendations'!G:G,"=Phase5",'Recommendations'!M:M,"=Outstanding")</f>
        <v>0</v>
      </c>
      <c r="F48" s="45">
        <f t="shared" si="0"/>
        <v>0</v>
      </c>
    </row>
    <row r="49" spans="2:6" x14ac:dyDescent="0.35">
      <c r="B49" s="44" t="s">
        <v>20</v>
      </c>
      <c r="C49" s="45">
        <f>COUNTIFS('Recommendations'!G:G,"Pending",'Recommendations'!M:M,"=Resolved")</f>
        <v>0</v>
      </c>
      <c r="D49" s="45">
        <f>COUNTIFS('Recommendations'!G:G,"=Pending",'Recommendations'!M:M,"=Testing")</f>
        <v>0</v>
      </c>
      <c r="E49" s="45">
        <f>COUNTIFS('Recommendations'!G:G,"=Pending",'Recommendations'!M:M,"=Outstanding")</f>
        <v>169</v>
      </c>
      <c r="F49" s="45">
        <f t="shared" si="0"/>
        <v>169</v>
      </c>
    </row>
    <row r="51" spans="2:6" x14ac:dyDescent="0.35">
      <c r="B51" s="54" t="s">
        <v>892</v>
      </c>
    </row>
    <row r="52" spans="2:6" x14ac:dyDescent="0.35">
      <c r="B52" s="55" t="s">
        <v>6</v>
      </c>
      <c r="C52" s="55" t="s">
        <v>887</v>
      </c>
      <c r="D52" s="55" t="s">
        <v>888</v>
      </c>
      <c r="E52" s="55" t="s">
        <v>889</v>
      </c>
      <c r="F52" s="55" t="s">
        <v>21</v>
      </c>
    </row>
    <row r="53" spans="2:6" x14ac:dyDescent="0.35">
      <c r="B53" s="44" t="s">
        <v>895</v>
      </c>
      <c r="C53" s="46">
        <f t="shared" ref="C53:C58" si="1">IF(F44&gt;0, C44/F44, 0)</f>
        <v>0</v>
      </c>
      <c r="D53" s="46">
        <f t="shared" ref="D53:D58" si="2">IF(F44&gt;0, D44/F44, 0)</f>
        <v>0</v>
      </c>
      <c r="E53" s="46">
        <f t="shared" ref="E53:E58" si="3">IF(F44&gt;0, E44/F44, 0)</f>
        <v>0</v>
      </c>
      <c r="F53" s="47" t="s">
        <v>21</v>
      </c>
    </row>
    <row r="54" spans="2:6" x14ac:dyDescent="0.35">
      <c r="B54" s="44" t="s">
        <v>896</v>
      </c>
      <c r="C54" s="46">
        <f t="shared" si="1"/>
        <v>0</v>
      </c>
      <c r="D54" s="46">
        <f t="shared" si="2"/>
        <v>0</v>
      </c>
      <c r="E54" s="46">
        <f t="shared" si="3"/>
        <v>0</v>
      </c>
      <c r="F54" s="47" t="s">
        <v>21</v>
      </c>
    </row>
    <row r="55" spans="2:6" x14ac:dyDescent="0.35">
      <c r="B55" s="44" t="s">
        <v>897</v>
      </c>
      <c r="C55" s="46">
        <f t="shared" si="1"/>
        <v>0</v>
      </c>
      <c r="D55" s="46">
        <f t="shared" si="2"/>
        <v>0</v>
      </c>
      <c r="E55" s="46">
        <f t="shared" si="3"/>
        <v>0</v>
      </c>
      <c r="F55" s="47" t="s">
        <v>21</v>
      </c>
    </row>
    <row r="56" spans="2:6" x14ac:dyDescent="0.35">
      <c r="B56" s="44" t="s">
        <v>898</v>
      </c>
      <c r="C56" s="46">
        <f t="shared" si="1"/>
        <v>0</v>
      </c>
      <c r="D56" s="46">
        <f t="shared" si="2"/>
        <v>0</v>
      </c>
      <c r="E56" s="46">
        <f t="shared" si="3"/>
        <v>0</v>
      </c>
      <c r="F56" s="47" t="s">
        <v>21</v>
      </c>
    </row>
    <row r="57" spans="2:6" x14ac:dyDescent="0.35">
      <c r="B57" s="44" t="s">
        <v>899</v>
      </c>
      <c r="C57" s="46">
        <f t="shared" si="1"/>
        <v>0</v>
      </c>
      <c r="D57" s="46">
        <f t="shared" si="2"/>
        <v>0</v>
      </c>
      <c r="E57" s="46">
        <f t="shared" si="3"/>
        <v>0</v>
      </c>
      <c r="F57" s="47" t="s">
        <v>21</v>
      </c>
    </row>
    <row r="58" spans="2:6" x14ac:dyDescent="0.35">
      <c r="B58" s="44" t="s">
        <v>20</v>
      </c>
      <c r="C58" s="46">
        <f t="shared" si="1"/>
        <v>0</v>
      </c>
      <c r="D58" s="46">
        <f t="shared" si="2"/>
        <v>0</v>
      </c>
      <c r="E58" s="46">
        <f t="shared" si="3"/>
        <v>1</v>
      </c>
      <c r="F58" s="47" t="s">
        <v>21</v>
      </c>
    </row>
    <row r="63" spans="2:6" ht="18.5" x14ac:dyDescent="0.45">
      <c r="B63" s="40" t="s">
        <v>900</v>
      </c>
    </row>
    <row r="65" spans="2:6" x14ac:dyDescent="0.35">
      <c r="B65" s="54" t="s">
        <v>886</v>
      </c>
    </row>
    <row r="66" spans="2:6" x14ac:dyDescent="0.35">
      <c r="B66" s="42" t="s">
        <v>2</v>
      </c>
      <c r="C66" s="42" t="s">
        <v>887</v>
      </c>
      <c r="D66" s="42" t="s">
        <v>888</v>
      </c>
      <c r="E66" s="42" t="s">
        <v>889</v>
      </c>
      <c r="F66" s="42" t="s">
        <v>890</v>
      </c>
    </row>
    <row r="67" spans="2:6" x14ac:dyDescent="0.35">
      <c r="B67" s="44" t="s">
        <v>16</v>
      </c>
      <c r="C67" s="45">
        <f>COUNTIFS('Recommendations'!C:C,"CAT I (High)",'Recommendations'!M:M,"=Resolved")</f>
        <v>0</v>
      </c>
      <c r="D67" s="45">
        <f>COUNTIFS('Recommendations'!C:C,"=CAT I (High)",'Recommendations'!M:M,"=Testing")</f>
        <v>0</v>
      </c>
      <c r="E67" s="45">
        <f>COUNTIFS('Recommendations'!C:C,"=CAT I (High)",'Recommendations'!M:M,"=Outstanding")</f>
        <v>15</v>
      </c>
      <c r="F67" s="45">
        <f>SUM(C67:E67)</f>
        <v>15</v>
      </c>
    </row>
    <row r="68" spans="2:6" x14ac:dyDescent="0.35">
      <c r="B68" s="44" t="s">
        <v>27</v>
      </c>
      <c r="C68" s="45">
        <f>COUNTIFS('Recommendations'!C:C,"CAT II (Medium)",'Recommendations'!M:M,"=Resolved")</f>
        <v>0</v>
      </c>
      <c r="D68" s="45">
        <f>COUNTIFS('Recommendations'!C:C,"=CAT II (Medium)",'Recommendations'!M:M,"=Testing")</f>
        <v>0</v>
      </c>
      <c r="E68" s="45">
        <f>COUNTIFS('Recommendations'!C:C,"=CAT II (Medium)",'Recommendations'!M:M,"=Outstanding")</f>
        <v>148</v>
      </c>
      <c r="F68" s="45">
        <f>SUM(C68:E68)</f>
        <v>148</v>
      </c>
    </row>
    <row r="69" spans="2:6" x14ac:dyDescent="0.35">
      <c r="B69" s="44" t="s">
        <v>48</v>
      </c>
      <c r="C69" s="45">
        <f>COUNTIFS('Recommendations'!C:C,"CAT III (Low)",'Recommendations'!M:M,"=Resolved")</f>
        <v>0</v>
      </c>
      <c r="D69" s="45">
        <f>COUNTIFS('Recommendations'!C:C,"=CAT III (Low)",'Recommendations'!M:M,"=Testing")</f>
        <v>0</v>
      </c>
      <c r="E69" s="45">
        <f>COUNTIFS('Recommendations'!C:C,"=CAT III (Low)",'Recommendations'!M:M,"=Outstanding")</f>
        <v>6</v>
      </c>
      <c r="F69" s="45">
        <f>SUM(C69:E69)</f>
        <v>6</v>
      </c>
    </row>
    <row r="71" spans="2:6" x14ac:dyDescent="0.35">
      <c r="B71" s="54" t="s">
        <v>892</v>
      </c>
    </row>
    <row r="72" spans="2:6" x14ac:dyDescent="0.35">
      <c r="B72" s="55" t="s">
        <v>2</v>
      </c>
      <c r="C72" s="55" t="s">
        <v>887</v>
      </c>
      <c r="D72" s="55" t="s">
        <v>888</v>
      </c>
      <c r="E72" s="55" t="s">
        <v>889</v>
      </c>
      <c r="F72" s="55" t="s">
        <v>21</v>
      </c>
    </row>
    <row r="73" spans="2:6" x14ac:dyDescent="0.35">
      <c r="B73" s="44" t="s">
        <v>16</v>
      </c>
      <c r="C73" s="46">
        <f>IF(F67&gt;0, C67/F67, 0)</f>
        <v>0</v>
      </c>
      <c r="D73" s="46">
        <f>IF(F67&gt;0, D67/F67, 0)</f>
        <v>0</v>
      </c>
      <c r="E73" s="46">
        <f>IF(F67&gt;0, E67/F67, 0)</f>
        <v>1</v>
      </c>
      <c r="F73" s="47" t="s">
        <v>21</v>
      </c>
    </row>
    <row r="74" spans="2:6" x14ac:dyDescent="0.35">
      <c r="B74" s="44" t="s">
        <v>27</v>
      </c>
      <c r="C74" s="46">
        <f>IF(F68&gt;0, C68/F68, 0)</f>
        <v>0</v>
      </c>
      <c r="D74" s="46">
        <f>IF(F68&gt;0, D68/F68, 0)</f>
        <v>0</v>
      </c>
      <c r="E74" s="46">
        <f>IF(F68&gt;0, E68/F68, 0)</f>
        <v>1</v>
      </c>
      <c r="F74" s="47" t="s">
        <v>21</v>
      </c>
    </row>
    <row r="75" spans="2:6" x14ac:dyDescent="0.35">
      <c r="B75" s="44" t="s">
        <v>48</v>
      </c>
      <c r="C75" s="46">
        <f>IF(F69&gt;0, C69/F69, 0)</f>
        <v>0</v>
      </c>
      <c r="D75" s="46">
        <f>IF(F69&gt;0, D69/F69, 0)</f>
        <v>0</v>
      </c>
      <c r="E75" s="46">
        <f>IF(F69&gt;0, E69/F69, 0)</f>
        <v>1</v>
      </c>
      <c r="F75" s="47" t="s">
        <v>21</v>
      </c>
    </row>
    <row r="80" spans="2:6" ht="18.5" x14ac:dyDescent="0.45">
      <c r="B80" s="40" t="s">
        <v>901</v>
      </c>
    </row>
    <row r="82" spans="2:6" x14ac:dyDescent="0.35">
      <c r="B82" s="54" t="s">
        <v>886</v>
      </c>
    </row>
    <row r="83" spans="2:6" x14ac:dyDescent="0.35">
      <c r="B83" s="42" t="s">
        <v>4</v>
      </c>
      <c r="C83" s="42" t="s">
        <v>887</v>
      </c>
      <c r="D83" s="42" t="s">
        <v>888</v>
      </c>
      <c r="E83" s="42" t="s">
        <v>889</v>
      </c>
      <c r="F83" s="42" t="s">
        <v>890</v>
      </c>
    </row>
    <row r="84" spans="2:6" x14ac:dyDescent="0.35">
      <c r="B84" s="44" t="s">
        <v>902</v>
      </c>
      <c r="C84" s="45">
        <f>COUNTIFS('Recommendations'!E:E,"Must",'Recommendations'!M:M,"=Resolved")</f>
        <v>0</v>
      </c>
      <c r="D84" s="45">
        <f>COUNTIFS('Recommendations'!E:E,"=Must",'Recommendations'!M:M,"=Testing")</f>
        <v>0</v>
      </c>
      <c r="E84" s="45">
        <f>COUNTIFS('Recommendations'!E:E,"=Must",'Recommendations'!M:M,"=Outstanding")</f>
        <v>0</v>
      </c>
      <c r="F84" s="45">
        <f>SUM(C84:E84)</f>
        <v>0</v>
      </c>
    </row>
    <row r="85" spans="2:6" x14ac:dyDescent="0.35">
      <c r="B85" s="44" t="s">
        <v>903</v>
      </c>
      <c r="C85" s="45">
        <f>COUNTIFS('Recommendations'!E:E,"Should",'Recommendations'!M:M,"=Resolved")</f>
        <v>0</v>
      </c>
      <c r="D85" s="45">
        <f>COUNTIFS('Recommendations'!E:E,"=Should",'Recommendations'!M:M,"=Testing")</f>
        <v>0</v>
      </c>
      <c r="E85" s="45">
        <f>COUNTIFS('Recommendations'!E:E,"=Should",'Recommendations'!M:M,"=Outstanding")</f>
        <v>0</v>
      </c>
      <c r="F85" s="45">
        <f>SUM(C85:E85)</f>
        <v>0</v>
      </c>
    </row>
    <row r="86" spans="2:6" x14ac:dyDescent="0.35">
      <c r="B86" s="44" t="s">
        <v>904</v>
      </c>
      <c r="C86" s="45">
        <f>COUNTIFS('Recommendations'!E:E,"Could",'Recommendations'!M:M,"=Resolved")</f>
        <v>0</v>
      </c>
      <c r="D86" s="45">
        <f>COUNTIFS('Recommendations'!E:E,"=Could",'Recommendations'!M:M,"=Testing")</f>
        <v>0</v>
      </c>
      <c r="E86" s="45">
        <f>COUNTIFS('Recommendations'!E:E,"=Could",'Recommendations'!M:M,"=Outstanding")</f>
        <v>0</v>
      </c>
      <c r="F86" s="45">
        <f>SUM(C86:E86)</f>
        <v>0</v>
      </c>
    </row>
    <row r="87" spans="2:6" x14ac:dyDescent="0.35">
      <c r="B87" s="44" t="s">
        <v>905</v>
      </c>
      <c r="C87" s="45">
        <f>COUNTIFS('Recommendations'!E:E,"Won't",'Recommendations'!M:M,"=Resolved")</f>
        <v>0</v>
      </c>
      <c r="D87" s="45">
        <f>COUNTIFS('Recommendations'!E:E,"=Won't",'Recommendations'!M:M,"=Testing")</f>
        <v>0</v>
      </c>
      <c r="E87" s="45">
        <f>COUNTIFS('Recommendations'!E:E,"=Won't",'Recommendations'!M:M,"=Outstanding")</f>
        <v>0</v>
      </c>
      <c r="F87" s="45">
        <f>SUM(C87:E87)</f>
        <v>0</v>
      </c>
    </row>
    <row r="88" spans="2:6" x14ac:dyDescent="0.35">
      <c r="B88" s="44" t="s">
        <v>18</v>
      </c>
      <c r="C88" s="45">
        <f>COUNTIFS('Recommendations'!E:E,"Unassigned",'Recommendations'!M:M,"=Resolved")</f>
        <v>0</v>
      </c>
      <c r="D88" s="45">
        <f>COUNTIFS('Recommendations'!E:E,"=Unassigned",'Recommendations'!M:M,"=Testing")</f>
        <v>0</v>
      </c>
      <c r="E88" s="45">
        <f>COUNTIFS('Recommendations'!E:E,"=Unassigned",'Recommendations'!M:M,"=Outstanding")</f>
        <v>169</v>
      </c>
      <c r="F88" s="45">
        <f>SUM(C88:E88)</f>
        <v>169</v>
      </c>
    </row>
    <row r="90" spans="2:6" x14ac:dyDescent="0.35">
      <c r="B90" s="54" t="s">
        <v>892</v>
      </c>
    </row>
    <row r="91" spans="2:6" x14ac:dyDescent="0.35">
      <c r="B91" s="55" t="s">
        <v>4</v>
      </c>
      <c r="C91" s="55" t="s">
        <v>887</v>
      </c>
      <c r="D91" s="55" t="s">
        <v>888</v>
      </c>
      <c r="E91" s="55" t="s">
        <v>889</v>
      </c>
      <c r="F91" s="55" t="s">
        <v>21</v>
      </c>
    </row>
    <row r="92" spans="2:6" x14ac:dyDescent="0.35">
      <c r="B92" s="44" t="s">
        <v>902</v>
      </c>
      <c r="C92" s="46">
        <f>IF(F84&gt;0, C84/F84, 0)</f>
        <v>0</v>
      </c>
      <c r="D92" s="46">
        <f>IF(F84&gt;0, D84/F84, 0)</f>
        <v>0</v>
      </c>
      <c r="E92" s="46">
        <f>IF(F84&gt;0, E84/F84, 0)</f>
        <v>0</v>
      </c>
      <c r="F92" s="47" t="s">
        <v>21</v>
      </c>
    </row>
    <row r="93" spans="2:6" x14ac:dyDescent="0.35">
      <c r="B93" s="44" t="s">
        <v>903</v>
      </c>
      <c r="C93" s="46">
        <f>IF(F85&gt;0, C85/F85, 0)</f>
        <v>0</v>
      </c>
      <c r="D93" s="46">
        <f>IF(F85&gt;0, D85/F85, 0)</f>
        <v>0</v>
      </c>
      <c r="E93" s="46">
        <f>IF(F85&gt;0, E85/F85, 0)</f>
        <v>0</v>
      </c>
      <c r="F93" s="47" t="s">
        <v>21</v>
      </c>
    </row>
    <row r="94" spans="2:6" x14ac:dyDescent="0.35">
      <c r="B94" s="44" t="s">
        <v>904</v>
      </c>
      <c r="C94" s="46">
        <f>IF(F86&gt;0, C86/F86, 0)</f>
        <v>0</v>
      </c>
      <c r="D94" s="46">
        <f>IF(F86&gt;0, D86/F86, 0)</f>
        <v>0</v>
      </c>
      <c r="E94" s="46">
        <f>IF(F86&gt;0, E86/F86, 0)</f>
        <v>0</v>
      </c>
      <c r="F94" s="47" t="s">
        <v>21</v>
      </c>
    </row>
    <row r="95" spans="2:6" x14ac:dyDescent="0.35">
      <c r="B95" s="44" t="s">
        <v>905</v>
      </c>
      <c r="C95" s="46">
        <f>IF(F87&gt;0, C87/F87, 0)</f>
        <v>0</v>
      </c>
      <c r="D95" s="46">
        <f>IF(F87&gt;0, D87/F87, 0)</f>
        <v>0</v>
      </c>
      <c r="E95" s="46">
        <f>IF(F87&gt;0, E87/F87, 0)</f>
        <v>0</v>
      </c>
      <c r="F95" s="47" t="s">
        <v>21</v>
      </c>
    </row>
    <row r="96" spans="2:6" x14ac:dyDescent="0.35">
      <c r="B96" s="44" t="s">
        <v>18</v>
      </c>
      <c r="C96" s="46">
        <f>IF(F88&gt;0, C88/F88, 0)</f>
        <v>0</v>
      </c>
      <c r="D96" s="46">
        <f>IF(F88&gt;0, D88/F88, 0)</f>
        <v>0</v>
      </c>
      <c r="E96" s="46">
        <f>IF(F88&gt;0, E88/F88, 0)</f>
        <v>1</v>
      </c>
      <c r="F96" s="47" t="s">
        <v>21</v>
      </c>
    </row>
    <row r="101" spans="2:6" ht="18.5" x14ac:dyDescent="0.45">
      <c r="B101" s="40" t="s">
        <v>906</v>
      </c>
    </row>
    <row r="103" spans="2:6" x14ac:dyDescent="0.35">
      <c r="B103" s="54" t="s">
        <v>886</v>
      </c>
    </row>
    <row r="104" spans="2:6" x14ac:dyDescent="0.35">
      <c r="B104" s="42" t="s">
        <v>907</v>
      </c>
      <c r="C104" s="42" t="s">
        <v>887</v>
      </c>
      <c r="D104" s="42" t="s">
        <v>888</v>
      </c>
      <c r="E104" s="42" t="s">
        <v>889</v>
      </c>
      <c r="F104" s="42" t="s">
        <v>890</v>
      </c>
    </row>
    <row r="105" spans="2:6" x14ac:dyDescent="0.35">
      <c r="B105" s="44" t="s">
        <v>908</v>
      </c>
      <c r="C105" s="45">
        <f>COUNTIFS('Recommendations'!F:F,"Low",'Recommendations'!M:M,"=Resolved")</f>
        <v>0</v>
      </c>
      <c r="D105" s="45">
        <f>COUNTIFS('Recommendations'!F:F,"=Low",'Recommendations'!M:M,"=Testing")</f>
        <v>0</v>
      </c>
      <c r="E105" s="45">
        <f>COUNTIFS('Recommendations'!F:F,"=Low",'Recommendations'!M:M,"=Outstanding")</f>
        <v>0</v>
      </c>
      <c r="F105" s="45">
        <f>SUM(C105:E105)</f>
        <v>0</v>
      </c>
    </row>
    <row r="106" spans="2:6" x14ac:dyDescent="0.35">
      <c r="B106" s="44" t="s">
        <v>909</v>
      </c>
      <c r="C106" s="45">
        <f>COUNTIFS('Recommendations'!F:F,"Medium",'Recommendations'!M:M,"=Resolved")</f>
        <v>0</v>
      </c>
      <c r="D106" s="45">
        <f>COUNTIFS('Recommendations'!F:F,"=Medium",'Recommendations'!M:M,"=Testing")</f>
        <v>0</v>
      </c>
      <c r="E106" s="45">
        <f>COUNTIFS('Recommendations'!F:F,"=Medium",'Recommendations'!M:M,"=Outstanding")</f>
        <v>0</v>
      </c>
      <c r="F106" s="45">
        <f>SUM(C106:E106)</f>
        <v>0</v>
      </c>
    </row>
    <row r="107" spans="2:6" x14ac:dyDescent="0.35">
      <c r="B107" s="44" t="s">
        <v>910</v>
      </c>
      <c r="C107" s="45">
        <f>COUNTIFS('Recommendations'!F:F,"High",'Recommendations'!M:M,"=Resolved")</f>
        <v>0</v>
      </c>
      <c r="D107" s="45">
        <f>COUNTIFS('Recommendations'!F:F,"=High",'Recommendations'!M:M,"=Testing")</f>
        <v>0</v>
      </c>
      <c r="E107" s="45">
        <f>COUNTIFS('Recommendations'!F:F,"=High",'Recommendations'!M:M,"=Outstanding")</f>
        <v>0</v>
      </c>
      <c r="F107" s="45">
        <f>SUM(C107:E107)</f>
        <v>0</v>
      </c>
    </row>
    <row r="108" spans="2:6" x14ac:dyDescent="0.35">
      <c r="B108" s="44" t="s">
        <v>19</v>
      </c>
      <c r="C108" s="45">
        <f>COUNTIFS('Recommendations'!F:F,"Unassessed",'Recommendations'!M:M,"=Resolved")</f>
        <v>0</v>
      </c>
      <c r="D108" s="45">
        <f>COUNTIFS('Recommendations'!F:F,"=Unassessed",'Recommendations'!M:M,"=Testing")</f>
        <v>0</v>
      </c>
      <c r="E108" s="45">
        <f>COUNTIFS('Recommendations'!F:F,"=Unassessed",'Recommendations'!M:M,"=Outstanding")</f>
        <v>169</v>
      </c>
      <c r="F108" s="45">
        <f>SUM(C108:E108)</f>
        <v>169</v>
      </c>
    </row>
    <row r="110" spans="2:6" x14ac:dyDescent="0.35">
      <c r="B110" s="54" t="s">
        <v>892</v>
      </c>
    </row>
    <row r="111" spans="2:6" x14ac:dyDescent="0.35">
      <c r="B111" s="55" t="s">
        <v>907</v>
      </c>
      <c r="C111" s="55" t="s">
        <v>887</v>
      </c>
      <c r="D111" s="55" t="s">
        <v>888</v>
      </c>
      <c r="E111" s="55" t="s">
        <v>889</v>
      </c>
      <c r="F111" s="55" t="s">
        <v>21</v>
      </c>
    </row>
    <row r="112" spans="2:6" x14ac:dyDescent="0.35">
      <c r="B112" s="44" t="s">
        <v>908</v>
      </c>
      <c r="C112" s="46">
        <f>IF(F105&gt;0, C105/F105, 0)</f>
        <v>0</v>
      </c>
      <c r="D112" s="46">
        <f>IF(F105&gt;0, D105/F105, 0)</f>
        <v>0</v>
      </c>
      <c r="E112" s="46">
        <f>IF(F105&gt;0, E105/F105, 0)</f>
        <v>0</v>
      </c>
      <c r="F112" s="47" t="s">
        <v>21</v>
      </c>
    </row>
    <row r="113" spans="2:15" x14ac:dyDescent="0.35">
      <c r="B113" s="44" t="s">
        <v>909</v>
      </c>
      <c r="C113" s="46">
        <f>IF(F106&gt;0, C106/F106, 0)</f>
        <v>0</v>
      </c>
      <c r="D113" s="46">
        <f>IF(F106&gt;0, D106/F106, 0)</f>
        <v>0</v>
      </c>
      <c r="E113" s="46">
        <f>IF(F106&gt;0, E106/F106, 0)</f>
        <v>0</v>
      </c>
      <c r="F113" s="47" t="s">
        <v>21</v>
      </c>
    </row>
    <row r="114" spans="2:15" x14ac:dyDescent="0.35">
      <c r="B114" s="44" t="s">
        <v>910</v>
      </c>
      <c r="C114" s="46">
        <f>IF(F107&gt;0, C107/F107, 0)</f>
        <v>0</v>
      </c>
      <c r="D114" s="46">
        <f>IF(F107&gt;0, D107/F107, 0)</f>
        <v>0</v>
      </c>
      <c r="E114" s="46">
        <f>IF(F107&gt;0, E107/F107, 0)</f>
        <v>0</v>
      </c>
      <c r="F114" s="47" t="s">
        <v>21</v>
      </c>
    </row>
    <row r="115" spans="2:15" x14ac:dyDescent="0.35">
      <c r="B115" s="44" t="s">
        <v>19</v>
      </c>
      <c r="C115" s="46">
        <f>IF(F108&gt;0, C108/F108, 0)</f>
        <v>0</v>
      </c>
      <c r="D115" s="46">
        <f>IF(F108&gt;0, D108/F108, 0)</f>
        <v>0</v>
      </c>
      <c r="E115" s="46">
        <f>IF(F108&gt;0, E108/F108, 0)</f>
        <v>1</v>
      </c>
      <c r="F115" s="47" t="s">
        <v>21</v>
      </c>
    </row>
    <row r="120" spans="2:15" ht="18.5" x14ac:dyDescent="0.45">
      <c r="B120" s="40" t="s">
        <v>911</v>
      </c>
      <c r="J120" s="40" t="s">
        <v>912</v>
      </c>
    </row>
    <row r="121" spans="2:15" x14ac:dyDescent="0.35">
      <c r="B121" s="42" t="s">
        <v>6</v>
      </c>
      <c r="C121" s="87" t="s">
        <v>913</v>
      </c>
      <c r="D121" s="87"/>
      <c r="E121" s="42" t="s">
        <v>879</v>
      </c>
      <c r="F121" s="42" t="s">
        <v>887</v>
      </c>
      <c r="G121" s="87" t="s">
        <v>914</v>
      </c>
      <c r="H121" s="87"/>
      <c r="J121" s="42" t="s">
        <v>6</v>
      </c>
      <c r="K121" s="42" t="s">
        <v>902</v>
      </c>
      <c r="L121" s="42" t="s">
        <v>903</v>
      </c>
      <c r="M121" s="42" t="s">
        <v>904</v>
      </c>
      <c r="N121" s="42" t="s">
        <v>905</v>
      </c>
      <c r="O121" s="42" t="s">
        <v>18</v>
      </c>
    </row>
    <row r="122" spans="2:15" x14ac:dyDescent="0.35">
      <c r="B122" s="48" t="s">
        <v>895</v>
      </c>
      <c r="C122" s="88" t="s">
        <v>21</v>
      </c>
      <c r="D122" s="88"/>
      <c r="E122" s="45">
        <f>COUNTIF('Recommendations'!G:G,"Phase1")-COUNTIFS('Recommendations'!G:G,"Phase1",'Recommendations'!H:H,"Risk Accepted")-COUNTIFS('Recommendations'!G:G,"Phase1",'Recommendations'!H:H,"N/A")</f>
        <v>0</v>
      </c>
      <c r="F122" s="45">
        <f>COUNTIFS('Recommendations'!G:G,"Phase1",'Recommendations'!M:M,"Resolved")</f>
        <v>0</v>
      </c>
      <c r="G122" s="89">
        <f t="shared" ref="G122:G127" si="4">IF(E122&gt;0,F122/E122,0)</f>
        <v>0</v>
      </c>
      <c r="H122" s="89"/>
      <c r="J122" s="48" t="s">
        <v>895</v>
      </c>
      <c r="K122" s="45">
        <f>COUNTIFS('Recommendations'!G:G,"Phase1",'Recommendations'!E:E,"Must")</f>
        <v>0</v>
      </c>
      <c r="L122" s="45">
        <f>COUNTIFS('Recommendations'!G:G,"Phase1",'Recommendations'!E:E,"Should")</f>
        <v>0</v>
      </c>
      <c r="M122" s="45">
        <f>COUNTIFS('Recommendations'!G:G,"Phase1",'Recommendations'!E:E,"Could")</f>
        <v>0</v>
      </c>
      <c r="N122" s="45">
        <f>COUNTIFS('Recommendations'!G:G,"Phase1",'Recommendations'!E:E,"Won't")</f>
        <v>0</v>
      </c>
      <c r="O122" s="45">
        <f>COUNTIFS('Recommendations'!G:G,"Phase1",'Recommendations'!E:E,"Unassigned")</f>
        <v>0</v>
      </c>
    </row>
    <row r="123" spans="2:15" x14ac:dyDescent="0.35">
      <c r="B123" s="48" t="s">
        <v>896</v>
      </c>
      <c r="C123" s="88" t="s">
        <v>21</v>
      </c>
      <c r="D123" s="88"/>
      <c r="E123" s="45">
        <f>COUNTIF('Recommendations'!G:G,"Phase2")-COUNTIFS('Recommendations'!G:G,"Phase2",'Recommendations'!H:H,"Risk Accepted")-COUNTIFS('Recommendations'!G:G,"Phase2",'Recommendations'!H:H,"N/A")</f>
        <v>0</v>
      </c>
      <c r="F123" s="45">
        <f>COUNTIFS('Recommendations'!G:G,"Phase2",'Recommendations'!M:M,"Resolved")</f>
        <v>0</v>
      </c>
      <c r="G123" s="89">
        <f t="shared" si="4"/>
        <v>0</v>
      </c>
      <c r="H123" s="89"/>
      <c r="J123" s="48" t="s">
        <v>896</v>
      </c>
      <c r="K123" s="45">
        <f>COUNTIFS('Recommendations'!G:G,"Phase2",'Recommendations'!E:E,"Must")</f>
        <v>0</v>
      </c>
      <c r="L123" s="45">
        <f>COUNTIFS('Recommendations'!G:G,"Phase2",'Recommendations'!E:E,"Should")</f>
        <v>0</v>
      </c>
      <c r="M123" s="45">
        <f>COUNTIFS('Recommendations'!G:G,"Phase2",'Recommendations'!E:E,"Could")</f>
        <v>0</v>
      </c>
      <c r="N123" s="45">
        <f>COUNTIFS('Recommendations'!G:G,"Phase2",'Recommendations'!E:E,"Won't")</f>
        <v>0</v>
      </c>
      <c r="O123" s="45">
        <f>COUNTIFS('Recommendations'!G:G,"Phase2",'Recommendations'!E:E,"Unassigned")</f>
        <v>0</v>
      </c>
    </row>
    <row r="124" spans="2:15" x14ac:dyDescent="0.35">
      <c r="B124" s="48" t="s">
        <v>897</v>
      </c>
      <c r="C124" s="88" t="s">
        <v>21</v>
      </c>
      <c r="D124" s="88"/>
      <c r="E124" s="45">
        <f>COUNTIF('Recommendations'!G:G,"Phase3")-COUNTIFS('Recommendations'!G:G,"Phase3",'Recommendations'!H:H,"Risk Accepted")-COUNTIFS('Recommendations'!G:G,"Phase3",'Recommendations'!H:H,"N/A")</f>
        <v>0</v>
      </c>
      <c r="F124" s="45">
        <f>COUNTIFS('Recommendations'!G:G,"Phase3",'Recommendations'!M:M,"Resolved")</f>
        <v>0</v>
      </c>
      <c r="G124" s="89">
        <f t="shared" si="4"/>
        <v>0</v>
      </c>
      <c r="H124" s="89"/>
      <c r="J124" s="48" t="s">
        <v>897</v>
      </c>
      <c r="K124" s="45">
        <f>COUNTIFS('Recommendations'!G:G,"Phase3",'Recommendations'!E:E,"Must")</f>
        <v>0</v>
      </c>
      <c r="L124" s="45">
        <f>COUNTIFS('Recommendations'!G:G,"Phase3",'Recommendations'!E:E,"Should")</f>
        <v>0</v>
      </c>
      <c r="M124" s="45">
        <f>COUNTIFS('Recommendations'!G:G,"Phase3",'Recommendations'!E:E,"Could")</f>
        <v>0</v>
      </c>
      <c r="N124" s="45">
        <f>COUNTIFS('Recommendations'!G:G,"Phase3",'Recommendations'!E:E,"Won't")</f>
        <v>0</v>
      </c>
      <c r="O124" s="45">
        <f>COUNTIFS('Recommendations'!G:G,"Phase3",'Recommendations'!E:E,"Unassigned")</f>
        <v>0</v>
      </c>
    </row>
    <row r="125" spans="2:15" x14ac:dyDescent="0.35">
      <c r="B125" s="48" t="s">
        <v>898</v>
      </c>
      <c r="C125" s="88" t="s">
        <v>21</v>
      </c>
      <c r="D125" s="88"/>
      <c r="E125" s="45">
        <f>COUNTIF('Recommendations'!G:G,"Phase4")-COUNTIFS('Recommendations'!G:G,"Phase4",'Recommendations'!H:H,"Risk Accepted")-COUNTIFS('Recommendations'!G:G,"Phase4",'Recommendations'!H:H,"N/A")</f>
        <v>0</v>
      </c>
      <c r="F125" s="45">
        <f>COUNTIFS('Recommendations'!G:G,"Phase4",'Recommendations'!M:M,"Resolved")</f>
        <v>0</v>
      </c>
      <c r="G125" s="89">
        <f t="shared" si="4"/>
        <v>0</v>
      </c>
      <c r="H125" s="89"/>
      <c r="J125" s="48" t="s">
        <v>898</v>
      </c>
      <c r="K125" s="45">
        <f>COUNTIFS('Recommendations'!G:G,"Phase4",'Recommendations'!E:E,"Must")</f>
        <v>0</v>
      </c>
      <c r="L125" s="45">
        <f>COUNTIFS('Recommendations'!G:G,"Phase4",'Recommendations'!E:E,"Should")</f>
        <v>0</v>
      </c>
      <c r="M125" s="45">
        <f>COUNTIFS('Recommendations'!G:G,"Phase4",'Recommendations'!E:E,"Could")</f>
        <v>0</v>
      </c>
      <c r="N125" s="45">
        <f>COUNTIFS('Recommendations'!G:G,"Phase4",'Recommendations'!E:E,"Won't")</f>
        <v>0</v>
      </c>
      <c r="O125" s="45">
        <f>COUNTIFS('Recommendations'!G:G,"Phase4",'Recommendations'!E:E,"Unassigned")</f>
        <v>0</v>
      </c>
    </row>
    <row r="126" spans="2:15" x14ac:dyDescent="0.35">
      <c r="B126" s="48" t="s">
        <v>899</v>
      </c>
      <c r="C126" s="88" t="s">
        <v>21</v>
      </c>
      <c r="D126" s="88"/>
      <c r="E126" s="45">
        <f>COUNTIF('Recommendations'!G:G,"Phase5")-COUNTIFS('Recommendations'!G:G,"Phase5",'Recommendations'!H:H,"Risk Accepted")-COUNTIFS('Recommendations'!G:G,"Phase5",'Recommendations'!H:H,"N/A")</f>
        <v>0</v>
      </c>
      <c r="F126" s="45">
        <f>COUNTIFS('Recommendations'!G:G,"Phase5",'Recommendations'!M:M,"Resolved")</f>
        <v>0</v>
      </c>
      <c r="G126" s="89">
        <f t="shared" si="4"/>
        <v>0</v>
      </c>
      <c r="H126" s="89"/>
      <c r="J126" s="48" t="s">
        <v>899</v>
      </c>
      <c r="K126" s="45">
        <f>COUNTIFS('Recommendations'!G:G,"Phase5",'Recommendations'!E:E,"Must")</f>
        <v>0</v>
      </c>
      <c r="L126" s="45">
        <f>COUNTIFS('Recommendations'!G:G,"Phase5",'Recommendations'!E:E,"Should")</f>
        <v>0</v>
      </c>
      <c r="M126" s="45">
        <f>COUNTIFS('Recommendations'!G:G,"Phase5",'Recommendations'!E:E,"Could")</f>
        <v>0</v>
      </c>
      <c r="N126" s="45">
        <f>COUNTIFS('Recommendations'!G:G,"Phase5",'Recommendations'!E:E,"Won't")</f>
        <v>0</v>
      </c>
      <c r="O126" s="45">
        <f>COUNTIFS('Recommendations'!G:G,"Phase5",'Recommendations'!E:E,"Unassigned")</f>
        <v>0</v>
      </c>
    </row>
    <row r="127" spans="2:15" x14ac:dyDescent="0.35">
      <c r="B127" s="48" t="s">
        <v>20</v>
      </c>
      <c r="C127" s="88" t="s">
        <v>21</v>
      </c>
      <c r="D127" s="88"/>
      <c r="E127" s="45">
        <f>COUNTIF('Recommendations'!G:G,"Pending")-COUNTIFS('Recommendations'!G:G,"Pending",'Recommendations'!H:H,"Risk Accepted")-COUNTIFS('Recommendations'!G:G,"Pending",'Recommendations'!H:H,"N/A")</f>
        <v>169</v>
      </c>
      <c r="F127" s="45">
        <f>COUNTIFS('Recommendations'!G:G,"Pending",'Recommendations'!M:M,"Resolved")</f>
        <v>0</v>
      </c>
      <c r="G127" s="89">
        <f t="shared" si="4"/>
        <v>0</v>
      </c>
      <c r="H127" s="89"/>
      <c r="J127" s="48" t="s">
        <v>20</v>
      </c>
      <c r="K127" s="45">
        <f>COUNTIFS('Recommendations'!G:G,"Pending",'Recommendations'!E:E,"Must")</f>
        <v>0</v>
      </c>
      <c r="L127" s="45">
        <f>COUNTIFS('Recommendations'!G:G,"Pending",'Recommendations'!E:E,"Should")</f>
        <v>0</v>
      </c>
      <c r="M127" s="45">
        <f>COUNTIFS('Recommendations'!G:G,"Pending",'Recommendations'!E:E,"Could")</f>
        <v>0</v>
      </c>
      <c r="N127" s="45">
        <f>COUNTIFS('Recommendations'!G:G,"Pending",'Recommendations'!E:E,"Won't")</f>
        <v>0</v>
      </c>
      <c r="O127" s="45">
        <f>COUNTIFS('Recommendations'!G:G,"Pending",'Recommendations'!E:E,"Unassigned")</f>
        <v>169</v>
      </c>
    </row>
    <row r="134" spans="2:24" ht="21" x14ac:dyDescent="0.5">
      <c r="B134" s="40" t="s">
        <v>915</v>
      </c>
      <c r="P134" s="57" t="s">
        <v>916</v>
      </c>
    </row>
    <row r="136" spans="2:24" ht="60" customHeight="1" x14ac:dyDescent="0.35">
      <c r="B136" s="90" t="s">
        <v>917</v>
      </c>
      <c r="C136" s="83"/>
      <c r="D136" s="83"/>
      <c r="E136" s="83"/>
      <c r="F136" s="83"/>
      <c r="P136" s="90" t="s">
        <v>918</v>
      </c>
      <c r="Q136" s="83"/>
      <c r="R136" s="83"/>
      <c r="S136" s="83"/>
      <c r="T136" s="83"/>
      <c r="U136" s="83"/>
      <c r="V136" s="83"/>
      <c r="W136" s="83"/>
    </row>
    <row r="138" spans="2:24" ht="30" customHeight="1" x14ac:dyDescent="0.35">
      <c r="P138" s="58" t="s">
        <v>919</v>
      </c>
      <c r="Q138" s="59">
        <f>C16</f>
        <v>0</v>
      </c>
      <c r="R138" s="60"/>
      <c r="S138" s="59">
        <f>C84</f>
        <v>0</v>
      </c>
      <c r="T138" s="60"/>
      <c r="U138" s="59">
        <f>C85</f>
        <v>0</v>
      </c>
      <c r="V138" s="60"/>
      <c r="W138" s="59">
        <f>C86</f>
        <v>0</v>
      </c>
      <c r="X138" s="60"/>
    </row>
    <row r="139" spans="2:24" ht="35" customHeight="1" x14ac:dyDescent="0.35">
      <c r="P139" s="61" t="s">
        <v>920</v>
      </c>
      <c r="Q139" s="61" t="s">
        <v>921</v>
      </c>
      <c r="R139" s="61" t="s">
        <v>922</v>
      </c>
      <c r="S139" s="61" t="s">
        <v>923</v>
      </c>
      <c r="T139" s="61" t="s">
        <v>924</v>
      </c>
      <c r="U139" s="61" t="s">
        <v>925</v>
      </c>
      <c r="V139" s="61" t="s">
        <v>926</v>
      </c>
      <c r="W139" s="61" t="s">
        <v>927</v>
      </c>
      <c r="X139" s="61" t="s">
        <v>928</v>
      </c>
    </row>
    <row r="140" spans="2:24" x14ac:dyDescent="0.35">
      <c r="O140" s="62" t="s">
        <v>929</v>
      </c>
      <c r="P140" s="63" t="s">
        <v>930</v>
      </c>
      <c r="Q140" s="64">
        <v>0</v>
      </c>
      <c r="R140" s="65">
        <f>IF(Dashboard!F16&gt;0, Q140/Dashboard!F16, "")</f>
        <v>0</v>
      </c>
      <c r="S140" s="64">
        <v>0</v>
      </c>
      <c r="T140" s="65" t="str">
        <f>IF(AND(NOT(ISBLANK(S140)),Dashboard!F84&gt;0), S140/Dashboard!F84, "")</f>
        <v/>
      </c>
      <c r="U140" s="64">
        <v>0</v>
      </c>
      <c r="V140" s="65" t="str">
        <f>IF(AND(NOT(ISBLANK(U140)),Dashboard!F85&gt;0), U140/Dashboard!F85, "")</f>
        <v/>
      </c>
      <c r="W140" s="64">
        <v>0</v>
      </c>
      <c r="X140" s="65" t="str">
        <f>IF(AND(NOT(ISBLANK(W140)),Dashboard!F86&gt;0), W140/Dashboard!F86, "")</f>
        <v/>
      </c>
    </row>
    <row r="141" spans="2:24" x14ac:dyDescent="0.35">
      <c r="P141" s="56"/>
      <c r="Q141" s="43"/>
      <c r="R141" s="46" t="str">
        <f>IF(AND(NOT(ISBLANK(Q141)),Dashboard!F16&gt;0), Q141/Dashboard!F16, "")</f>
        <v/>
      </c>
      <c r="S141" s="43"/>
      <c r="T141" s="46" t="str">
        <f>IF(AND(NOT(ISBLANK(S141)),Dashboard!F84&gt;0), S141/Dashboard!F84, "")</f>
        <v/>
      </c>
      <c r="U141" s="43"/>
      <c r="V141" s="46" t="str">
        <f>IF(AND(NOT(ISBLANK(U141)),Dashboard!F85&gt;0), U141/Dashboard!F85, "")</f>
        <v/>
      </c>
      <c r="W141" s="43"/>
      <c r="X141" s="46" t="str">
        <f>IF(AND(NOT(ISBLANK(W141)),Dashboard!F86&gt;0), W141/Dashboard!F86, "")</f>
        <v/>
      </c>
    </row>
    <row r="142" spans="2:24" x14ac:dyDescent="0.35">
      <c r="P142" s="56"/>
      <c r="Q142" s="43"/>
      <c r="R142" s="46" t="str">
        <f>IF(AND(NOT(ISBLANK(Q142)),Dashboard!F16&gt;0), Q142/Dashboard!F16, "")</f>
        <v/>
      </c>
      <c r="S142" s="43"/>
      <c r="T142" s="46" t="str">
        <f>IF(AND(NOT(ISBLANK(S142)),Dashboard!F84&gt;0), S142/Dashboard!F84, "")</f>
        <v/>
      </c>
      <c r="U142" s="43"/>
      <c r="V142" s="46" t="str">
        <f>IF(AND(NOT(ISBLANK(U142)),Dashboard!F85&gt;0), U142/Dashboard!F85, "")</f>
        <v/>
      </c>
      <c r="W142" s="43"/>
      <c r="X142" s="46" t="str">
        <f>IF(AND(NOT(ISBLANK(W142)),Dashboard!F86&gt;0), W142/Dashboard!F86, "")</f>
        <v/>
      </c>
    </row>
    <row r="143" spans="2:24" x14ac:dyDescent="0.35">
      <c r="P143" s="56"/>
      <c r="Q143" s="43"/>
      <c r="R143" s="46" t="str">
        <f>IF(AND(NOT(ISBLANK(Q143)),Dashboard!F16&gt;0), Q143/Dashboard!F16, "")</f>
        <v/>
      </c>
      <c r="S143" s="43"/>
      <c r="T143" s="46" t="str">
        <f>IF(AND(NOT(ISBLANK(S143)),Dashboard!F84&gt;0), S143/Dashboard!F84, "")</f>
        <v/>
      </c>
      <c r="U143" s="43"/>
      <c r="V143" s="46" t="str">
        <f>IF(AND(NOT(ISBLANK(U143)),Dashboard!F85&gt;0), U143/Dashboard!F85, "")</f>
        <v/>
      </c>
      <c r="W143" s="43"/>
      <c r="X143" s="46" t="str">
        <f>IF(AND(NOT(ISBLANK(W143)),Dashboard!F86&gt;0), W143/Dashboard!F86, "")</f>
        <v/>
      </c>
    </row>
    <row r="144" spans="2:24" x14ac:dyDescent="0.35">
      <c r="P144" s="56"/>
      <c r="Q144" s="43"/>
      <c r="R144" s="46" t="str">
        <f>IF(AND(NOT(ISBLANK(Q144)),Dashboard!F16&gt;0), Q144/Dashboard!F16, "")</f>
        <v/>
      </c>
      <c r="S144" s="43"/>
      <c r="T144" s="46" t="str">
        <f>IF(AND(NOT(ISBLANK(S144)),Dashboard!F84&gt;0), S144/Dashboard!F84, "")</f>
        <v/>
      </c>
      <c r="U144" s="43"/>
      <c r="V144" s="46" t="str">
        <f>IF(AND(NOT(ISBLANK(U144)),Dashboard!F85&gt;0), U144/Dashboard!F85, "")</f>
        <v/>
      </c>
      <c r="W144" s="43"/>
      <c r="X144" s="46" t="str">
        <f>IF(AND(NOT(ISBLANK(W144)),Dashboard!F86&gt;0), W144/Dashboard!F86, "")</f>
        <v/>
      </c>
    </row>
    <row r="145" spans="16:24" x14ac:dyDescent="0.35">
      <c r="P145" s="56"/>
      <c r="Q145" s="43"/>
      <c r="R145" s="46" t="str">
        <f>IF(AND(NOT(ISBLANK(Q145)),Dashboard!F16&gt;0), Q145/Dashboard!F16, "")</f>
        <v/>
      </c>
      <c r="S145" s="43"/>
      <c r="T145" s="46" t="str">
        <f>IF(AND(NOT(ISBLANK(S145)),Dashboard!F84&gt;0), S145/Dashboard!F84, "")</f>
        <v/>
      </c>
      <c r="U145" s="43"/>
      <c r="V145" s="46" t="str">
        <f>IF(AND(NOT(ISBLANK(U145)),Dashboard!F85&gt;0), U145/Dashboard!F85, "")</f>
        <v/>
      </c>
      <c r="W145" s="43"/>
      <c r="X145" s="46" t="str">
        <f>IF(AND(NOT(ISBLANK(W145)),Dashboard!F86&gt;0), W145/Dashboard!F86, "")</f>
        <v/>
      </c>
    </row>
    <row r="146" spans="16:24" x14ac:dyDescent="0.35">
      <c r="P146" s="56"/>
      <c r="Q146" s="43"/>
      <c r="R146" s="46" t="str">
        <f>IF(AND(NOT(ISBLANK(Q146)),Dashboard!F16&gt;0), Q146/Dashboard!F16, "")</f>
        <v/>
      </c>
      <c r="S146" s="43"/>
      <c r="T146" s="46" t="str">
        <f>IF(AND(NOT(ISBLANK(S146)),Dashboard!F84&gt;0), S146/Dashboard!F84, "")</f>
        <v/>
      </c>
      <c r="U146" s="43"/>
      <c r="V146" s="46" t="str">
        <f>IF(AND(NOT(ISBLANK(U146)),Dashboard!F85&gt;0), U146/Dashboard!F85, "")</f>
        <v/>
      </c>
      <c r="W146" s="43"/>
      <c r="X146" s="46" t="str">
        <f>IF(AND(NOT(ISBLANK(W146)),Dashboard!F86&gt;0), W146/Dashboard!F86, "")</f>
        <v/>
      </c>
    </row>
    <row r="147" spans="16:24" x14ac:dyDescent="0.35">
      <c r="P147" s="56"/>
      <c r="Q147" s="43"/>
      <c r="R147" s="46" t="str">
        <f>IF(AND(NOT(ISBLANK(Q147)),Dashboard!F16&gt;0), Q147/Dashboard!F16, "")</f>
        <v/>
      </c>
      <c r="S147" s="43"/>
      <c r="T147" s="46" t="str">
        <f>IF(AND(NOT(ISBLANK(S147)),Dashboard!F84&gt;0), S147/Dashboard!F84, "")</f>
        <v/>
      </c>
      <c r="U147" s="43"/>
      <c r="V147" s="46" t="str">
        <f>IF(AND(NOT(ISBLANK(U147)),Dashboard!F85&gt;0), U147/Dashboard!F85, "")</f>
        <v/>
      </c>
      <c r="W147" s="43"/>
      <c r="X147" s="46" t="str">
        <f>IF(AND(NOT(ISBLANK(W147)),Dashboard!F86&gt;0), W147/Dashboard!F86, "")</f>
        <v/>
      </c>
    </row>
    <row r="148" spans="16:24" x14ac:dyDescent="0.35">
      <c r="P148" s="56"/>
      <c r="Q148" s="43"/>
      <c r="R148" s="46" t="str">
        <f>IF(AND(NOT(ISBLANK(Q148)),Dashboard!F16&gt;0), Q148/Dashboard!F16, "")</f>
        <v/>
      </c>
      <c r="S148" s="43"/>
      <c r="T148" s="46" t="str">
        <f>IF(AND(NOT(ISBLANK(S148)),Dashboard!F84&gt;0), S148/Dashboard!F84, "")</f>
        <v/>
      </c>
      <c r="U148" s="43"/>
      <c r="V148" s="46" t="str">
        <f>IF(AND(NOT(ISBLANK(U148)),Dashboard!F85&gt;0), U148/Dashboard!F85, "")</f>
        <v/>
      </c>
      <c r="W148" s="43"/>
      <c r="X148" s="46" t="str">
        <f>IF(AND(NOT(ISBLANK(W148)),Dashboard!F86&gt;0), W148/Dashboard!F86, "")</f>
        <v/>
      </c>
    </row>
    <row r="149" spans="16:24" x14ac:dyDescent="0.35">
      <c r="P149" s="56"/>
      <c r="Q149" s="43"/>
      <c r="R149" s="46" t="str">
        <f>IF(AND(NOT(ISBLANK(Q149)),Dashboard!F16&gt;0), Q149/Dashboard!F16, "")</f>
        <v/>
      </c>
      <c r="S149" s="43"/>
      <c r="T149" s="46" t="str">
        <f>IF(AND(NOT(ISBLANK(S149)),Dashboard!F84&gt;0), S149/Dashboard!F84, "")</f>
        <v/>
      </c>
      <c r="U149" s="43"/>
      <c r="V149" s="46" t="str">
        <f>IF(AND(NOT(ISBLANK(U149)),Dashboard!F85&gt;0), U149/Dashboard!F85, "")</f>
        <v/>
      </c>
      <c r="W149" s="43"/>
      <c r="X149" s="46" t="str">
        <f>IF(AND(NOT(ISBLANK(W149)),Dashboard!F86&gt;0), W149/Dashboard!F86, "")</f>
        <v/>
      </c>
    </row>
    <row r="150" spans="16:24" x14ac:dyDescent="0.35">
      <c r="P150" s="56"/>
      <c r="Q150" s="43"/>
      <c r="R150" s="46" t="str">
        <f>IF(AND(NOT(ISBLANK(Q150)),Dashboard!F16&gt;0), Q150/Dashboard!F16, "")</f>
        <v/>
      </c>
      <c r="S150" s="43"/>
      <c r="T150" s="46" t="str">
        <f>IF(AND(NOT(ISBLANK(S150)),Dashboard!F84&gt;0), S150/Dashboard!F84, "")</f>
        <v/>
      </c>
      <c r="U150" s="43"/>
      <c r="V150" s="46" t="str">
        <f>IF(AND(NOT(ISBLANK(U150)),Dashboard!F85&gt;0), U150/Dashboard!F85, "")</f>
        <v/>
      </c>
      <c r="W150" s="43"/>
      <c r="X150" s="46" t="str">
        <f>IF(AND(NOT(ISBLANK(W150)),Dashboard!F86&gt;0), W150/Dashboard!F86, "")</f>
        <v/>
      </c>
    </row>
    <row r="151" spans="16:24" x14ac:dyDescent="0.35">
      <c r="P151" s="56"/>
      <c r="Q151" s="43"/>
      <c r="R151" s="46" t="str">
        <f>IF(AND(NOT(ISBLANK(Q151)),Dashboard!F16&gt;0), Q151/Dashboard!F16, "")</f>
        <v/>
      </c>
      <c r="S151" s="43"/>
      <c r="T151" s="46" t="str">
        <f>IF(AND(NOT(ISBLANK(S151)),Dashboard!F84&gt;0), S151/Dashboard!F84, "")</f>
        <v/>
      </c>
      <c r="U151" s="43"/>
      <c r="V151" s="46" t="str">
        <f>IF(AND(NOT(ISBLANK(U151)),Dashboard!F85&gt;0), U151/Dashboard!F85, "")</f>
        <v/>
      </c>
      <c r="W151" s="43"/>
      <c r="X151" s="46" t="str">
        <f>IF(AND(NOT(ISBLANK(W151)),Dashboard!F86&gt;0), W151/Dashboard!F86, "")</f>
        <v/>
      </c>
    </row>
    <row r="152" spans="16:24" x14ac:dyDescent="0.35">
      <c r="P152" s="56"/>
      <c r="Q152" s="43"/>
      <c r="R152" s="46" t="str">
        <f>IF(AND(NOT(ISBLANK(Q152)),Dashboard!F16&gt;0), Q152/Dashboard!F16, "")</f>
        <v/>
      </c>
      <c r="S152" s="43"/>
      <c r="T152" s="46" t="str">
        <f>IF(AND(NOT(ISBLANK(S152)),Dashboard!F84&gt;0), S152/Dashboard!F84, "")</f>
        <v/>
      </c>
      <c r="U152" s="43"/>
      <c r="V152" s="46" t="str">
        <f>IF(AND(NOT(ISBLANK(U152)),Dashboard!F85&gt;0), U152/Dashboard!F85, "")</f>
        <v/>
      </c>
      <c r="W152" s="43"/>
      <c r="X152" s="46" t="str">
        <f>IF(AND(NOT(ISBLANK(W152)),Dashboard!F86&gt;0), W152/Dashboard!F86, "")</f>
        <v/>
      </c>
    </row>
    <row r="153" spans="16:24" x14ac:dyDescent="0.35">
      <c r="P153" s="56"/>
      <c r="Q153" s="43"/>
      <c r="R153" s="46" t="str">
        <f>IF(AND(NOT(ISBLANK(Q153)),Dashboard!F16&gt;0), Q153/Dashboard!F16, "")</f>
        <v/>
      </c>
      <c r="S153" s="43"/>
      <c r="T153" s="46" t="str">
        <f>IF(AND(NOT(ISBLANK(S153)),Dashboard!F84&gt;0), S153/Dashboard!F84, "")</f>
        <v/>
      </c>
      <c r="U153" s="43"/>
      <c r="V153" s="46" t="str">
        <f>IF(AND(NOT(ISBLANK(U153)),Dashboard!F85&gt;0), U153/Dashboard!F85, "")</f>
        <v/>
      </c>
      <c r="W153" s="43"/>
      <c r="X153" s="46" t="str">
        <f>IF(AND(NOT(ISBLANK(W153)),Dashboard!F86&gt;0), W153/Dashboard!F86, "")</f>
        <v/>
      </c>
    </row>
    <row r="154" spans="16:24" x14ac:dyDescent="0.35">
      <c r="P154" s="56"/>
      <c r="Q154" s="43"/>
      <c r="R154" s="46" t="str">
        <f>IF(AND(NOT(ISBLANK(Q154)),Dashboard!F16&gt;0), Q154/Dashboard!F16, "")</f>
        <v/>
      </c>
      <c r="S154" s="43"/>
      <c r="T154" s="46" t="str">
        <f>IF(AND(NOT(ISBLANK(S154)),Dashboard!F84&gt;0), S154/Dashboard!F84, "")</f>
        <v/>
      </c>
      <c r="U154" s="43"/>
      <c r="V154" s="46" t="str">
        <f>IF(AND(NOT(ISBLANK(U154)),Dashboard!F85&gt;0), U154/Dashboard!F85, "")</f>
        <v/>
      </c>
      <c r="W154" s="43"/>
      <c r="X154" s="46" t="str">
        <f>IF(AND(NOT(ISBLANK(W154)),Dashboard!F86&gt;0), W154/Dashboard!F86, "")</f>
        <v/>
      </c>
    </row>
    <row r="155" spans="16:24" x14ac:dyDescent="0.35">
      <c r="P155" s="56"/>
      <c r="Q155" s="43"/>
      <c r="R155" s="46" t="str">
        <f>IF(AND(NOT(ISBLANK(Q155)),Dashboard!F16&gt;0), Q155/Dashboard!F16, "")</f>
        <v/>
      </c>
      <c r="S155" s="43"/>
      <c r="T155" s="46" t="str">
        <f>IF(AND(NOT(ISBLANK(S155)),Dashboard!F84&gt;0), S155/Dashboard!F84, "")</f>
        <v/>
      </c>
      <c r="U155" s="43"/>
      <c r="V155" s="46" t="str">
        <f>IF(AND(NOT(ISBLANK(U155)),Dashboard!F85&gt;0), U155/Dashboard!F85, "")</f>
        <v/>
      </c>
      <c r="W155" s="43"/>
      <c r="X155" s="46" t="str">
        <f>IF(AND(NOT(ISBLANK(W155)),Dashboard!F86&gt;0), W155/Dashboard!F86, "")</f>
        <v/>
      </c>
    </row>
    <row r="156" spans="16:24" x14ac:dyDescent="0.35">
      <c r="P156" s="56"/>
      <c r="Q156" s="43"/>
      <c r="R156" s="46" t="str">
        <f>IF(AND(NOT(ISBLANK(Q156)),Dashboard!F16&gt;0), Q156/Dashboard!F16, "")</f>
        <v/>
      </c>
      <c r="S156" s="43"/>
      <c r="T156" s="46" t="str">
        <f>IF(AND(NOT(ISBLANK(S156)),Dashboard!F84&gt;0), S156/Dashboard!F84, "")</f>
        <v/>
      </c>
      <c r="U156" s="43"/>
      <c r="V156" s="46" t="str">
        <f>IF(AND(NOT(ISBLANK(U156)),Dashboard!F85&gt;0), U156/Dashboard!F85, "")</f>
        <v/>
      </c>
      <c r="W156" s="43"/>
      <c r="X156" s="46" t="str">
        <f>IF(AND(NOT(ISBLANK(W156)),Dashboard!F86&gt;0), W156/Dashboard!F86, "")</f>
        <v/>
      </c>
    </row>
    <row r="157" spans="16:24" x14ac:dyDescent="0.35">
      <c r="P157" s="56"/>
      <c r="Q157" s="43"/>
      <c r="R157" s="46" t="str">
        <f>IF(AND(NOT(ISBLANK(Q157)),Dashboard!F16&gt;0), Q157/Dashboard!F16, "")</f>
        <v/>
      </c>
      <c r="S157" s="43"/>
      <c r="T157" s="46" t="str">
        <f>IF(AND(NOT(ISBLANK(S157)),Dashboard!F84&gt;0), S157/Dashboard!F84, "")</f>
        <v/>
      </c>
      <c r="U157" s="43"/>
      <c r="V157" s="46" t="str">
        <f>IF(AND(NOT(ISBLANK(U157)),Dashboard!F85&gt;0), U157/Dashboard!F85, "")</f>
        <v/>
      </c>
      <c r="W157" s="43"/>
      <c r="X157" s="46" t="str">
        <f>IF(AND(NOT(ISBLANK(W157)),Dashboard!F86&gt;0), W157/Dashboard!F86, "")</f>
        <v/>
      </c>
    </row>
    <row r="158" spans="16:24" x14ac:dyDescent="0.35">
      <c r="P158" s="56"/>
      <c r="Q158" s="43"/>
      <c r="R158" s="46" t="str">
        <f>IF(AND(NOT(ISBLANK(Q158)),Dashboard!F16&gt;0), Q158/Dashboard!F16, "")</f>
        <v/>
      </c>
      <c r="S158" s="43"/>
      <c r="T158" s="46" t="str">
        <f>IF(AND(NOT(ISBLANK(S158)),Dashboard!F84&gt;0), S158/Dashboard!F84, "")</f>
        <v/>
      </c>
      <c r="U158" s="43"/>
      <c r="V158" s="46" t="str">
        <f>IF(AND(NOT(ISBLANK(U158)),Dashboard!F85&gt;0), U158/Dashboard!F85, "")</f>
        <v/>
      </c>
      <c r="W158" s="43"/>
      <c r="X158" s="46" t="str">
        <f>IF(AND(NOT(ISBLANK(W158)),Dashboard!F86&gt;0), W158/Dashboard!F86, "")</f>
        <v/>
      </c>
    </row>
    <row r="159" spans="16:24" x14ac:dyDescent="0.35">
      <c r="P159" s="56"/>
      <c r="Q159" s="43"/>
      <c r="R159" s="46" t="str">
        <f>IF(AND(NOT(ISBLANK(Q159)),Dashboard!F16&gt;0), Q159/Dashboard!F16, "")</f>
        <v/>
      </c>
      <c r="S159" s="43"/>
      <c r="T159" s="46" t="str">
        <f>IF(AND(NOT(ISBLANK(S159)),Dashboard!F84&gt;0), S159/Dashboard!F84, "")</f>
        <v/>
      </c>
      <c r="U159" s="43"/>
      <c r="V159" s="46" t="str">
        <f>IF(AND(NOT(ISBLANK(U159)),Dashboard!F85&gt;0), U159/Dashboard!F85, "")</f>
        <v/>
      </c>
      <c r="W159" s="43"/>
      <c r="X159" s="46" t="str">
        <f>IF(AND(NOT(ISBLANK(W159)),Dashboard!F86&gt;0), W159/Dashboard!F86, "")</f>
        <v/>
      </c>
    </row>
    <row r="160" spans="16:24" x14ac:dyDescent="0.35">
      <c r="P160" s="56"/>
      <c r="Q160" s="43"/>
      <c r="R160" s="46" t="str">
        <f>IF(AND(NOT(ISBLANK(Q160)),Dashboard!F16&gt;0), Q160/Dashboard!F16, "")</f>
        <v/>
      </c>
      <c r="S160" s="43"/>
      <c r="T160" s="46" t="str">
        <f>IF(AND(NOT(ISBLANK(S160)),Dashboard!F84&gt;0), S160/Dashboard!F84, "")</f>
        <v/>
      </c>
      <c r="U160" s="43"/>
      <c r="V160" s="46" t="str">
        <f>IF(AND(NOT(ISBLANK(U160)),Dashboard!F85&gt;0), U160/Dashboard!F85, "")</f>
        <v/>
      </c>
      <c r="W160" s="43"/>
      <c r="X160" s="46" t="str">
        <f>IF(AND(NOT(ISBLANK(W160)),Dashboard!F86&gt;0), W160/Dashboard!F86, "")</f>
        <v/>
      </c>
    </row>
    <row r="161" spans="2:24" x14ac:dyDescent="0.35">
      <c r="P161" s="56"/>
      <c r="Q161" s="43"/>
      <c r="R161" s="46" t="str">
        <f>IF(AND(NOT(ISBLANK(Q161)),Dashboard!F16&gt;0), Q161/Dashboard!F16, "")</f>
        <v/>
      </c>
      <c r="S161" s="43"/>
      <c r="T161" s="46" t="str">
        <f>IF(AND(NOT(ISBLANK(S161)),Dashboard!F84&gt;0), S161/Dashboard!F84, "")</f>
        <v/>
      </c>
      <c r="U161" s="43"/>
      <c r="V161" s="46" t="str">
        <f>IF(AND(NOT(ISBLANK(U161)),Dashboard!F85&gt;0), U161/Dashboard!F85, "")</f>
        <v/>
      </c>
      <c r="W161" s="43"/>
      <c r="X161" s="46" t="str">
        <f>IF(AND(NOT(ISBLANK(W161)),Dashboard!F86&gt;0), W161/Dashboard!F86, "")</f>
        <v/>
      </c>
    </row>
    <row r="162" spans="2:24" x14ac:dyDescent="0.35">
      <c r="P162" s="56"/>
      <c r="Q162" s="43"/>
      <c r="R162" s="46" t="str">
        <f>IF(AND(NOT(ISBLANK(Q162)),Dashboard!F16&gt;0), Q162/Dashboard!F16, "")</f>
        <v/>
      </c>
      <c r="S162" s="43"/>
      <c r="T162" s="46" t="str">
        <f>IF(AND(NOT(ISBLANK(S162)),Dashboard!F84&gt;0), S162/Dashboard!F84, "")</f>
        <v/>
      </c>
      <c r="U162" s="43"/>
      <c r="V162" s="46" t="str">
        <f>IF(AND(NOT(ISBLANK(U162)),Dashboard!F85&gt;0), U162/Dashboard!F85, "")</f>
        <v/>
      </c>
      <c r="W162" s="43"/>
      <c r="X162" s="46" t="str">
        <f>IF(AND(NOT(ISBLANK(W162)),Dashboard!F86&gt;0), W162/Dashboard!F86, "")</f>
        <v/>
      </c>
    </row>
    <row r="163" spans="2:24" x14ac:dyDescent="0.35">
      <c r="P163" s="56"/>
      <c r="Q163" s="43"/>
      <c r="R163" s="46" t="str">
        <f>IF(AND(NOT(ISBLANK(Q163)),Dashboard!F16&gt;0), Q163/Dashboard!F16, "")</f>
        <v/>
      </c>
      <c r="S163" s="43"/>
      <c r="T163" s="46" t="str">
        <f>IF(AND(NOT(ISBLANK(S163)),Dashboard!F84&gt;0), S163/Dashboard!F84, "")</f>
        <v/>
      </c>
      <c r="U163" s="43"/>
      <c r="V163" s="46" t="str">
        <f>IF(AND(NOT(ISBLANK(U163)),Dashboard!F85&gt;0), U163/Dashboard!F85, "")</f>
        <v/>
      </c>
      <c r="W163" s="43"/>
      <c r="X163" s="46" t="str">
        <f>IF(AND(NOT(ISBLANK(W163)),Dashboard!F86&gt;0), W163/Dashboard!F86, "")</f>
        <v/>
      </c>
    </row>
    <row r="164" spans="2:24" x14ac:dyDescent="0.35">
      <c r="P164" s="56"/>
      <c r="Q164" s="43"/>
      <c r="R164" s="46" t="str">
        <f>IF(AND(NOT(ISBLANK(Q164)),Dashboard!F16&gt;0), Q164/Dashboard!F16, "")</f>
        <v/>
      </c>
      <c r="S164" s="43"/>
      <c r="T164" s="46" t="str">
        <f>IF(AND(NOT(ISBLANK(S164)),Dashboard!F84&gt;0), S164/Dashboard!F84, "")</f>
        <v/>
      </c>
      <c r="U164" s="43"/>
      <c r="V164" s="46" t="str">
        <f>IF(AND(NOT(ISBLANK(U164)),Dashboard!F85&gt;0), U164/Dashboard!F85, "")</f>
        <v/>
      </c>
      <c r="W164" s="43"/>
      <c r="X164" s="46" t="str">
        <f>IF(AND(NOT(ISBLANK(W164)),Dashboard!F86&gt;0), W164/Dashboard!F86, "")</f>
        <v/>
      </c>
    </row>
    <row r="165" spans="2:24" x14ac:dyDescent="0.35">
      <c r="P165" s="56"/>
      <c r="Q165" s="43"/>
      <c r="R165" s="46" t="str">
        <f>IF(AND(NOT(ISBLANK(Q165)),Dashboard!F16&gt;0), Q165/Dashboard!F16, "")</f>
        <v/>
      </c>
      <c r="S165" s="43"/>
      <c r="T165" s="46" t="str">
        <f>IF(AND(NOT(ISBLANK(S165)),Dashboard!F84&gt;0), S165/Dashboard!F84, "")</f>
        <v/>
      </c>
      <c r="U165" s="43"/>
      <c r="V165" s="46" t="str">
        <f>IF(AND(NOT(ISBLANK(U165)),Dashboard!F85&gt;0), U165/Dashboard!F85, "")</f>
        <v/>
      </c>
      <c r="W165" s="43"/>
      <c r="X165" s="46" t="str">
        <f>IF(AND(NOT(ISBLANK(W165)),Dashboard!F86&gt;0), W165/Dashboard!F86, "")</f>
        <v/>
      </c>
    </row>
    <row r="166" spans="2:24" x14ac:dyDescent="0.35">
      <c r="P166" s="56"/>
      <c r="Q166" s="43"/>
      <c r="R166" s="46" t="str">
        <f>IF(AND(NOT(ISBLANK(Q166)),Dashboard!F16&gt;0), Q166/Dashboard!F16, "")</f>
        <v/>
      </c>
      <c r="S166" s="43"/>
      <c r="T166" s="46" t="str">
        <f>IF(AND(NOT(ISBLANK(S166)),Dashboard!F84&gt;0), S166/Dashboard!F84, "")</f>
        <v/>
      </c>
      <c r="U166" s="43"/>
      <c r="V166" s="46" t="str">
        <f>IF(AND(NOT(ISBLANK(U166)),Dashboard!F85&gt;0), U166/Dashboard!F85, "")</f>
        <v/>
      </c>
      <c r="W166" s="43"/>
      <c r="X166" s="46" t="str">
        <f>IF(AND(NOT(ISBLANK(W166)),Dashboard!F86&gt;0), W166/Dashboard!F86, "")</f>
        <v/>
      </c>
    </row>
    <row r="167" spans="2:24" x14ac:dyDescent="0.35">
      <c r="P167" s="56"/>
      <c r="Q167" s="43"/>
      <c r="R167" s="46" t="str">
        <f>IF(AND(NOT(ISBLANK(Q167)),Dashboard!F16&gt;0), Q167/Dashboard!F16, "")</f>
        <v/>
      </c>
      <c r="S167" s="43"/>
      <c r="T167" s="46" t="str">
        <f>IF(AND(NOT(ISBLANK(S167)),Dashboard!F84&gt;0), S167/Dashboard!F84, "")</f>
        <v/>
      </c>
      <c r="U167" s="43"/>
      <c r="V167" s="46" t="str">
        <f>IF(AND(NOT(ISBLANK(U167)),Dashboard!F85&gt;0), U167/Dashboard!F85, "")</f>
        <v/>
      </c>
      <c r="W167" s="43"/>
      <c r="X167" s="46" t="str">
        <f>IF(AND(NOT(ISBLANK(W167)),Dashboard!F86&gt;0), W167/Dashboard!F86, "")</f>
        <v/>
      </c>
    </row>
    <row r="168" spans="2:24" x14ac:dyDescent="0.35">
      <c r="P168" s="56"/>
      <c r="Q168" s="43"/>
      <c r="R168" s="46" t="str">
        <f>IF(AND(NOT(ISBLANK(Q168)),Dashboard!F16&gt;0), Q168/Dashboard!F16, "")</f>
        <v/>
      </c>
      <c r="S168" s="43"/>
      <c r="T168" s="46" t="str">
        <f>IF(AND(NOT(ISBLANK(S168)),Dashboard!F84&gt;0), S168/Dashboard!F84, "")</f>
        <v/>
      </c>
      <c r="U168" s="43"/>
      <c r="V168" s="46" t="str">
        <f>IF(AND(NOT(ISBLANK(U168)),Dashboard!F85&gt;0), U168/Dashboard!F85, "")</f>
        <v/>
      </c>
      <c r="W168" s="43"/>
      <c r="X168" s="46" t="str">
        <f>IF(AND(NOT(ISBLANK(W168)),Dashboard!F86&gt;0), W168/Dashboard!F86, "")</f>
        <v/>
      </c>
    </row>
    <row r="169" spans="2:24" x14ac:dyDescent="0.35">
      <c r="P169" s="56"/>
      <c r="Q169" s="43"/>
      <c r="R169" s="46" t="str">
        <f>IF(AND(NOT(ISBLANK(Q169)),Dashboard!F16&gt;0), Q169/Dashboard!F16, "")</f>
        <v/>
      </c>
      <c r="S169" s="43"/>
      <c r="T169" s="46" t="str">
        <f>IF(AND(NOT(ISBLANK(S169)),Dashboard!F84&gt;0), S169/Dashboard!F84, "")</f>
        <v/>
      </c>
      <c r="U169" s="43"/>
      <c r="V169" s="46" t="str">
        <f>IF(AND(NOT(ISBLANK(U169)),Dashboard!F85&gt;0), U169/Dashboard!F85, "")</f>
        <v/>
      </c>
      <c r="W169" s="43"/>
      <c r="X169" s="46" t="str">
        <f>IF(AND(NOT(ISBLANK(W169)),Dashboard!F86&gt;0), W169/Dashboard!F86, "")</f>
        <v/>
      </c>
    </row>
    <row r="170" spans="2:24" x14ac:dyDescent="0.35">
      <c r="P170" s="56"/>
      <c r="Q170" s="43"/>
      <c r="R170" s="46" t="str">
        <f>IF(AND(NOT(ISBLANK(Q170)),Dashboard!F16&gt;0), Q170/Dashboard!F16, "")</f>
        <v/>
      </c>
      <c r="S170" s="43"/>
      <c r="T170" s="46" t="str">
        <f>IF(AND(NOT(ISBLANK(S170)),Dashboard!F84&gt;0), S170/Dashboard!F84, "")</f>
        <v/>
      </c>
      <c r="U170" s="43"/>
      <c r="V170" s="46" t="str">
        <f>IF(AND(NOT(ISBLANK(U170)),Dashboard!F85&gt;0), U170/Dashboard!F85, "")</f>
        <v/>
      </c>
      <c r="W170" s="43"/>
      <c r="X170" s="46" t="str">
        <f>IF(AND(NOT(ISBLANK(W170)),Dashboard!F86&gt;0), W170/Dashboard!F86, "")</f>
        <v/>
      </c>
    </row>
    <row r="175" spans="2:24" ht="21" x14ac:dyDescent="0.5">
      <c r="B175" s="40" t="s">
        <v>931</v>
      </c>
      <c r="P175" s="57" t="s">
        <v>932</v>
      </c>
    </row>
    <row r="177" spans="2:22" ht="45" customHeight="1" x14ac:dyDescent="0.35">
      <c r="B177" s="90" t="s">
        <v>933</v>
      </c>
      <c r="C177" s="83"/>
      <c r="D177" s="83"/>
      <c r="E177" s="83"/>
      <c r="F177" s="83"/>
      <c r="P177" s="90" t="s">
        <v>934</v>
      </c>
      <c r="Q177" s="83"/>
      <c r="R177" s="83"/>
      <c r="S177" s="83"/>
      <c r="T177" s="83"/>
      <c r="U177" s="83"/>
    </row>
    <row r="178" spans="2:22" ht="35" customHeight="1" x14ac:dyDescent="0.35">
      <c r="P178" s="87" t="s">
        <v>935</v>
      </c>
      <c r="Q178" s="87"/>
      <c r="R178" s="87" t="s">
        <v>936</v>
      </c>
      <c r="S178" s="87"/>
      <c r="T178" s="87"/>
    </row>
    <row r="179" spans="2:22" ht="30" customHeight="1" x14ac:dyDescent="0.35">
      <c r="P179" s="91">
        <v>0</v>
      </c>
      <c r="Q179" s="92"/>
      <c r="R179" s="93" t="s">
        <v>937</v>
      </c>
      <c r="S179" s="94"/>
      <c r="T179" s="94"/>
    </row>
    <row r="182" spans="2:22" ht="25" customHeight="1" x14ac:dyDescent="0.35">
      <c r="P182" s="66" t="s">
        <v>920</v>
      </c>
      <c r="Q182" s="66" t="s">
        <v>938</v>
      </c>
      <c r="R182" s="66" t="s">
        <v>939</v>
      </c>
      <c r="S182" s="95" t="s">
        <v>8</v>
      </c>
      <c r="T182" s="95"/>
      <c r="U182" s="95"/>
      <c r="V182" s="83"/>
    </row>
    <row r="183" spans="2:22" ht="20" customHeight="1" x14ac:dyDescent="0.35">
      <c r="P183" s="68"/>
      <c r="Q183" s="69"/>
      <c r="R183" s="70" t="str">
        <f>IF(AND(NOT(ISBLANK(Q183)), Dashboard!$P179&gt;0), Q183/Dashboard!$P179, "")</f>
        <v/>
      </c>
      <c r="S183" s="96"/>
      <c r="T183" s="97"/>
      <c r="U183" s="97"/>
      <c r="V183" s="97"/>
    </row>
    <row r="184" spans="2:22" ht="20" customHeight="1" x14ac:dyDescent="0.35">
      <c r="P184" s="68"/>
      <c r="Q184" s="69"/>
      <c r="R184" s="70" t="str">
        <f>IF(AND(NOT(ISBLANK(Q184)), Dashboard!$P179&gt;0), Q184/Dashboard!$P179, "")</f>
        <v/>
      </c>
      <c r="S184" s="96"/>
      <c r="T184" s="97"/>
      <c r="U184" s="97"/>
      <c r="V184" s="97"/>
    </row>
    <row r="185" spans="2:22" ht="20" customHeight="1" x14ac:dyDescent="0.35">
      <c r="P185" s="68"/>
      <c r="Q185" s="69"/>
      <c r="R185" s="70" t="str">
        <f>IF(AND(NOT(ISBLANK(Q185)), Dashboard!$P179&gt;0), Q185/Dashboard!$P179, "")</f>
        <v/>
      </c>
      <c r="S185" s="96"/>
      <c r="T185" s="97"/>
      <c r="U185" s="97"/>
      <c r="V185" s="97"/>
    </row>
    <row r="186" spans="2:22" ht="20" customHeight="1" x14ac:dyDescent="0.35">
      <c r="P186" s="68"/>
      <c r="Q186" s="69"/>
      <c r="R186" s="70" t="str">
        <f>IF(AND(NOT(ISBLANK(Q186)), Dashboard!$P179&gt;0), Q186/Dashboard!$P179, "")</f>
        <v/>
      </c>
      <c r="S186" s="96"/>
      <c r="T186" s="97"/>
      <c r="U186" s="97"/>
      <c r="V186" s="97"/>
    </row>
    <row r="187" spans="2:22" ht="20" customHeight="1" x14ac:dyDescent="0.35">
      <c r="P187" s="68"/>
      <c r="Q187" s="69"/>
      <c r="R187" s="70" t="str">
        <f>IF(AND(NOT(ISBLANK(Q187)), Dashboard!$P179&gt;0), Q187/Dashboard!$P179, "")</f>
        <v/>
      </c>
      <c r="S187" s="96"/>
      <c r="T187" s="97"/>
      <c r="U187" s="97"/>
      <c r="V187" s="97"/>
    </row>
    <row r="188" spans="2:22" ht="20" customHeight="1" x14ac:dyDescent="0.35">
      <c r="P188" s="68"/>
      <c r="Q188" s="69"/>
      <c r="R188" s="70" t="str">
        <f>IF(AND(NOT(ISBLANK(Q188)), Dashboard!$P179&gt;0), Q188/Dashboard!$P179, "")</f>
        <v/>
      </c>
      <c r="S188" s="96"/>
      <c r="T188" s="97"/>
      <c r="U188" s="97"/>
      <c r="V188" s="97"/>
    </row>
    <row r="189" spans="2:22" ht="20" customHeight="1" x14ac:dyDescent="0.35">
      <c r="P189" s="68"/>
      <c r="Q189" s="69"/>
      <c r="R189" s="70" t="str">
        <f>IF(AND(NOT(ISBLANK(Q189)), Dashboard!$P179&gt;0), Q189/Dashboard!$P179, "")</f>
        <v/>
      </c>
      <c r="S189" s="96"/>
      <c r="T189" s="97"/>
      <c r="U189" s="97"/>
      <c r="V189" s="97"/>
    </row>
    <row r="190" spans="2:22" ht="20" customHeight="1" x14ac:dyDescent="0.35">
      <c r="P190" s="68"/>
      <c r="Q190" s="69"/>
      <c r="R190" s="70" t="str">
        <f>IF(AND(NOT(ISBLANK(Q190)), Dashboard!$P179&gt;0), Q190/Dashboard!$P179, "")</f>
        <v/>
      </c>
      <c r="S190" s="96"/>
      <c r="T190" s="97"/>
      <c r="U190" s="97"/>
      <c r="V190" s="97"/>
    </row>
    <row r="191" spans="2:22" ht="20" customHeight="1" x14ac:dyDescent="0.35">
      <c r="P191" s="68"/>
      <c r="Q191" s="69"/>
      <c r="R191" s="70" t="str">
        <f>IF(AND(NOT(ISBLANK(Q191)), Dashboard!$P179&gt;0), Q191/Dashboard!$P179, "")</f>
        <v/>
      </c>
      <c r="S191" s="96"/>
      <c r="T191" s="97"/>
      <c r="U191" s="97"/>
      <c r="V191" s="97"/>
    </row>
    <row r="192" spans="2:22" ht="20" customHeight="1" x14ac:dyDescent="0.35">
      <c r="P192" s="68"/>
      <c r="Q192" s="69"/>
      <c r="R192" s="70" t="str">
        <f>IF(AND(NOT(ISBLANK(Q192)), Dashboard!$P179&gt;0), Q192/Dashboard!$P179, "")</f>
        <v/>
      </c>
      <c r="S192" s="96"/>
      <c r="T192" s="97"/>
      <c r="U192" s="97"/>
      <c r="V192" s="97"/>
    </row>
    <row r="193" spans="2:22" ht="20" customHeight="1" x14ac:dyDescent="0.35">
      <c r="P193" s="68"/>
      <c r="Q193" s="69"/>
      <c r="R193" s="70" t="str">
        <f>IF(AND(NOT(ISBLANK(Q193)), Dashboard!$P179&gt;0), Q193/Dashboard!$P179, "")</f>
        <v/>
      </c>
      <c r="S193" s="96"/>
      <c r="T193" s="97"/>
      <c r="U193" s="97"/>
      <c r="V193" s="97"/>
    </row>
    <row r="194" spans="2:22" ht="20" customHeight="1" x14ac:dyDescent="0.35">
      <c r="P194" s="68"/>
      <c r="Q194" s="69"/>
      <c r="R194" s="70" t="str">
        <f>IF(AND(NOT(ISBLANK(Q194)), Dashboard!$P179&gt;0), Q194/Dashboard!$P179, "")</f>
        <v/>
      </c>
      <c r="S194" s="96"/>
      <c r="T194" s="97"/>
      <c r="U194" s="97"/>
      <c r="V194" s="97"/>
    </row>
    <row r="195" spans="2:22" ht="20" customHeight="1" x14ac:dyDescent="0.35">
      <c r="P195" s="68"/>
      <c r="Q195" s="69"/>
      <c r="R195" s="70" t="str">
        <f>IF(AND(NOT(ISBLANK(Q195)), Dashboard!$P179&gt;0), Q195/Dashboard!$P179, "")</f>
        <v/>
      </c>
      <c r="S195" s="96"/>
      <c r="T195" s="97"/>
      <c r="U195" s="97"/>
      <c r="V195" s="97"/>
    </row>
    <row r="196" spans="2:22" ht="20" customHeight="1" x14ac:dyDescent="0.35">
      <c r="P196" s="68"/>
      <c r="Q196" s="69"/>
      <c r="R196" s="70" t="str">
        <f>IF(AND(NOT(ISBLANK(Q196)), Dashboard!$P179&gt;0), Q196/Dashboard!$P179, "")</f>
        <v/>
      </c>
      <c r="S196" s="96"/>
      <c r="T196" s="97"/>
      <c r="U196" s="97"/>
      <c r="V196" s="97"/>
    </row>
    <row r="197" spans="2:22" ht="20" customHeight="1" x14ac:dyDescent="0.35">
      <c r="P197" s="68"/>
      <c r="Q197" s="69"/>
      <c r="R197" s="70" t="str">
        <f>IF(AND(NOT(ISBLANK(Q197)), Dashboard!$P179&gt;0), Q197/Dashboard!$P179, "")</f>
        <v/>
      </c>
      <c r="S197" s="96"/>
      <c r="T197" s="97"/>
      <c r="U197" s="97"/>
      <c r="V197" s="97"/>
    </row>
    <row r="198" spans="2:22" ht="20" customHeight="1" x14ac:dyDescent="0.35">
      <c r="P198" s="68"/>
      <c r="Q198" s="69"/>
      <c r="R198" s="70" t="str">
        <f>IF(AND(NOT(ISBLANK(Q198)), Dashboard!$P179&gt;0), Q198/Dashboard!$P179, "")</f>
        <v/>
      </c>
      <c r="S198" s="96"/>
      <c r="T198" s="97"/>
      <c r="U198" s="97"/>
      <c r="V198" s="97"/>
    </row>
    <row r="199" spans="2:22" ht="20" customHeight="1" x14ac:dyDescent="0.35">
      <c r="P199" s="68"/>
      <c r="Q199" s="69"/>
      <c r="R199" s="70" t="str">
        <f>IF(AND(NOT(ISBLANK(Q199)), Dashboard!$P179&gt;0), Q199/Dashboard!$P179, "")</f>
        <v/>
      </c>
      <c r="S199" s="96"/>
      <c r="T199" s="97"/>
      <c r="U199" s="97"/>
      <c r="V199" s="97"/>
    </row>
    <row r="200" spans="2:22" ht="20" customHeight="1" x14ac:dyDescent="0.35">
      <c r="P200" s="68"/>
      <c r="Q200" s="69"/>
      <c r="R200" s="70" t="str">
        <f>IF(AND(NOT(ISBLANK(Q200)), Dashboard!$P179&gt;0), Q200/Dashboard!$P179, "")</f>
        <v/>
      </c>
      <c r="S200" s="96"/>
      <c r="T200" s="97"/>
      <c r="U200" s="97"/>
      <c r="V200" s="97"/>
    </row>
    <row r="201" spans="2:22" ht="20" customHeight="1" x14ac:dyDescent="0.35">
      <c r="P201" s="68"/>
      <c r="Q201" s="69"/>
      <c r="R201" s="70" t="str">
        <f>IF(AND(NOT(ISBLANK(Q201)), Dashboard!$P179&gt;0), Q201/Dashboard!$P179, "")</f>
        <v/>
      </c>
      <c r="S201" s="96"/>
      <c r="T201" s="97"/>
      <c r="U201" s="97"/>
      <c r="V201" s="97"/>
    </row>
    <row r="202" spans="2:22" ht="20" customHeight="1" x14ac:dyDescent="0.35">
      <c r="P202" s="68"/>
      <c r="Q202" s="69"/>
      <c r="R202" s="70" t="str">
        <f>IF(AND(NOT(ISBLANK(Q202)), Dashboard!$P179&gt;0), Q202/Dashboard!$P179, "")</f>
        <v/>
      </c>
      <c r="S202" s="96"/>
      <c r="T202" s="97"/>
      <c r="U202" s="97"/>
      <c r="V202" s="97"/>
    </row>
    <row r="206" spans="2:22" ht="32" customHeight="1" x14ac:dyDescent="0.35">
      <c r="B206" s="81" t="s">
        <v>812</v>
      </c>
      <c r="C206" s="81"/>
      <c r="D206" s="81"/>
      <c r="E206" s="81"/>
      <c r="F206" s="81"/>
      <c r="G206" s="81"/>
      <c r="H206" s="81"/>
      <c r="I206" s="81"/>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22:H127">
    <cfRule type="expression" dxfId="32" priority="4">
      <formula>$G122&gt;=0.8</formula>
    </cfRule>
    <cfRule type="expression" dxfId="31" priority="5">
      <formula>AND($G122&gt;=0.5,$G122&lt;0.8)</formula>
    </cfRule>
    <cfRule type="expression" dxfId="30" priority="6">
      <formula>$G122&lt;0.5</formula>
    </cfRule>
  </conditionalFormatting>
  <conditionalFormatting sqref="K122:K127">
    <cfRule type="cellIs" dxfId="29" priority="7" operator="greaterThan">
      <formula>0</formula>
    </cfRule>
  </conditionalFormatting>
  <conditionalFormatting sqref="L122:L127">
    <cfRule type="cellIs" dxfId="28" priority="8" operator="greaterThan">
      <formula>0</formula>
    </cfRule>
  </conditionalFormatting>
  <conditionalFormatting sqref="M122:M127">
    <cfRule type="cellIs" dxfId="27" priority="9" operator="greaterThan">
      <formula>0</formula>
    </cfRule>
  </conditionalFormatting>
  <conditionalFormatting sqref="N122:N127">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74"/>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170" si="0">IF(OR(H2="Implemented",H2="Compensated"),"Resolved",IF(OR(H2="Risk Accepted",H2="N/A"),"Excluded",IF(H2="Testing","Testing","Outstanding")))</f>
        <v>Outstanding</v>
      </c>
      <c r="N2" s="13" t="s">
        <v>21</v>
      </c>
    </row>
    <row r="3" spans="1:14" ht="60" customHeight="1" x14ac:dyDescent="0.35">
      <c r="A3" s="11" t="s">
        <v>25</v>
      </c>
      <c r="B3" s="1" t="s">
        <v>26</v>
      </c>
      <c r="C3" s="2" t="s">
        <v>27</v>
      </c>
      <c r="D3" s="3" t="s">
        <v>17</v>
      </c>
      <c r="E3" s="4" t="s">
        <v>18</v>
      </c>
      <c r="F3" s="4" t="s">
        <v>19</v>
      </c>
      <c r="G3" s="4" t="s">
        <v>20</v>
      </c>
      <c r="H3" s="4" t="s">
        <v>21</v>
      </c>
      <c r="I3" s="5" t="s">
        <v>21</v>
      </c>
      <c r="J3" s="1" t="s">
        <v>28</v>
      </c>
      <c r="K3" s="1" t="s">
        <v>29</v>
      </c>
      <c r="L3" s="1" t="s">
        <v>30</v>
      </c>
      <c r="M3" s="4" t="str">
        <f t="shared" si="0"/>
        <v>Outstanding</v>
      </c>
      <c r="N3" s="13" t="s">
        <v>21</v>
      </c>
    </row>
    <row r="4" spans="1:14" ht="60" customHeight="1" x14ac:dyDescent="0.35">
      <c r="A4" s="11" t="s">
        <v>31</v>
      </c>
      <c r="B4" s="1" t="s">
        <v>32</v>
      </c>
      <c r="C4" s="2" t="s">
        <v>16</v>
      </c>
      <c r="D4" s="3" t="s">
        <v>17</v>
      </c>
      <c r="E4" s="4" t="s">
        <v>18</v>
      </c>
      <c r="F4" s="4" t="s">
        <v>19</v>
      </c>
      <c r="G4" s="4" t="s">
        <v>20</v>
      </c>
      <c r="H4" s="4" t="s">
        <v>21</v>
      </c>
      <c r="I4" s="5" t="s">
        <v>21</v>
      </c>
      <c r="J4" s="1" t="s">
        <v>33</v>
      </c>
      <c r="K4" s="1" t="s">
        <v>34</v>
      </c>
      <c r="L4" s="1" t="s">
        <v>35</v>
      </c>
      <c r="M4" s="4" t="str">
        <f t="shared" si="0"/>
        <v>Outstanding</v>
      </c>
      <c r="N4" s="13" t="s">
        <v>21</v>
      </c>
    </row>
    <row r="5" spans="1:14" ht="60" customHeight="1" x14ac:dyDescent="0.35">
      <c r="A5" s="11" t="s">
        <v>36</v>
      </c>
      <c r="B5" s="1" t="s">
        <v>37</v>
      </c>
      <c r="C5" s="2" t="s">
        <v>27</v>
      </c>
      <c r="D5" s="3" t="s">
        <v>17</v>
      </c>
      <c r="E5" s="4" t="s">
        <v>18</v>
      </c>
      <c r="F5" s="4" t="s">
        <v>19</v>
      </c>
      <c r="G5" s="4" t="s">
        <v>20</v>
      </c>
      <c r="H5" s="4" t="s">
        <v>21</v>
      </c>
      <c r="I5" s="5" t="s">
        <v>21</v>
      </c>
      <c r="J5" s="1" t="s">
        <v>38</v>
      </c>
      <c r="K5" s="1" t="s">
        <v>39</v>
      </c>
      <c r="L5" s="1" t="s">
        <v>40</v>
      </c>
      <c r="M5" s="4" t="str">
        <f t="shared" si="0"/>
        <v>Outstanding</v>
      </c>
      <c r="N5" s="13" t="s">
        <v>21</v>
      </c>
    </row>
    <row r="6" spans="1:14" ht="60" customHeight="1" x14ac:dyDescent="0.35">
      <c r="A6" s="11" t="s">
        <v>41</v>
      </c>
      <c r="B6" s="1" t="s">
        <v>42</v>
      </c>
      <c r="C6" s="2" t="s">
        <v>27</v>
      </c>
      <c r="D6" s="3" t="s">
        <v>17</v>
      </c>
      <c r="E6" s="4" t="s">
        <v>18</v>
      </c>
      <c r="F6" s="4" t="s">
        <v>19</v>
      </c>
      <c r="G6" s="4" t="s">
        <v>20</v>
      </c>
      <c r="H6" s="4" t="s">
        <v>21</v>
      </c>
      <c r="I6" s="5" t="s">
        <v>21</v>
      </c>
      <c r="J6" s="1" t="s">
        <v>43</v>
      </c>
      <c r="K6" s="1" t="s">
        <v>44</v>
      </c>
      <c r="L6" s="1" t="s">
        <v>45</v>
      </c>
      <c r="M6" s="4" t="str">
        <f t="shared" si="0"/>
        <v>Outstanding</v>
      </c>
      <c r="N6" s="13" t="s">
        <v>21</v>
      </c>
    </row>
    <row r="7" spans="1:14" ht="60" customHeight="1" x14ac:dyDescent="0.35">
      <c r="A7" s="11" t="s">
        <v>46</v>
      </c>
      <c r="B7" s="1" t="s">
        <v>47</v>
      </c>
      <c r="C7" s="2" t="s">
        <v>48</v>
      </c>
      <c r="D7" s="3" t="s">
        <v>17</v>
      </c>
      <c r="E7" s="4" t="s">
        <v>18</v>
      </c>
      <c r="F7" s="4" t="s">
        <v>19</v>
      </c>
      <c r="G7" s="4" t="s">
        <v>20</v>
      </c>
      <c r="H7" s="4" t="s">
        <v>21</v>
      </c>
      <c r="I7" s="5" t="s">
        <v>21</v>
      </c>
      <c r="J7" s="1" t="s">
        <v>49</v>
      </c>
      <c r="K7" s="1" t="s">
        <v>50</v>
      </c>
      <c r="L7" s="1" t="s">
        <v>51</v>
      </c>
      <c r="M7" s="4" t="str">
        <f t="shared" si="0"/>
        <v>Outstanding</v>
      </c>
      <c r="N7" s="13" t="s">
        <v>21</v>
      </c>
    </row>
    <row r="8" spans="1:14" ht="60" customHeight="1" x14ac:dyDescent="0.35">
      <c r="A8" s="11" t="s">
        <v>52</v>
      </c>
      <c r="B8" s="1" t="s">
        <v>53</v>
      </c>
      <c r="C8" s="2" t="s">
        <v>16</v>
      </c>
      <c r="D8" s="3" t="s">
        <v>17</v>
      </c>
      <c r="E8" s="4" t="s">
        <v>18</v>
      </c>
      <c r="F8" s="4" t="s">
        <v>19</v>
      </c>
      <c r="G8" s="4" t="s">
        <v>20</v>
      </c>
      <c r="H8" s="4" t="s">
        <v>21</v>
      </c>
      <c r="I8" s="5" t="s">
        <v>21</v>
      </c>
      <c r="J8" s="1" t="s">
        <v>54</v>
      </c>
      <c r="K8" s="1" t="s">
        <v>55</v>
      </c>
      <c r="L8" s="1" t="s">
        <v>56</v>
      </c>
      <c r="M8" s="4" t="str">
        <f t="shared" si="0"/>
        <v>Outstanding</v>
      </c>
      <c r="N8" s="13" t="s">
        <v>21</v>
      </c>
    </row>
    <row r="9" spans="1:14" ht="60" customHeight="1" x14ac:dyDescent="0.35">
      <c r="A9" s="11" t="s">
        <v>57</v>
      </c>
      <c r="B9" s="1" t="s">
        <v>58</v>
      </c>
      <c r="C9" s="2" t="s">
        <v>27</v>
      </c>
      <c r="D9" s="3" t="s">
        <v>17</v>
      </c>
      <c r="E9" s="4" t="s">
        <v>18</v>
      </c>
      <c r="F9" s="4" t="s">
        <v>19</v>
      </c>
      <c r="G9" s="4" t="s">
        <v>20</v>
      </c>
      <c r="H9" s="4" t="s">
        <v>21</v>
      </c>
      <c r="I9" s="5" t="s">
        <v>21</v>
      </c>
      <c r="J9" s="1" t="s">
        <v>59</v>
      </c>
      <c r="K9" s="1" t="s">
        <v>60</v>
      </c>
      <c r="L9" s="1" t="s">
        <v>61</v>
      </c>
      <c r="M9" s="4" t="str">
        <f t="shared" si="0"/>
        <v>Outstanding</v>
      </c>
      <c r="N9" s="13" t="s">
        <v>21</v>
      </c>
    </row>
    <row r="10" spans="1:14" ht="60" customHeight="1" x14ac:dyDescent="0.35">
      <c r="A10" s="11" t="s">
        <v>62</v>
      </c>
      <c r="B10" s="1" t="s">
        <v>63</v>
      </c>
      <c r="C10" s="2" t="s">
        <v>27</v>
      </c>
      <c r="D10" s="3" t="s">
        <v>17</v>
      </c>
      <c r="E10" s="4" t="s">
        <v>18</v>
      </c>
      <c r="F10" s="4" t="s">
        <v>19</v>
      </c>
      <c r="G10" s="4" t="s">
        <v>20</v>
      </c>
      <c r="H10" s="4" t="s">
        <v>21</v>
      </c>
      <c r="I10" s="5" t="s">
        <v>21</v>
      </c>
      <c r="J10" s="1" t="s">
        <v>64</v>
      </c>
      <c r="K10" s="1" t="s">
        <v>65</v>
      </c>
      <c r="L10" s="1" t="s">
        <v>66</v>
      </c>
      <c r="M10" s="4" t="str">
        <f t="shared" si="0"/>
        <v>Outstanding</v>
      </c>
      <c r="N10" s="13" t="s">
        <v>21</v>
      </c>
    </row>
    <row r="11" spans="1:14" ht="60" customHeight="1" x14ac:dyDescent="0.35">
      <c r="A11" s="11" t="s">
        <v>67</v>
      </c>
      <c r="B11" s="1" t="s">
        <v>68</v>
      </c>
      <c r="C11" s="2" t="s">
        <v>48</v>
      </c>
      <c r="D11" s="3" t="s">
        <v>17</v>
      </c>
      <c r="E11" s="4" t="s">
        <v>18</v>
      </c>
      <c r="F11" s="4" t="s">
        <v>19</v>
      </c>
      <c r="G11" s="4" t="s">
        <v>20</v>
      </c>
      <c r="H11" s="4" t="s">
        <v>21</v>
      </c>
      <c r="I11" s="5" t="s">
        <v>21</v>
      </c>
      <c r="J11" s="1" t="s">
        <v>69</v>
      </c>
      <c r="K11" s="1" t="s">
        <v>70</v>
      </c>
      <c r="L11" s="1" t="s">
        <v>71</v>
      </c>
      <c r="M11" s="4" t="str">
        <f t="shared" si="0"/>
        <v>Outstanding</v>
      </c>
      <c r="N11" s="13" t="s">
        <v>21</v>
      </c>
    </row>
    <row r="12" spans="1:14" ht="60" customHeight="1" x14ac:dyDescent="0.35">
      <c r="A12" s="11" t="s">
        <v>72</v>
      </c>
      <c r="B12" s="1" t="s">
        <v>73</v>
      </c>
      <c r="C12" s="2" t="s">
        <v>27</v>
      </c>
      <c r="D12" s="3" t="s">
        <v>17</v>
      </c>
      <c r="E12" s="4" t="s">
        <v>18</v>
      </c>
      <c r="F12" s="4" t="s">
        <v>19</v>
      </c>
      <c r="G12" s="4" t="s">
        <v>20</v>
      </c>
      <c r="H12" s="4" t="s">
        <v>21</v>
      </c>
      <c r="I12" s="5" t="s">
        <v>21</v>
      </c>
      <c r="J12" s="1" t="s">
        <v>74</v>
      </c>
      <c r="K12" s="1" t="s">
        <v>75</v>
      </c>
      <c r="L12" s="1" t="s">
        <v>76</v>
      </c>
      <c r="M12" s="4" t="str">
        <f t="shared" si="0"/>
        <v>Outstanding</v>
      </c>
      <c r="N12" s="13" t="s">
        <v>21</v>
      </c>
    </row>
    <row r="13" spans="1:14" ht="60" customHeight="1" x14ac:dyDescent="0.35">
      <c r="A13" s="11" t="s">
        <v>77</v>
      </c>
      <c r="B13" s="1" t="s">
        <v>78</v>
      </c>
      <c r="C13" s="2" t="s">
        <v>16</v>
      </c>
      <c r="D13" s="3" t="s">
        <v>17</v>
      </c>
      <c r="E13" s="4" t="s">
        <v>18</v>
      </c>
      <c r="F13" s="4" t="s">
        <v>19</v>
      </c>
      <c r="G13" s="4" t="s">
        <v>20</v>
      </c>
      <c r="H13" s="4" t="s">
        <v>21</v>
      </c>
      <c r="I13" s="5" t="s">
        <v>21</v>
      </c>
      <c r="J13" s="1" t="s">
        <v>79</v>
      </c>
      <c r="K13" s="1" t="s">
        <v>80</v>
      </c>
      <c r="L13" s="1" t="s">
        <v>81</v>
      </c>
      <c r="M13" s="4" t="str">
        <f t="shared" si="0"/>
        <v>Outstanding</v>
      </c>
      <c r="N13" s="13" t="s">
        <v>21</v>
      </c>
    </row>
    <row r="14" spans="1:14" ht="60" customHeight="1" x14ac:dyDescent="0.35">
      <c r="A14" s="11" t="s">
        <v>82</v>
      </c>
      <c r="B14" s="1" t="s">
        <v>83</v>
      </c>
      <c r="C14" s="2" t="s">
        <v>27</v>
      </c>
      <c r="D14" s="3" t="s">
        <v>17</v>
      </c>
      <c r="E14" s="4" t="s">
        <v>18</v>
      </c>
      <c r="F14" s="4" t="s">
        <v>19</v>
      </c>
      <c r="G14" s="4" t="s">
        <v>20</v>
      </c>
      <c r="H14" s="4" t="s">
        <v>21</v>
      </c>
      <c r="I14" s="5" t="s">
        <v>21</v>
      </c>
      <c r="J14" s="1" t="s">
        <v>84</v>
      </c>
      <c r="K14" s="1" t="s">
        <v>85</v>
      </c>
      <c r="L14" s="1" t="s">
        <v>86</v>
      </c>
      <c r="M14" s="4" t="str">
        <f t="shared" si="0"/>
        <v>Outstanding</v>
      </c>
      <c r="N14" s="13" t="s">
        <v>21</v>
      </c>
    </row>
    <row r="15" spans="1:14" ht="60" customHeight="1" x14ac:dyDescent="0.35">
      <c r="A15" s="11" t="s">
        <v>87</v>
      </c>
      <c r="B15" s="1" t="s">
        <v>88</v>
      </c>
      <c r="C15" s="2" t="s">
        <v>27</v>
      </c>
      <c r="D15" s="3" t="s">
        <v>17</v>
      </c>
      <c r="E15" s="4" t="s">
        <v>18</v>
      </c>
      <c r="F15" s="4" t="s">
        <v>19</v>
      </c>
      <c r="G15" s="4" t="s">
        <v>20</v>
      </c>
      <c r="H15" s="4" t="s">
        <v>21</v>
      </c>
      <c r="I15" s="5" t="s">
        <v>21</v>
      </c>
      <c r="J15" s="1" t="s">
        <v>89</v>
      </c>
      <c r="K15" s="1" t="s">
        <v>90</v>
      </c>
      <c r="L15" s="1" t="s">
        <v>91</v>
      </c>
      <c r="M15" s="4" t="str">
        <f t="shared" si="0"/>
        <v>Outstanding</v>
      </c>
      <c r="N15" s="13" t="s">
        <v>21</v>
      </c>
    </row>
    <row r="16" spans="1:14" ht="60" customHeight="1" x14ac:dyDescent="0.35">
      <c r="A16" s="11" t="s">
        <v>92</v>
      </c>
      <c r="B16" s="1" t="s">
        <v>93</v>
      </c>
      <c r="C16" s="2" t="s">
        <v>27</v>
      </c>
      <c r="D16" s="3" t="s">
        <v>17</v>
      </c>
      <c r="E16" s="4" t="s">
        <v>18</v>
      </c>
      <c r="F16" s="4" t="s">
        <v>19</v>
      </c>
      <c r="G16" s="4" t="s">
        <v>20</v>
      </c>
      <c r="H16" s="4" t="s">
        <v>21</v>
      </c>
      <c r="I16" s="5" t="s">
        <v>21</v>
      </c>
      <c r="J16" s="1" t="s">
        <v>94</v>
      </c>
      <c r="K16" s="1" t="s">
        <v>95</v>
      </c>
      <c r="L16" s="1" t="s">
        <v>96</v>
      </c>
      <c r="M16" s="4" t="str">
        <f t="shared" si="0"/>
        <v>Outstanding</v>
      </c>
      <c r="N16" s="13" t="s">
        <v>21</v>
      </c>
    </row>
    <row r="17" spans="1:14" ht="60" customHeight="1" x14ac:dyDescent="0.35">
      <c r="A17" s="11" t="s">
        <v>97</v>
      </c>
      <c r="B17" s="1" t="s">
        <v>98</v>
      </c>
      <c r="C17" s="2" t="s">
        <v>27</v>
      </c>
      <c r="D17" s="3" t="s">
        <v>99</v>
      </c>
      <c r="E17" s="4" t="s">
        <v>18</v>
      </c>
      <c r="F17" s="4" t="s">
        <v>19</v>
      </c>
      <c r="G17" s="4" t="s">
        <v>20</v>
      </c>
      <c r="H17" s="4" t="s">
        <v>21</v>
      </c>
      <c r="I17" s="5" t="s">
        <v>21</v>
      </c>
      <c r="J17" s="1" t="s">
        <v>100</v>
      </c>
      <c r="K17" s="1" t="s">
        <v>101</v>
      </c>
      <c r="L17" s="1" t="s">
        <v>102</v>
      </c>
      <c r="M17" s="4" t="str">
        <f t="shared" si="0"/>
        <v>Outstanding</v>
      </c>
      <c r="N17" s="13" t="s">
        <v>21</v>
      </c>
    </row>
    <row r="18" spans="1:14" ht="60" customHeight="1" x14ac:dyDescent="0.35">
      <c r="A18" s="11" t="s">
        <v>103</v>
      </c>
      <c r="B18" s="1" t="s">
        <v>104</v>
      </c>
      <c r="C18" s="2" t="s">
        <v>27</v>
      </c>
      <c r="D18" s="3" t="s">
        <v>99</v>
      </c>
      <c r="E18" s="4" t="s">
        <v>18</v>
      </c>
      <c r="F18" s="4" t="s">
        <v>19</v>
      </c>
      <c r="G18" s="4" t="s">
        <v>20</v>
      </c>
      <c r="H18" s="4" t="s">
        <v>21</v>
      </c>
      <c r="I18" s="5" t="s">
        <v>21</v>
      </c>
      <c r="J18" s="1" t="s">
        <v>105</v>
      </c>
      <c r="K18" s="1" t="s">
        <v>106</v>
      </c>
      <c r="L18" s="1" t="s">
        <v>107</v>
      </c>
      <c r="M18" s="4" t="str">
        <f t="shared" si="0"/>
        <v>Outstanding</v>
      </c>
      <c r="N18" s="13" t="s">
        <v>21</v>
      </c>
    </row>
    <row r="19" spans="1:14" ht="60" customHeight="1" x14ac:dyDescent="0.35">
      <c r="A19" s="11" t="s">
        <v>108</v>
      </c>
      <c r="B19" s="1" t="s">
        <v>109</v>
      </c>
      <c r="C19" s="2" t="s">
        <v>16</v>
      </c>
      <c r="D19" s="3" t="s">
        <v>99</v>
      </c>
      <c r="E19" s="4" t="s">
        <v>18</v>
      </c>
      <c r="F19" s="4" t="s">
        <v>19</v>
      </c>
      <c r="G19" s="4" t="s">
        <v>20</v>
      </c>
      <c r="H19" s="4" t="s">
        <v>21</v>
      </c>
      <c r="I19" s="5" t="s">
        <v>21</v>
      </c>
      <c r="J19" s="1" t="s">
        <v>110</v>
      </c>
      <c r="K19" s="1" t="s">
        <v>111</v>
      </c>
      <c r="L19" s="1" t="s">
        <v>112</v>
      </c>
      <c r="M19" s="4" t="str">
        <f t="shared" si="0"/>
        <v>Outstanding</v>
      </c>
      <c r="N19" s="13" t="s">
        <v>21</v>
      </c>
    </row>
    <row r="20" spans="1:14" ht="60" customHeight="1" x14ac:dyDescent="0.35">
      <c r="A20" s="11" t="s">
        <v>113</v>
      </c>
      <c r="B20" s="1" t="s">
        <v>114</v>
      </c>
      <c r="C20" s="2" t="s">
        <v>27</v>
      </c>
      <c r="D20" s="3" t="s">
        <v>99</v>
      </c>
      <c r="E20" s="4" t="s">
        <v>18</v>
      </c>
      <c r="F20" s="4" t="s">
        <v>19</v>
      </c>
      <c r="G20" s="4" t="s">
        <v>20</v>
      </c>
      <c r="H20" s="4" t="s">
        <v>21</v>
      </c>
      <c r="I20" s="5" t="s">
        <v>21</v>
      </c>
      <c r="J20" s="1" t="s">
        <v>115</v>
      </c>
      <c r="K20" s="1" t="s">
        <v>116</v>
      </c>
      <c r="L20" s="1" t="s">
        <v>117</v>
      </c>
      <c r="M20" s="4" t="str">
        <f t="shared" si="0"/>
        <v>Outstanding</v>
      </c>
      <c r="N20" s="13" t="s">
        <v>21</v>
      </c>
    </row>
    <row r="21" spans="1:14" ht="60" customHeight="1" x14ac:dyDescent="0.35">
      <c r="A21" s="11" t="s">
        <v>118</v>
      </c>
      <c r="B21" s="1" t="s">
        <v>119</v>
      </c>
      <c r="C21" s="2" t="s">
        <v>27</v>
      </c>
      <c r="D21" s="3" t="s">
        <v>99</v>
      </c>
      <c r="E21" s="4" t="s">
        <v>18</v>
      </c>
      <c r="F21" s="4" t="s">
        <v>19</v>
      </c>
      <c r="G21" s="4" t="s">
        <v>20</v>
      </c>
      <c r="H21" s="4" t="s">
        <v>21</v>
      </c>
      <c r="I21" s="5" t="s">
        <v>21</v>
      </c>
      <c r="J21" s="1" t="s">
        <v>120</v>
      </c>
      <c r="K21" s="1" t="s">
        <v>121</v>
      </c>
      <c r="L21" s="1" t="s">
        <v>122</v>
      </c>
      <c r="M21" s="4" t="str">
        <f t="shared" si="0"/>
        <v>Outstanding</v>
      </c>
      <c r="N21" s="13" t="s">
        <v>21</v>
      </c>
    </row>
    <row r="22" spans="1:14" ht="60" customHeight="1" x14ac:dyDescent="0.35">
      <c r="A22" s="11" t="s">
        <v>123</v>
      </c>
      <c r="B22" s="1" t="s">
        <v>124</v>
      </c>
      <c r="C22" s="2" t="s">
        <v>27</v>
      </c>
      <c r="D22" s="3" t="s">
        <v>99</v>
      </c>
      <c r="E22" s="4" t="s">
        <v>18</v>
      </c>
      <c r="F22" s="4" t="s">
        <v>19</v>
      </c>
      <c r="G22" s="4" t="s">
        <v>20</v>
      </c>
      <c r="H22" s="4" t="s">
        <v>21</v>
      </c>
      <c r="I22" s="5" t="s">
        <v>21</v>
      </c>
      <c r="J22" s="1" t="s">
        <v>125</v>
      </c>
      <c r="K22" s="1" t="s">
        <v>126</v>
      </c>
      <c r="L22" s="1" t="s">
        <v>127</v>
      </c>
      <c r="M22" s="4" t="str">
        <f t="shared" si="0"/>
        <v>Outstanding</v>
      </c>
      <c r="N22" s="13" t="s">
        <v>21</v>
      </c>
    </row>
    <row r="23" spans="1:14" ht="60" customHeight="1" x14ac:dyDescent="0.35">
      <c r="A23" s="11" t="s">
        <v>128</v>
      </c>
      <c r="B23" s="1" t="s">
        <v>129</v>
      </c>
      <c r="C23" s="2" t="s">
        <v>27</v>
      </c>
      <c r="D23" s="3" t="s">
        <v>99</v>
      </c>
      <c r="E23" s="4" t="s">
        <v>18</v>
      </c>
      <c r="F23" s="4" t="s">
        <v>19</v>
      </c>
      <c r="G23" s="4" t="s">
        <v>20</v>
      </c>
      <c r="H23" s="4" t="s">
        <v>21</v>
      </c>
      <c r="I23" s="5" t="s">
        <v>21</v>
      </c>
      <c r="J23" s="1" t="s">
        <v>130</v>
      </c>
      <c r="K23" s="1" t="s">
        <v>131</v>
      </c>
      <c r="L23" s="1" t="s">
        <v>132</v>
      </c>
      <c r="M23" s="4" t="str">
        <f t="shared" si="0"/>
        <v>Outstanding</v>
      </c>
      <c r="N23" s="13" t="s">
        <v>21</v>
      </c>
    </row>
    <row r="24" spans="1:14" ht="60" customHeight="1" x14ac:dyDescent="0.35">
      <c r="A24" s="11" t="s">
        <v>133</v>
      </c>
      <c r="B24" s="1" t="s">
        <v>134</v>
      </c>
      <c r="C24" s="2" t="s">
        <v>16</v>
      </c>
      <c r="D24" s="3" t="s">
        <v>99</v>
      </c>
      <c r="E24" s="4" t="s">
        <v>18</v>
      </c>
      <c r="F24" s="4" t="s">
        <v>19</v>
      </c>
      <c r="G24" s="4" t="s">
        <v>20</v>
      </c>
      <c r="H24" s="4" t="s">
        <v>21</v>
      </c>
      <c r="I24" s="5" t="s">
        <v>21</v>
      </c>
      <c r="J24" s="1" t="s">
        <v>135</v>
      </c>
      <c r="K24" s="1" t="s">
        <v>136</v>
      </c>
      <c r="L24" s="1" t="s">
        <v>137</v>
      </c>
      <c r="M24" s="4" t="str">
        <f t="shared" si="0"/>
        <v>Outstanding</v>
      </c>
      <c r="N24" s="13" t="s">
        <v>21</v>
      </c>
    </row>
    <row r="25" spans="1:14" ht="60" customHeight="1" x14ac:dyDescent="0.35">
      <c r="A25" s="11" t="s">
        <v>138</v>
      </c>
      <c r="B25" s="1" t="s">
        <v>139</v>
      </c>
      <c r="C25" s="2" t="s">
        <v>27</v>
      </c>
      <c r="D25" s="3" t="s">
        <v>99</v>
      </c>
      <c r="E25" s="4" t="s">
        <v>18</v>
      </c>
      <c r="F25" s="4" t="s">
        <v>19</v>
      </c>
      <c r="G25" s="4" t="s">
        <v>20</v>
      </c>
      <c r="H25" s="4" t="s">
        <v>21</v>
      </c>
      <c r="I25" s="5" t="s">
        <v>21</v>
      </c>
      <c r="J25" s="1" t="s">
        <v>140</v>
      </c>
      <c r="K25" s="1" t="s">
        <v>141</v>
      </c>
      <c r="L25" s="1" t="s">
        <v>142</v>
      </c>
      <c r="M25" s="4" t="str">
        <f t="shared" si="0"/>
        <v>Outstanding</v>
      </c>
      <c r="N25" s="13" t="s">
        <v>21</v>
      </c>
    </row>
    <row r="26" spans="1:14" ht="60" customHeight="1" x14ac:dyDescent="0.35">
      <c r="A26" s="11" t="s">
        <v>143</v>
      </c>
      <c r="B26" s="1" t="s">
        <v>144</v>
      </c>
      <c r="C26" s="2" t="s">
        <v>27</v>
      </c>
      <c r="D26" s="3" t="s">
        <v>99</v>
      </c>
      <c r="E26" s="4" t="s">
        <v>18</v>
      </c>
      <c r="F26" s="4" t="s">
        <v>19</v>
      </c>
      <c r="G26" s="4" t="s">
        <v>20</v>
      </c>
      <c r="H26" s="4" t="s">
        <v>21</v>
      </c>
      <c r="I26" s="5" t="s">
        <v>21</v>
      </c>
      <c r="J26" s="1" t="s">
        <v>145</v>
      </c>
      <c r="K26" s="1" t="s">
        <v>146</v>
      </c>
      <c r="L26" s="1" t="s">
        <v>147</v>
      </c>
      <c r="M26" s="4" t="str">
        <f t="shared" si="0"/>
        <v>Outstanding</v>
      </c>
      <c r="N26" s="13" t="s">
        <v>21</v>
      </c>
    </row>
    <row r="27" spans="1:14" ht="60" customHeight="1" x14ac:dyDescent="0.35">
      <c r="A27" s="11" t="s">
        <v>148</v>
      </c>
      <c r="B27" s="1" t="s">
        <v>149</v>
      </c>
      <c r="C27" s="2" t="s">
        <v>27</v>
      </c>
      <c r="D27" s="3" t="s">
        <v>99</v>
      </c>
      <c r="E27" s="4" t="s">
        <v>18</v>
      </c>
      <c r="F27" s="4" t="s">
        <v>19</v>
      </c>
      <c r="G27" s="4" t="s">
        <v>20</v>
      </c>
      <c r="H27" s="4" t="s">
        <v>21</v>
      </c>
      <c r="I27" s="5" t="s">
        <v>21</v>
      </c>
      <c r="J27" s="1" t="s">
        <v>150</v>
      </c>
      <c r="K27" s="1" t="s">
        <v>151</v>
      </c>
      <c r="L27" s="1" t="s">
        <v>152</v>
      </c>
      <c r="M27" s="4" t="str">
        <f t="shared" si="0"/>
        <v>Outstanding</v>
      </c>
      <c r="N27" s="13" t="s">
        <v>21</v>
      </c>
    </row>
    <row r="28" spans="1:14" ht="60" customHeight="1" x14ac:dyDescent="0.35">
      <c r="A28" s="11" t="s">
        <v>153</v>
      </c>
      <c r="B28" s="1" t="s">
        <v>154</v>
      </c>
      <c r="C28" s="2" t="s">
        <v>27</v>
      </c>
      <c r="D28" s="3" t="s">
        <v>99</v>
      </c>
      <c r="E28" s="4" t="s">
        <v>18</v>
      </c>
      <c r="F28" s="4" t="s">
        <v>19</v>
      </c>
      <c r="G28" s="4" t="s">
        <v>20</v>
      </c>
      <c r="H28" s="4" t="s">
        <v>21</v>
      </c>
      <c r="I28" s="5" t="s">
        <v>21</v>
      </c>
      <c r="J28" s="1" t="s">
        <v>155</v>
      </c>
      <c r="K28" s="1" t="s">
        <v>156</v>
      </c>
      <c r="L28" s="1" t="s">
        <v>157</v>
      </c>
      <c r="M28" s="4" t="str">
        <f t="shared" si="0"/>
        <v>Outstanding</v>
      </c>
      <c r="N28" s="13" t="s">
        <v>21</v>
      </c>
    </row>
    <row r="29" spans="1:14" ht="60" customHeight="1" x14ac:dyDescent="0.35">
      <c r="A29" s="11" t="s">
        <v>158</v>
      </c>
      <c r="B29" s="1" t="s">
        <v>159</v>
      </c>
      <c r="C29" s="2" t="s">
        <v>16</v>
      </c>
      <c r="D29" s="3" t="s">
        <v>99</v>
      </c>
      <c r="E29" s="4" t="s">
        <v>18</v>
      </c>
      <c r="F29" s="4" t="s">
        <v>19</v>
      </c>
      <c r="G29" s="4" t="s">
        <v>20</v>
      </c>
      <c r="H29" s="4" t="s">
        <v>21</v>
      </c>
      <c r="I29" s="5" t="s">
        <v>21</v>
      </c>
      <c r="J29" s="1" t="s">
        <v>160</v>
      </c>
      <c r="K29" s="1" t="s">
        <v>161</v>
      </c>
      <c r="L29" s="1" t="s">
        <v>162</v>
      </c>
      <c r="M29" s="4" t="str">
        <f t="shared" si="0"/>
        <v>Outstanding</v>
      </c>
      <c r="N29" s="13" t="s">
        <v>21</v>
      </c>
    </row>
    <row r="30" spans="1:14" ht="60" customHeight="1" x14ac:dyDescent="0.35">
      <c r="A30" s="11" t="s">
        <v>163</v>
      </c>
      <c r="B30" s="1" t="s">
        <v>164</v>
      </c>
      <c r="C30" s="2" t="s">
        <v>27</v>
      </c>
      <c r="D30" s="3" t="s">
        <v>99</v>
      </c>
      <c r="E30" s="4" t="s">
        <v>18</v>
      </c>
      <c r="F30" s="4" t="s">
        <v>19</v>
      </c>
      <c r="G30" s="4" t="s">
        <v>20</v>
      </c>
      <c r="H30" s="4" t="s">
        <v>21</v>
      </c>
      <c r="I30" s="5" t="s">
        <v>21</v>
      </c>
      <c r="J30" s="1" t="s">
        <v>165</v>
      </c>
      <c r="K30" s="1" t="s">
        <v>166</v>
      </c>
      <c r="L30" s="1" t="s">
        <v>167</v>
      </c>
      <c r="M30" s="4" t="str">
        <f t="shared" si="0"/>
        <v>Outstanding</v>
      </c>
      <c r="N30" s="13" t="s">
        <v>21</v>
      </c>
    </row>
    <row r="31" spans="1:14" ht="60" customHeight="1" x14ac:dyDescent="0.35">
      <c r="A31" s="11" t="s">
        <v>168</v>
      </c>
      <c r="B31" s="1" t="s">
        <v>169</v>
      </c>
      <c r="C31" s="2" t="s">
        <v>27</v>
      </c>
      <c r="D31" s="3" t="s">
        <v>99</v>
      </c>
      <c r="E31" s="4" t="s">
        <v>18</v>
      </c>
      <c r="F31" s="4" t="s">
        <v>19</v>
      </c>
      <c r="G31" s="4" t="s">
        <v>20</v>
      </c>
      <c r="H31" s="4" t="s">
        <v>21</v>
      </c>
      <c r="I31" s="5" t="s">
        <v>21</v>
      </c>
      <c r="J31" s="1" t="s">
        <v>170</v>
      </c>
      <c r="K31" s="1" t="s">
        <v>171</v>
      </c>
      <c r="L31" s="1" t="s">
        <v>172</v>
      </c>
      <c r="M31" s="4" t="str">
        <f t="shared" si="0"/>
        <v>Outstanding</v>
      </c>
      <c r="N31" s="13" t="s">
        <v>21</v>
      </c>
    </row>
    <row r="32" spans="1:14" ht="60" customHeight="1" x14ac:dyDescent="0.35">
      <c r="A32" s="11" t="s">
        <v>173</v>
      </c>
      <c r="B32" s="1" t="s">
        <v>174</v>
      </c>
      <c r="C32" s="2" t="s">
        <v>27</v>
      </c>
      <c r="D32" s="3" t="s">
        <v>99</v>
      </c>
      <c r="E32" s="4" t="s">
        <v>18</v>
      </c>
      <c r="F32" s="4" t="s">
        <v>19</v>
      </c>
      <c r="G32" s="4" t="s">
        <v>20</v>
      </c>
      <c r="H32" s="4" t="s">
        <v>21</v>
      </c>
      <c r="I32" s="5" t="s">
        <v>21</v>
      </c>
      <c r="J32" s="1" t="s">
        <v>175</v>
      </c>
      <c r="K32" s="1" t="s">
        <v>176</v>
      </c>
      <c r="L32" s="1" t="s">
        <v>177</v>
      </c>
      <c r="M32" s="4" t="str">
        <f t="shared" si="0"/>
        <v>Outstanding</v>
      </c>
      <c r="N32" s="13" t="s">
        <v>21</v>
      </c>
    </row>
    <row r="33" spans="1:14" ht="60" customHeight="1" x14ac:dyDescent="0.35">
      <c r="A33" s="11" t="s">
        <v>178</v>
      </c>
      <c r="B33" s="1" t="s">
        <v>179</v>
      </c>
      <c r="C33" s="2" t="s">
        <v>27</v>
      </c>
      <c r="D33" s="3" t="s">
        <v>99</v>
      </c>
      <c r="E33" s="4" t="s">
        <v>18</v>
      </c>
      <c r="F33" s="4" t="s">
        <v>19</v>
      </c>
      <c r="G33" s="4" t="s">
        <v>20</v>
      </c>
      <c r="H33" s="4" t="s">
        <v>21</v>
      </c>
      <c r="I33" s="5" t="s">
        <v>21</v>
      </c>
      <c r="J33" s="1" t="s">
        <v>180</v>
      </c>
      <c r="K33" s="1" t="s">
        <v>181</v>
      </c>
      <c r="L33" s="1" t="s">
        <v>182</v>
      </c>
      <c r="M33" s="4" t="str">
        <f t="shared" si="0"/>
        <v>Outstanding</v>
      </c>
      <c r="N33" s="13" t="s">
        <v>21</v>
      </c>
    </row>
    <row r="34" spans="1:14" ht="60" customHeight="1" x14ac:dyDescent="0.35">
      <c r="A34" s="11" t="s">
        <v>183</v>
      </c>
      <c r="B34" s="1" t="s">
        <v>184</v>
      </c>
      <c r="C34" s="2" t="s">
        <v>27</v>
      </c>
      <c r="D34" s="3" t="s">
        <v>99</v>
      </c>
      <c r="E34" s="4" t="s">
        <v>18</v>
      </c>
      <c r="F34" s="4" t="s">
        <v>19</v>
      </c>
      <c r="G34" s="4" t="s">
        <v>20</v>
      </c>
      <c r="H34" s="4" t="s">
        <v>21</v>
      </c>
      <c r="I34" s="5" t="s">
        <v>21</v>
      </c>
      <c r="J34" s="1" t="s">
        <v>185</v>
      </c>
      <c r="K34" s="1" t="s">
        <v>186</v>
      </c>
      <c r="L34" s="1" t="s">
        <v>187</v>
      </c>
      <c r="M34" s="4" t="str">
        <f t="shared" si="0"/>
        <v>Outstanding</v>
      </c>
      <c r="N34" s="13" t="s">
        <v>21</v>
      </c>
    </row>
    <row r="35" spans="1:14" ht="60" customHeight="1" x14ac:dyDescent="0.35">
      <c r="A35" s="11" t="s">
        <v>188</v>
      </c>
      <c r="B35" s="1" t="s">
        <v>189</v>
      </c>
      <c r="C35" s="2" t="s">
        <v>27</v>
      </c>
      <c r="D35" s="3" t="s">
        <v>99</v>
      </c>
      <c r="E35" s="4" t="s">
        <v>18</v>
      </c>
      <c r="F35" s="4" t="s">
        <v>19</v>
      </c>
      <c r="G35" s="4" t="s">
        <v>20</v>
      </c>
      <c r="H35" s="4" t="s">
        <v>21</v>
      </c>
      <c r="I35" s="5" t="s">
        <v>21</v>
      </c>
      <c r="J35" s="1" t="s">
        <v>190</v>
      </c>
      <c r="K35" s="1" t="s">
        <v>191</v>
      </c>
      <c r="L35" s="1" t="s">
        <v>192</v>
      </c>
      <c r="M35" s="4" t="str">
        <f t="shared" si="0"/>
        <v>Outstanding</v>
      </c>
      <c r="N35" s="13" t="s">
        <v>21</v>
      </c>
    </row>
    <row r="36" spans="1:14" ht="60" customHeight="1" x14ac:dyDescent="0.35">
      <c r="A36" s="11" t="s">
        <v>193</v>
      </c>
      <c r="B36" s="1" t="s">
        <v>194</v>
      </c>
      <c r="C36" s="2" t="s">
        <v>27</v>
      </c>
      <c r="D36" s="3" t="s">
        <v>99</v>
      </c>
      <c r="E36" s="4" t="s">
        <v>18</v>
      </c>
      <c r="F36" s="4" t="s">
        <v>19</v>
      </c>
      <c r="G36" s="4" t="s">
        <v>20</v>
      </c>
      <c r="H36" s="4" t="s">
        <v>21</v>
      </c>
      <c r="I36" s="5" t="s">
        <v>21</v>
      </c>
      <c r="J36" s="1" t="s">
        <v>195</v>
      </c>
      <c r="K36" s="1" t="s">
        <v>196</v>
      </c>
      <c r="L36" s="1" t="s">
        <v>197</v>
      </c>
      <c r="M36" s="4" t="str">
        <f t="shared" si="0"/>
        <v>Outstanding</v>
      </c>
      <c r="N36" s="13" t="s">
        <v>21</v>
      </c>
    </row>
    <row r="37" spans="1:14" ht="60" customHeight="1" x14ac:dyDescent="0.35">
      <c r="A37" s="11" t="s">
        <v>198</v>
      </c>
      <c r="B37" s="1" t="s">
        <v>199</v>
      </c>
      <c r="C37" s="2" t="s">
        <v>27</v>
      </c>
      <c r="D37" s="3" t="s">
        <v>99</v>
      </c>
      <c r="E37" s="4" t="s">
        <v>18</v>
      </c>
      <c r="F37" s="4" t="s">
        <v>19</v>
      </c>
      <c r="G37" s="4" t="s">
        <v>20</v>
      </c>
      <c r="H37" s="4" t="s">
        <v>21</v>
      </c>
      <c r="I37" s="5" t="s">
        <v>21</v>
      </c>
      <c r="J37" s="1" t="s">
        <v>200</v>
      </c>
      <c r="K37" s="1" t="s">
        <v>186</v>
      </c>
      <c r="L37" s="1" t="s">
        <v>201</v>
      </c>
      <c r="M37" s="4" t="str">
        <f t="shared" si="0"/>
        <v>Outstanding</v>
      </c>
      <c r="N37" s="13" t="s">
        <v>21</v>
      </c>
    </row>
    <row r="38" spans="1:14" ht="60" customHeight="1" x14ac:dyDescent="0.35">
      <c r="A38" s="11" t="s">
        <v>202</v>
      </c>
      <c r="B38" s="1" t="s">
        <v>203</v>
      </c>
      <c r="C38" s="2" t="s">
        <v>27</v>
      </c>
      <c r="D38" s="3" t="s">
        <v>99</v>
      </c>
      <c r="E38" s="4" t="s">
        <v>18</v>
      </c>
      <c r="F38" s="4" t="s">
        <v>19</v>
      </c>
      <c r="G38" s="4" t="s">
        <v>20</v>
      </c>
      <c r="H38" s="4" t="s">
        <v>21</v>
      </c>
      <c r="I38" s="5" t="s">
        <v>21</v>
      </c>
      <c r="J38" s="1" t="s">
        <v>204</v>
      </c>
      <c r="K38" s="1" t="s">
        <v>205</v>
      </c>
      <c r="L38" s="1" t="s">
        <v>206</v>
      </c>
      <c r="M38" s="4" t="str">
        <f t="shared" si="0"/>
        <v>Outstanding</v>
      </c>
      <c r="N38" s="13" t="s">
        <v>21</v>
      </c>
    </row>
    <row r="39" spans="1:14" ht="60" customHeight="1" x14ac:dyDescent="0.35">
      <c r="A39" s="11" t="s">
        <v>207</v>
      </c>
      <c r="B39" s="1" t="s">
        <v>208</v>
      </c>
      <c r="C39" s="2" t="s">
        <v>27</v>
      </c>
      <c r="D39" s="3" t="s">
        <v>99</v>
      </c>
      <c r="E39" s="4" t="s">
        <v>18</v>
      </c>
      <c r="F39" s="4" t="s">
        <v>19</v>
      </c>
      <c r="G39" s="4" t="s">
        <v>20</v>
      </c>
      <c r="H39" s="4" t="s">
        <v>21</v>
      </c>
      <c r="I39" s="5" t="s">
        <v>21</v>
      </c>
      <c r="J39" s="1" t="s">
        <v>209</v>
      </c>
      <c r="K39" s="1" t="s">
        <v>171</v>
      </c>
      <c r="L39" s="1" t="s">
        <v>210</v>
      </c>
      <c r="M39" s="4" t="str">
        <f t="shared" si="0"/>
        <v>Outstanding</v>
      </c>
      <c r="N39" s="13" t="s">
        <v>21</v>
      </c>
    </row>
    <row r="40" spans="1:14" ht="60" customHeight="1" x14ac:dyDescent="0.35">
      <c r="A40" s="11" t="s">
        <v>211</v>
      </c>
      <c r="B40" s="1" t="s">
        <v>212</v>
      </c>
      <c r="C40" s="2" t="s">
        <v>27</v>
      </c>
      <c r="D40" s="3" t="s">
        <v>99</v>
      </c>
      <c r="E40" s="4" t="s">
        <v>18</v>
      </c>
      <c r="F40" s="4" t="s">
        <v>19</v>
      </c>
      <c r="G40" s="4" t="s">
        <v>20</v>
      </c>
      <c r="H40" s="4" t="s">
        <v>21</v>
      </c>
      <c r="I40" s="5" t="s">
        <v>21</v>
      </c>
      <c r="J40" s="1" t="s">
        <v>213</v>
      </c>
      <c r="K40" s="1" t="s">
        <v>171</v>
      </c>
      <c r="L40" s="1" t="s">
        <v>214</v>
      </c>
      <c r="M40" s="4" t="str">
        <f t="shared" si="0"/>
        <v>Outstanding</v>
      </c>
      <c r="N40" s="13" t="s">
        <v>21</v>
      </c>
    </row>
    <row r="41" spans="1:14" ht="60" customHeight="1" x14ac:dyDescent="0.35">
      <c r="A41" s="11" t="s">
        <v>215</v>
      </c>
      <c r="B41" s="1" t="s">
        <v>216</v>
      </c>
      <c r="C41" s="2" t="s">
        <v>27</v>
      </c>
      <c r="D41" s="3" t="s">
        <v>99</v>
      </c>
      <c r="E41" s="4" t="s">
        <v>18</v>
      </c>
      <c r="F41" s="4" t="s">
        <v>19</v>
      </c>
      <c r="G41" s="4" t="s">
        <v>20</v>
      </c>
      <c r="H41" s="4" t="s">
        <v>21</v>
      </c>
      <c r="I41" s="5" t="s">
        <v>21</v>
      </c>
      <c r="J41" s="1" t="s">
        <v>217</v>
      </c>
      <c r="K41" s="1" t="s">
        <v>218</v>
      </c>
      <c r="L41" s="1" t="s">
        <v>219</v>
      </c>
      <c r="M41" s="4" t="str">
        <f t="shared" si="0"/>
        <v>Outstanding</v>
      </c>
      <c r="N41" s="13" t="s">
        <v>21</v>
      </c>
    </row>
    <row r="42" spans="1:14" ht="60" customHeight="1" x14ac:dyDescent="0.35">
      <c r="A42" s="11" t="s">
        <v>220</v>
      </c>
      <c r="B42" s="1" t="s">
        <v>221</v>
      </c>
      <c r="C42" s="2" t="s">
        <v>27</v>
      </c>
      <c r="D42" s="3" t="s">
        <v>99</v>
      </c>
      <c r="E42" s="4" t="s">
        <v>18</v>
      </c>
      <c r="F42" s="4" t="s">
        <v>19</v>
      </c>
      <c r="G42" s="4" t="s">
        <v>20</v>
      </c>
      <c r="H42" s="4" t="s">
        <v>21</v>
      </c>
      <c r="I42" s="5" t="s">
        <v>21</v>
      </c>
      <c r="J42" s="1" t="s">
        <v>222</v>
      </c>
      <c r="K42" s="1" t="s">
        <v>218</v>
      </c>
      <c r="L42" s="1" t="s">
        <v>223</v>
      </c>
      <c r="M42" s="4" t="str">
        <f t="shared" si="0"/>
        <v>Outstanding</v>
      </c>
      <c r="N42" s="13" t="s">
        <v>21</v>
      </c>
    </row>
    <row r="43" spans="1:14" ht="60" customHeight="1" x14ac:dyDescent="0.35">
      <c r="A43" s="11" t="s">
        <v>224</v>
      </c>
      <c r="B43" s="1" t="s">
        <v>225</v>
      </c>
      <c r="C43" s="2" t="s">
        <v>27</v>
      </c>
      <c r="D43" s="3" t="s">
        <v>99</v>
      </c>
      <c r="E43" s="4" t="s">
        <v>18</v>
      </c>
      <c r="F43" s="4" t="s">
        <v>19</v>
      </c>
      <c r="G43" s="4" t="s">
        <v>20</v>
      </c>
      <c r="H43" s="4" t="s">
        <v>21</v>
      </c>
      <c r="I43" s="5" t="s">
        <v>21</v>
      </c>
      <c r="J43" s="1" t="s">
        <v>226</v>
      </c>
      <c r="K43" s="1" t="s">
        <v>181</v>
      </c>
      <c r="L43" s="1" t="s">
        <v>227</v>
      </c>
      <c r="M43" s="4" t="str">
        <f t="shared" si="0"/>
        <v>Outstanding</v>
      </c>
      <c r="N43" s="13" t="s">
        <v>21</v>
      </c>
    </row>
    <row r="44" spans="1:14" ht="60" customHeight="1" x14ac:dyDescent="0.35">
      <c r="A44" s="11" t="s">
        <v>228</v>
      </c>
      <c r="B44" s="1" t="s">
        <v>229</v>
      </c>
      <c r="C44" s="2" t="s">
        <v>27</v>
      </c>
      <c r="D44" s="3" t="s">
        <v>99</v>
      </c>
      <c r="E44" s="4" t="s">
        <v>18</v>
      </c>
      <c r="F44" s="4" t="s">
        <v>19</v>
      </c>
      <c r="G44" s="4" t="s">
        <v>20</v>
      </c>
      <c r="H44" s="4" t="s">
        <v>21</v>
      </c>
      <c r="I44" s="5" t="s">
        <v>21</v>
      </c>
      <c r="J44" s="1" t="s">
        <v>230</v>
      </c>
      <c r="K44" s="1" t="s">
        <v>181</v>
      </c>
      <c r="L44" s="1" t="s">
        <v>231</v>
      </c>
      <c r="M44" s="4" t="str">
        <f t="shared" si="0"/>
        <v>Outstanding</v>
      </c>
      <c r="N44" s="13" t="s">
        <v>21</v>
      </c>
    </row>
    <row r="45" spans="1:14" ht="60" customHeight="1" x14ac:dyDescent="0.35">
      <c r="A45" s="11" t="s">
        <v>232</v>
      </c>
      <c r="B45" s="1" t="s">
        <v>233</v>
      </c>
      <c r="C45" s="2" t="s">
        <v>27</v>
      </c>
      <c r="D45" s="3" t="s">
        <v>99</v>
      </c>
      <c r="E45" s="4" t="s">
        <v>18</v>
      </c>
      <c r="F45" s="4" t="s">
        <v>19</v>
      </c>
      <c r="G45" s="4" t="s">
        <v>20</v>
      </c>
      <c r="H45" s="4" t="s">
        <v>21</v>
      </c>
      <c r="I45" s="5" t="s">
        <v>21</v>
      </c>
      <c r="J45" s="1" t="s">
        <v>234</v>
      </c>
      <c r="K45" s="1" t="s">
        <v>235</v>
      </c>
      <c r="L45" s="1" t="s">
        <v>236</v>
      </c>
      <c r="M45" s="4" t="str">
        <f t="shared" si="0"/>
        <v>Outstanding</v>
      </c>
      <c r="N45" s="13" t="s">
        <v>21</v>
      </c>
    </row>
    <row r="46" spans="1:14" ht="60" customHeight="1" x14ac:dyDescent="0.35">
      <c r="A46" s="11" t="s">
        <v>237</v>
      </c>
      <c r="B46" s="1" t="s">
        <v>238</v>
      </c>
      <c r="C46" s="2" t="s">
        <v>27</v>
      </c>
      <c r="D46" s="3" t="s">
        <v>99</v>
      </c>
      <c r="E46" s="4" t="s">
        <v>18</v>
      </c>
      <c r="F46" s="4" t="s">
        <v>19</v>
      </c>
      <c r="G46" s="4" t="s">
        <v>20</v>
      </c>
      <c r="H46" s="4" t="s">
        <v>21</v>
      </c>
      <c r="I46" s="5" t="s">
        <v>21</v>
      </c>
      <c r="J46" s="1" t="s">
        <v>239</v>
      </c>
      <c r="K46" s="1" t="s">
        <v>235</v>
      </c>
      <c r="L46" s="1" t="s">
        <v>240</v>
      </c>
      <c r="M46" s="4" t="str">
        <f t="shared" si="0"/>
        <v>Outstanding</v>
      </c>
      <c r="N46" s="13" t="s">
        <v>21</v>
      </c>
    </row>
    <row r="47" spans="1:14" ht="60" customHeight="1" x14ac:dyDescent="0.35">
      <c r="A47" s="11" t="s">
        <v>241</v>
      </c>
      <c r="B47" s="1" t="s">
        <v>242</v>
      </c>
      <c r="C47" s="2" t="s">
        <v>27</v>
      </c>
      <c r="D47" s="3" t="s">
        <v>99</v>
      </c>
      <c r="E47" s="4" t="s">
        <v>18</v>
      </c>
      <c r="F47" s="4" t="s">
        <v>19</v>
      </c>
      <c r="G47" s="4" t="s">
        <v>20</v>
      </c>
      <c r="H47" s="4" t="s">
        <v>21</v>
      </c>
      <c r="I47" s="5" t="s">
        <v>21</v>
      </c>
      <c r="J47" s="1" t="s">
        <v>243</v>
      </c>
      <c r="K47" s="1" t="s">
        <v>186</v>
      </c>
      <c r="L47" s="1" t="s">
        <v>244</v>
      </c>
      <c r="M47" s="4" t="str">
        <f t="shared" si="0"/>
        <v>Outstanding</v>
      </c>
      <c r="N47" s="13" t="s">
        <v>21</v>
      </c>
    </row>
    <row r="48" spans="1:14" ht="60" customHeight="1" x14ac:dyDescent="0.35">
      <c r="A48" s="11" t="s">
        <v>245</v>
      </c>
      <c r="B48" s="1" t="s">
        <v>246</v>
      </c>
      <c r="C48" s="2" t="s">
        <v>27</v>
      </c>
      <c r="D48" s="3" t="s">
        <v>99</v>
      </c>
      <c r="E48" s="4" t="s">
        <v>18</v>
      </c>
      <c r="F48" s="4" t="s">
        <v>19</v>
      </c>
      <c r="G48" s="4" t="s">
        <v>20</v>
      </c>
      <c r="H48" s="4" t="s">
        <v>21</v>
      </c>
      <c r="I48" s="5" t="s">
        <v>21</v>
      </c>
      <c r="J48" s="1" t="s">
        <v>247</v>
      </c>
      <c r="K48" s="1" t="s">
        <v>186</v>
      </c>
      <c r="L48" s="1" t="s">
        <v>248</v>
      </c>
      <c r="M48" s="4" t="str">
        <f t="shared" si="0"/>
        <v>Outstanding</v>
      </c>
      <c r="N48" s="13" t="s">
        <v>21</v>
      </c>
    </row>
    <row r="49" spans="1:14" ht="60" customHeight="1" x14ac:dyDescent="0.35">
      <c r="A49" s="11" t="s">
        <v>249</v>
      </c>
      <c r="B49" s="1" t="s">
        <v>250</v>
      </c>
      <c r="C49" s="2" t="s">
        <v>27</v>
      </c>
      <c r="D49" s="3" t="s">
        <v>99</v>
      </c>
      <c r="E49" s="4" t="s">
        <v>18</v>
      </c>
      <c r="F49" s="4" t="s">
        <v>19</v>
      </c>
      <c r="G49" s="4" t="s">
        <v>20</v>
      </c>
      <c r="H49" s="4" t="s">
        <v>21</v>
      </c>
      <c r="I49" s="5" t="s">
        <v>21</v>
      </c>
      <c r="J49" s="1" t="s">
        <v>251</v>
      </c>
      <c r="K49" s="1" t="s">
        <v>186</v>
      </c>
      <c r="L49" s="1" t="s">
        <v>252</v>
      </c>
      <c r="M49" s="4" t="str">
        <f t="shared" si="0"/>
        <v>Outstanding</v>
      </c>
      <c r="N49" s="13" t="s">
        <v>21</v>
      </c>
    </row>
    <row r="50" spans="1:14" ht="60" customHeight="1" x14ac:dyDescent="0.35">
      <c r="A50" s="11" t="s">
        <v>253</v>
      </c>
      <c r="B50" s="1" t="s">
        <v>254</v>
      </c>
      <c r="C50" s="2" t="s">
        <v>27</v>
      </c>
      <c r="D50" s="3" t="s">
        <v>99</v>
      </c>
      <c r="E50" s="4" t="s">
        <v>18</v>
      </c>
      <c r="F50" s="4" t="s">
        <v>19</v>
      </c>
      <c r="G50" s="4" t="s">
        <v>20</v>
      </c>
      <c r="H50" s="4" t="s">
        <v>21</v>
      </c>
      <c r="I50" s="5" t="s">
        <v>21</v>
      </c>
      <c r="J50" s="1" t="s">
        <v>255</v>
      </c>
      <c r="K50" s="1" t="s">
        <v>186</v>
      </c>
      <c r="L50" s="1" t="s">
        <v>256</v>
      </c>
      <c r="M50" s="4" t="str">
        <f t="shared" si="0"/>
        <v>Outstanding</v>
      </c>
      <c r="N50" s="13" t="s">
        <v>21</v>
      </c>
    </row>
    <row r="51" spans="1:14" ht="60" customHeight="1" x14ac:dyDescent="0.35">
      <c r="A51" s="11" t="s">
        <v>257</v>
      </c>
      <c r="B51" s="1" t="s">
        <v>258</v>
      </c>
      <c r="C51" s="2" t="s">
        <v>27</v>
      </c>
      <c r="D51" s="3" t="s">
        <v>99</v>
      </c>
      <c r="E51" s="4" t="s">
        <v>18</v>
      </c>
      <c r="F51" s="4" t="s">
        <v>19</v>
      </c>
      <c r="G51" s="4" t="s">
        <v>20</v>
      </c>
      <c r="H51" s="4" t="s">
        <v>21</v>
      </c>
      <c r="I51" s="5" t="s">
        <v>21</v>
      </c>
      <c r="J51" s="1" t="s">
        <v>259</v>
      </c>
      <c r="K51" s="1" t="s">
        <v>186</v>
      </c>
      <c r="L51" s="1" t="s">
        <v>260</v>
      </c>
      <c r="M51" s="4" t="str">
        <f t="shared" si="0"/>
        <v>Outstanding</v>
      </c>
      <c r="N51" s="13" t="s">
        <v>21</v>
      </c>
    </row>
    <row r="52" spans="1:14" ht="60" customHeight="1" x14ac:dyDescent="0.35">
      <c r="A52" s="11" t="s">
        <v>261</v>
      </c>
      <c r="B52" s="1" t="s">
        <v>262</v>
      </c>
      <c r="C52" s="2" t="s">
        <v>27</v>
      </c>
      <c r="D52" s="3" t="s">
        <v>99</v>
      </c>
      <c r="E52" s="4" t="s">
        <v>18</v>
      </c>
      <c r="F52" s="4" t="s">
        <v>19</v>
      </c>
      <c r="G52" s="4" t="s">
        <v>20</v>
      </c>
      <c r="H52" s="4" t="s">
        <v>21</v>
      </c>
      <c r="I52" s="5" t="s">
        <v>21</v>
      </c>
      <c r="J52" s="1" t="s">
        <v>263</v>
      </c>
      <c r="K52" s="1" t="s">
        <v>186</v>
      </c>
      <c r="L52" s="1" t="s">
        <v>264</v>
      </c>
      <c r="M52" s="4" t="str">
        <f t="shared" si="0"/>
        <v>Outstanding</v>
      </c>
      <c r="N52" s="13" t="s">
        <v>21</v>
      </c>
    </row>
    <row r="53" spans="1:14" ht="60" customHeight="1" x14ac:dyDescent="0.35">
      <c r="A53" s="11" t="s">
        <v>265</v>
      </c>
      <c r="B53" s="1" t="s">
        <v>266</v>
      </c>
      <c r="C53" s="2" t="s">
        <v>27</v>
      </c>
      <c r="D53" s="3" t="s">
        <v>99</v>
      </c>
      <c r="E53" s="4" t="s">
        <v>18</v>
      </c>
      <c r="F53" s="4" t="s">
        <v>19</v>
      </c>
      <c r="G53" s="4" t="s">
        <v>20</v>
      </c>
      <c r="H53" s="4" t="s">
        <v>21</v>
      </c>
      <c r="I53" s="5" t="s">
        <v>21</v>
      </c>
      <c r="J53" s="1" t="s">
        <v>267</v>
      </c>
      <c r="K53" s="1" t="s">
        <v>268</v>
      </c>
      <c r="L53" s="1" t="s">
        <v>269</v>
      </c>
      <c r="M53" s="4" t="str">
        <f t="shared" si="0"/>
        <v>Outstanding</v>
      </c>
      <c r="N53" s="13" t="s">
        <v>21</v>
      </c>
    </row>
    <row r="54" spans="1:14" ht="60" customHeight="1" x14ac:dyDescent="0.35">
      <c r="A54" s="11" t="s">
        <v>270</v>
      </c>
      <c r="B54" s="1" t="s">
        <v>271</v>
      </c>
      <c r="C54" s="2" t="s">
        <v>27</v>
      </c>
      <c r="D54" s="3" t="s">
        <v>99</v>
      </c>
      <c r="E54" s="4" t="s">
        <v>18</v>
      </c>
      <c r="F54" s="4" t="s">
        <v>19</v>
      </c>
      <c r="G54" s="4" t="s">
        <v>20</v>
      </c>
      <c r="H54" s="4" t="s">
        <v>21</v>
      </c>
      <c r="I54" s="5" t="s">
        <v>21</v>
      </c>
      <c r="J54" s="1" t="s">
        <v>272</v>
      </c>
      <c r="K54" s="1" t="s">
        <v>186</v>
      </c>
      <c r="L54" s="1" t="s">
        <v>273</v>
      </c>
      <c r="M54" s="4" t="str">
        <f t="shared" si="0"/>
        <v>Outstanding</v>
      </c>
      <c r="N54" s="13" t="s">
        <v>21</v>
      </c>
    </row>
    <row r="55" spans="1:14" ht="60" customHeight="1" x14ac:dyDescent="0.35">
      <c r="A55" s="11" t="s">
        <v>274</v>
      </c>
      <c r="B55" s="1" t="s">
        <v>275</v>
      </c>
      <c r="C55" s="2" t="s">
        <v>27</v>
      </c>
      <c r="D55" s="3" t="s">
        <v>99</v>
      </c>
      <c r="E55" s="4" t="s">
        <v>18</v>
      </c>
      <c r="F55" s="4" t="s">
        <v>19</v>
      </c>
      <c r="G55" s="4" t="s">
        <v>20</v>
      </c>
      <c r="H55" s="4" t="s">
        <v>21</v>
      </c>
      <c r="I55" s="5" t="s">
        <v>21</v>
      </c>
      <c r="J55" s="1" t="s">
        <v>276</v>
      </c>
      <c r="K55" s="1" t="s">
        <v>186</v>
      </c>
      <c r="L55" s="1" t="s">
        <v>277</v>
      </c>
      <c r="M55" s="4" t="str">
        <f t="shared" si="0"/>
        <v>Outstanding</v>
      </c>
      <c r="N55" s="13" t="s">
        <v>21</v>
      </c>
    </row>
    <row r="56" spans="1:14" ht="60" customHeight="1" x14ac:dyDescent="0.35">
      <c r="A56" s="11" t="s">
        <v>278</v>
      </c>
      <c r="B56" s="1" t="s">
        <v>279</v>
      </c>
      <c r="C56" s="2" t="s">
        <v>27</v>
      </c>
      <c r="D56" s="3" t="s">
        <v>99</v>
      </c>
      <c r="E56" s="4" t="s">
        <v>18</v>
      </c>
      <c r="F56" s="4" t="s">
        <v>19</v>
      </c>
      <c r="G56" s="4" t="s">
        <v>20</v>
      </c>
      <c r="H56" s="4" t="s">
        <v>21</v>
      </c>
      <c r="I56" s="5" t="s">
        <v>21</v>
      </c>
      <c r="J56" s="1" t="s">
        <v>280</v>
      </c>
      <c r="K56" s="1" t="s">
        <v>186</v>
      </c>
      <c r="L56" s="1" t="s">
        <v>281</v>
      </c>
      <c r="M56" s="4" t="str">
        <f t="shared" si="0"/>
        <v>Outstanding</v>
      </c>
      <c r="N56" s="13" t="s">
        <v>21</v>
      </c>
    </row>
    <row r="57" spans="1:14" ht="60" customHeight="1" x14ac:dyDescent="0.35">
      <c r="A57" s="11" t="s">
        <v>282</v>
      </c>
      <c r="B57" s="1" t="s">
        <v>283</v>
      </c>
      <c r="C57" s="2" t="s">
        <v>27</v>
      </c>
      <c r="D57" s="3" t="s">
        <v>99</v>
      </c>
      <c r="E57" s="4" t="s">
        <v>18</v>
      </c>
      <c r="F57" s="4" t="s">
        <v>19</v>
      </c>
      <c r="G57" s="4" t="s">
        <v>20</v>
      </c>
      <c r="H57" s="4" t="s">
        <v>21</v>
      </c>
      <c r="I57" s="5" t="s">
        <v>21</v>
      </c>
      <c r="J57" s="1" t="s">
        <v>284</v>
      </c>
      <c r="K57" s="1" t="s">
        <v>186</v>
      </c>
      <c r="L57" s="1" t="s">
        <v>285</v>
      </c>
      <c r="M57" s="4" t="str">
        <f t="shared" si="0"/>
        <v>Outstanding</v>
      </c>
      <c r="N57" s="13" t="s">
        <v>21</v>
      </c>
    </row>
    <row r="58" spans="1:14" ht="60" customHeight="1" x14ac:dyDescent="0.35">
      <c r="A58" s="11" t="s">
        <v>286</v>
      </c>
      <c r="B58" s="1" t="s">
        <v>287</v>
      </c>
      <c r="C58" s="2" t="s">
        <v>27</v>
      </c>
      <c r="D58" s="3" t="s">
        <v>99</v>
      </c>
      <c r="E58" s="4" t="s">
        <v>18</v>
      </c>
      <c r="F58" s="4" t="s">
        <v>19</v>
      </c>
      <c r="G58" s="4" t="s">
        <v>20</v>
      </c>
      <c r="H58" s="4" t="s">
        <v>21</v>
      </c>
      <c r="I58" s="5" t="s">
        <v>21</v>
      </c>
      <c r="J58" s="1" t="s">
        <v>288</v>
      </c>
      <c r="K58" s="1" t="s">
        <v>289</v>
      </c>
      <c r="L58" s="1" t="s">
        <v>290</v>
      </c>
      <c r="M58" s="4" t="str">
        <f t="shared" si="0"/>
        <v>Outstanding</v>
      </c>
      <c r="N58" s="13" t="s">
        <v>21</v>
      </c>
    </row>
    <row r="59" spans="1:14" ht="60" customHeight="1" x14ac:dyDescent="0.35">
      <c r="A59" s="11" t="s">
        <v>291</v>
      </c>
      <c r="B59" s="1" t="s">
        <v>292</v>
      </c>
      <c r="C59" s="2" t="s">
        <v>27</v>
      </c>
      <c r="D59" s="3" t="s">
        <v>99</v>
      </c>
      <c r="E59" s="4" t="s">
        <v>18</v>
      </c>
      <c r="F59" s="4" t="s">
        <v>19</v>
      </c>
      <c r="G59" s="4" t="s">
        <v>20</v>
      </c>
      <c r="H59" s="4" t="s">
        <v>21</v>
      </c>
      <c r="I59" s="5" t="s">
        <v>21</v>
      </c>
      <c r="J59" s="1" t="s">
        <v>293</v>
      </c>
      <c r="K59" s="1" t="s">
        <v>294</v>
      </c>
      <c r="L59" s="1" t="s">
        <v>295</v>
      </c>
      <c r="M59" s="4" t="str">
        <f t="shared" si="0"/>
        <v>Outstanding</v>
      </c>
      <c r="N59" s="13" t="s">
        <v>21</v>
      </c>
    </row>
    <row r="60" spans="1:14" ht="60" customHeight="1" x14ac:dyDescent="0.35">
      <c r="A60" s="11" t="s">
        <v>296</v>
      </c>
      <c r="B60" s="1" t="s">
        <v>297</v>
      </c>
      <c r="C60" s="2" t="s">
        <v>27</v>
      </c>
      <c r="D60" s="3" t="s">
        <v>99</v>
      </c>
      <c r="E60" s="4" t="s">
        <v>18</v>
      </c>
      <c r="F60" s="4" t="s">
        <v>19</v>
      </c>
      <c r="G60" s="4" t="s">
        <v>20</v>
      </c>
      <c r="H60" s="4" t="s">
        <v>21</v>
      </c>
      <c r="I60" s="5" t="s">
        <v>21</v>
      </c>
      <c r="J60" s="1" t="s">
        <v>298</v>
      </c>
      <c r="K60" s="1" t="s">
        <v>299</v>
      </c>
      <c r="L60" s="1" t="s">
        <v>300</v>
      </c>
      <c r="M60" s="4" t="str">
        <f t="shared" si="0"/>
        <v>Outstanding</v>
      </c>
      <c r="N60" s="13" t="s">
        <v>21</v>
      </c>
    </row>
    <row r="61" spans="1:14" ht="60" customHeight="1" x14ac:dyDescent="0.35">
      <c r="A61" s="11" t="s">
        <v>301</v>
      </c>
      <c r="B61" s="1" t="s">
        <v>302</v>
      </c>
      <c r="C61" s="2" t="s">
        <v>27</v>
      </c>
      <c r="D61" s="3" t="s">
        <v>99</v>
      </c>
      <c r="E61" s="4" t="s">
        <v>18</v>
      </c>
      <c r="F61" s="4" t="s">
        <v>19</v>
      </c>
      <c r="G61" s="4" t="s">
        <v>20</v>
      </c>
      <c r="H61" s="4" t="s">
        <v>21</v>
      </c>
      <c r="I61" s="5" t="s">
        <v>21</v>
      </c>
      <c r="J61" s="1" t="s">
        <v>303</v>
      </c>
      <c r="K61" s="1" t="s">
        <v>299</v>
      </c>
      <c r="L61" s="1" t="s">
        <v>304</v>
      </c>
      <c r="M61" s="4" t="str">
        <f t="shared" si="0"/>
        <v>Outstanding</v>
      </c>
      <c r="N61" s="13" t="s">
        <v>21</v>
      </c>
    </row>
    <row r="62" spans="1:14" ht="60" customHeight="1" x14ac:dyDescent="0.35">
      <c r="A62" s="11" t="s">
        <v>305</v>
      </c>
      <c r="B62" s="1" t="s">
        <v>306</v>
      </c>
      <c r="C62" s="2" t="s">
        <v>27</v>
      </c>
      <c r="D62" s="3" t="s">
        <v>99</v>
      </c>
      <c r="E62" s="4" t="s">
        <v>18</v>
      </c>
      <c r="F62" s="4" t="s">
        <v>19</v>
      </c>
      <c r="G62" s="4" t="s">
        <v>20</v>
      </c>
      <c r="H62" s="4" t="s">
        <v>21</v>
      </c>
      <c r="I62" s="5" t="s">
        <v>21</v>
      </c>
      <c r="J62" s="1" t="s">
        <v>307</v>
      </c>
      <c r="K62" s="1" t="s">
        <v>308</v>
      </c>
      <c r="L62" s="1" t="s">
        <v>309</v>
      </c>
      <c r="M62" s="4" t="str">
        <f t="shared" si="0"/>
        <v>Outstanding</v>
      </c>
      <c r="N62" s="13" t="s">
        <v>21</v>
      </c>
    </row>
    <row r="63" spans="1:14" ht="60" customHeight="1" x14ac:dyDescent="0.35">
      <c r="A63" s="11" t="s">
        <v>310</v>
      </c>
      <c r="B63" s="1" t="s">
        <v>311</v>
      </c>
      <c r="C63" s="2" t="s">
        <v>27</v>
      </c>
      <c r="D63" s="3" t="s">
        <v>99</v>
      </c>
      <c r="E63" s="4" t="s">
        <v>18</v>
      </c>
      <c r="F63" s="4" t="s">
        <v>19</v>
      </c>
      <c r="G63" s="4" t="s">
        <v>20</v>
      </c>
      <c r="H63" s="4" t="s">
        <v>21</v>
      </c>
      <c r="I63" s="5" t="s">
        <v>21</v>
      </c>
      <c r="J63" s="1" t="s">
        <v>312</v>
      </c>
      <c r="K63" s="1" t="s">
        <v>313</v>
      </c>
      <c r="L63" s="1" t="s">
        <v>314</v>
      </c>
      <c r="M63" s="4" t="str">
        <f t="shared" si="0"/>
        <v>Outstanding</v>
      </c>
      <c r="N63" s="13" t="s">
        <v>21</v>
      </c>
    </row>
    <row r="64" spans="1:14" ht="60" customHeight="1" x14ac:dyDescent="0.35">
      <c r="A64" s="11" t="s">
        <v>315</v>
      </c>
      <c r="B64" s="1" t="s">
        <v>316</v>
      </c>
      <c r="C64" s="2" t="s">
        <v>27</v>
      </c>
      <c r="D64" s="3" t="s">
        <v>99</v>
      </c>
      <c r="E64" s="4" t="s">
        <v>18</v>
      </c>
      <c r="F64" s="4" t="s">
        <v>19</v>
      </c>
      <c r="G64" s="4" t="s">
        <v>20</v>
      </c>
      <c r="H64" s="4" t="s">
        <v>21</v>
      </c>
      <c r="I64" s="5" t="s">
        <v>21</v>
      </c>
      <c r="J64" s="1" t="s">
        <v>317</v>
      </c>
      <c r="K64" s="1" t="s">
        <v>318</v>
      </c>
      <c r="L64" s="1" t="s">
        <v>319</v>
      </c>
      <c r="M64" s="4" t="str">
        <f t="shared" si="0"/>
        <v>Outstanding</v>
      </c>
      <c r="N64" s="13" t="s">
        <v>21</v>
      </c>
    </row>
    <row r="65" spans="1:14" ht="60" customHeight="1" x14ac:dyDescent="0.35">
      <c r="A65" s="11" t="s">
        <v>320</v>
      </c>
      <c r="B65" s="1" t="s">
        <v>321</v>
      </c>
      <c r="C65" s="2" t="s">
        <v>27</v>
      </c>
      <c r="D65" s="3" t="s">
        <v>99</v>
      </c>
      <c r="E65" s="4" t="s">
        <v>18</v>
      </c>
      <c r="F65" s="4" t="s">
        <v>19</v>
      </c>
      <c r="G65" s="4" t="s">
        <v>20</v>
      </c>
      <c r="H65" s="4" t="s">
        <v>21</v>
      </c>
      <c r="I65" s="5" t="s">
        <v>21</v>
      </c>
      <c r="J65" s="1" t="s">
        <v>322</v>
      </c>
      <c r="K65" s="1" t="s">
        <v>323</v>
      </c>
      <c r="L65" s="1" t="s">
        <v>324</v>
      </c>
      <c r="M65" s="4" t="str">
        <f t="shared" si="0"/>
        <v>Outstanding</v>
      </c>
      <c r="N65" s="13" t="s">
        <v>21</v>
      </c>
    </row>
    <row r="66" spans="1:14" ht="60" customHeight="1" x14ac:dyDescent="0.35">
      <c r="A66" s="11" t="s">
        <v>325</v>
      </c>
      <c r="B66" s="1" t="s">
        <v>326</v>
      </c>
      <c r="C66" s="2" t="s">
        <v>27</v>
      </c>
      <c r="D66" s="3" t="s">
        <v>99</v>
      </c>
      <c r="E66" s="4" t="s">
        <v>18</v>
      </c>
      <c r="F66" s="4" t="s">
        <v>19</v>
      </c>
      <c r="G66" s="4" t="s">
        <v>20</v>
      </c>
      <c r="H66" s="4" t="s">
        <v>21</v>
      </c>
      <c r="I66" s="5" t="s">
        <v>21</v>
      </c>
      <c r="J66" s="1" t="s">
        <v>327</v>
      </c>
      <c r="K66" s="1" t="s">
        <v>328</v>
      </c>
      <c r="L66" s="1" t="s">
        <v>329</v>
      </c>
      <c r="M66" s="4" t="str">
        <f t="shared" si="0"/>
        <v>Outstanding</v>
      </c>
      <c r="N66" s="13" t="s">
        <v>21</v>
      </c>
    </row>
    <row r="67" spans="1:14" ht="60" customHeight="1" x14ac:dyDescent="0.35">
      <c r="A67" s="11" t="s">
        <v>330</v>
      </c>
      <c r="B67" s="1" t="s">
        <v>331</v>
      </c>
      <c r="C67" s="2" t="s">
        <v>48</v>
      </c>
      <c r="D67" s="3" t="s">
        <v>99</v>
      </c>
      <c r="E67" s="4" t="s">
        <v>18</v>
      </c>
      <c r="F67" s="4" t="s">
        <v>19</v>
      </c>
      <c r="G67" s="4" t="s">
        <v>20</v>
      </c>
      <c r="H67" s="4" t="s">
        <v>21</v>
      </c>
      <c r="I67" s="5" t="s">
        <v>21</v>
      </c>
      <c r="J67" s="1" t="s">
        <v>332</v>
      </c>
      <c r="K67" s="1" t="s">
        <v>333</v>
      </c>
      <c r="L67" s="1" t="s">
        <v>334</v>
      </c>
      <c r="M67" s="4" t="str">
        <f t="shared" si="0"/>
        <v>Outstanding</v>
      </c>
      <c r="N67" s="13" t="s">
        <v>21</v>
      </c>
    </row>
    <row r="68" spans="1:14" ht="60" customHeight="1" x14ac:dyDescent="0.35">
      <c r="A68" s="11" t="s">
        <v>335</v>
      </c>
      <c r="B68" s="1" t="s">
        <v>336</v>
      </c>
      <c r="C68" s="2" t="s">
        <v>27</v>
      </c>
      <c r="D68" s="3" t="s">
        <v>99</v>
      </c>
      <c r="E68" s="4" t="s">
        <v>18</v>
      </c>
      <c r="F68" s="4" t="s">
        <v>19</v>
      </c>
      <c r="G68" s="4" t="s">
        <v>20</v>
      </c>
      <c r="H68" s="4" t="s">
        <v>21</v>
      </c>
      <c r="I68" s="5" t="s">
        <v>21</v>
      </c>
      <c r="J68" s="1" t="s">
        <v>337</v>
      </c>
      <c r="K68" s="1" t="s">
        <v>338</v>
      </c>
      <c r="L68" s="1" t="s">
        <v>339</v>
      </c>
      <c r="M68" s="4" t="str">
        <f t="shared" si="0"/>
        <v>Outstanding</v>
      </c>
      <c r="N68" s="13" t="s">
        <v>21</v>
      </c>
    </row>
    <row r="69" spans="1:14" ht="60" customHeight="1" x14ac:dyDescent="0.35">
      <c r="A69" s="11" t="s">
        <v>340</v>
      </c>
      <c r="B69" s="1" t="s">
        <v>341</v>
      </c>
      <c r="C69" s="2" t="s">
        <v>27</v>
      </c>
      <c r="D69" s="3" t="s">
        <v>99</v>
      </c>
      <c r="E69" s="4" t="s">
        <v>18</v>
      </c>
      <c r="F69" s="4" t="s">
        <v>19</v>
      </c>
      <c r="G69" s="4" t="s">
        <v>20</v>
      </c>
      <c r="H69" s="4" t="s">
        <v>21</v>
      </c>
      <c r="I69" s="5" t="s">
        <v>21</v>
      </c>
      <c r="J69" s="1" t="s">
        <v>342</v>
      </c>
      <c r="K69" s="1" t="s">
        <v>343</v>
      </c>
      <c r="L69" s="1" t="s">
        <v>344</v>
      </c>
      <c r="M69" s="4" t="str">
        <f t="shared" si="0"/>
        <v>Outstanding</v>
      </c>
      <c r="N69" s="13" t="s">
        <v>21</v>
      </c>
    </row>
    <row r="70" spans="1:14" ht="60" customHeight="1" x14ac:dyDescent="0.35">
      <c r="A70" s="11" t="s">
        <v>345</v>
      </c>
      <c r="B70" s="1" t="s">
        <v>346</v>
      </c>
      <c r="C70" s="2" t="s">
        <v>27</v>
      </c>
      <c r="D70" s="3" t="s">
        <v>99</v>
      </c>
      <c r="E70" s="4" t="s">
        <v>18</v>
      </c>
      <c r="F70" s="4" t="s">
        <v>19</v>
      </c>
      <c r="G70" s="4" t="s">
        <v>20</v>
      </c>
      <c r="H70" s="4" t="s">
        <v>21</v>
      </c>
      <c r="I70" s="5" t="s">
        <v>21</v>
      </c>
      <c r="J70" s="1" t="s">
        <v>347</v>
      </c>
      <c r="K70" s="1" t="s">
        <v>348</v>
      </c>
      <c r="L70" s="1" t="s">
        <v>349</v>
      </c>
      <c r="M70" s="4" t="str">
        <f t="shared" si="0"/>
        <v>Outstanding</v>
      </c>
      <c r="N70" s="13" t="s">
        <v>21</v>
      </c>
    </row>
    <row r="71" spans="1:14" ht="60" customHeight="1" x14ac:dyDescent="0.35">
      <c r="A71" s="11" t="s">
        <v>350</v>
      </c>
      <c r="B71" s="1" t="s">
        <v>351</v>
      </c>
      <c r="C71" s="2" t="s">
        <v>16</v>
      </c>
      <c r="D71" s="3" t="s">
        <v>99</v>
      </c>
      <c r="E71" s="4" t="s">
        <v>18</v>
      </c>
      <c r="F71" s="4" t="s">
        <v>19</v>
      </c>
      <c r="G71" s="4" t="s">
        <v>20</v>
      </c>
      <c r="H71" s="4" t="s">
        <v>21</v>
      </c>
      <c r="I71" s="5" t="s">
        <v>21</v>
      </c>
      <c r="J71" s="1" t="s">
        <v>352</v>
      </c>
      <c r="K71" s="1" t="s">
        <v>353</v>
      </c>
      <c r="L71" s="1" t="s">
        <v>354</v>
      </c>
      <c r="M71" s="4" t="str">
        <f t="shared" si="0"/>
        <v>Outstanding</v>
      </c>
      <c r="N71" s="13" t="s">
        <v>21</v>
      </c>
    </row>
    <row r="72" spans="1:14" ht="60" customHeight="1" x14ac:dyDescent="0.35">
      <c r="A72" s="11" t="s">
        <v>355</v>
      </c>
      <c r="B72" s="1" t="s">
        <v>356</v>
      </c>
      <c r="C72" s="2" t="s">
        <v>27</v>
      </c>
      <c r="D72" s="3" t="s">
        <v>99</v>
      </c>
      <c r="E72" s="4" t="s">
        <v>18</v>
      </c>
      <c r="F72" s="4" t="s">
        <v>19</v>
      </c>
      <c r="G72" s="4" t="s">
        <v>20</v>
      </c>
      <c r="H72" s="4" t="s">
        <v>21</v>
      </c>
      <c r="I72" s="5" t="s">
        <v>21</v>
      </c>
      <c r="J72" s="1" t="s">
        <v>357</v>
      </c>
      <c r="K72" s="1" t="s">
        <v>358</v>
      </c>
      <c r="L72" s="1" t="s">
        <v>359</v>
      </c>
      <c r="M72" s="4" t="str">
        <f t="shared" si="0"/>
        <v>Outstanding</v>
      </c>
      <c r="N72" s="13" t="s">
        <v>21</v>
      </c>
    </row>
    <row r="73" spans="1:14" ht="60" customHeight="1" x14ac:dyDescent="0.35">
      <c r="A73" s="11" t="s">
        <v>360</v>
      </c>
      <c r="B73" s="1" t="s">
        <v>361</v>
      </c>
      <c r="C73" s="2" t="s">
        <v>27</v>
      </c>
      <c r="D73" s="3" t="s">
        <v>99</v>
      </c>
      <c r="E73" s="4" t="s">
        <v>18</v>
      </c>
      <c r="F73" s="4" t="s">
        <v>19</v>
      </c>
      <c r="G73" s="4" t="s">
        <v>20</v>
      </c>
      <c r="H73" s="4" t="s">
        <v>21</v>
      </c>
      <c r="I73" s="5" t="s">
        <v>21</v>
      </c>
      <c r="J73" s="1" t="s">
        <v>362</v>
      </c>
      <c r="K73" s="1" t="s">
        <v>363</v>
      </c>
      <c r="L73" s="1" t="s">
        <v>364</v>
      </c>
      <c r="M73" s="4" t="str">
        <f t="shared" si="0"/>
        <v>Outstanding</v>
      </c>
      <c r="N73" s="13" t="s">
        <v>21</v>
      </c>
    </row>
    <row r="74" spans="1:14" ht="60" customHeight="1" x14ac:dyDescent="0.35">
      <c r="A74" s="11" t="s">
        <v>365</v>
      </c>
      <c r="B74" s="1" t="s">
        <v>366</v>
      </c>
      <c r="C74" s="2" t="s">
        <v>27</v>
      </c>
      <c r="D74" s="3" t="s">
        <v>99</v>
      </c>
      <c r="E74" s="4" t="s">
        <v>18</v>
      </c>
      <c r="F74" s="4" t="s">
        <v>19</v>
      </c>
      <c r="G74" s="4" t="s">
        <v>20</v>
      </c>
      <c r="H74" s="4" t="s">
        <v>21</v>
      </c>
      <c r="I74" s="5" t="s">
        <v>21</v>
      </c>
      <c r="J74" s="1" t="s">
        <v>367</v>
      </c>
      <c r="K74" s="1" t="s">
        <v>368</v>
      </c>
      <c r="L74" s="1" t="s">
        <v>369</v>
      </c>
      <c r="M74" s="4" t="str">
        <f t="shared" si="0"/>
        <v>Outstanding</v>
      </c>
      <c r="N74" s="13" t="s">
        <v>21</v>
      </c>
    </row>
    <row r="75" spans="1:14" ht="60" customHeight="1" x14ac:dyDescent="0.35">
      <c r="A75" s="11" t="s">
        <v>370</v>
      </c>
      <c r="B75" s="1" t="s">
        <v>371</v>
      </c>
      <c r="C75" s="2" t="s">
        <v>27</v>
      </c>
      <c r="D75" s="3" t="s">
        <v>99</v>
      </c>
      <c r="E75" s="4" t="s">
        <v>18</v>
      </c>
      <c r="F75" s="4" t="s">
        <v>19</v>
      </c>
      <c r="G75" s="4" t="s">
        <v>20</v>
      </c>
      <c r="H75" s="4" t="s">
        <v>21</v>
      </c>
      <c r="I75" s="5" t="s">
        <v>21</v>
      </c>
      <c r="J75" s="1" t="s">
        <v>372</v>
      </c>
      <c r="K75" s="1" t="s">
        <v>373</v>
      </c>
      <c r="L75" s="1" t="s">
        <v>374</v>
      </c>
      <c r="M75" s="4" t="str">
        <f t="shared" si="0"/>
        <v>Outstanding</v>
      </c>
      <c r="N75" s="13" t="s">
        <v>21</v>
      </c>
    </row>
    <row r="76" spans="1:14" ht="60" customHeight="1" x14ac:dyDescent="0.35">
      <c r="A76" s="11" t="s">
        <v>375</v>
      </c>
      <c r="B76" s="1" t="s">
        <v>376</v>
      </c>
      <c r="C76" s="2" t="s">
        <v>16</v>
      </c>
      <c r="D76" s="3" t="s">
        <v>99</v>
      </c>
      <c r="E76" s="4" t="s">
        <v>18</v>
      </c>
      <c r="F76" s="4" t="s">
        <v>19</v>
      </c>
      <c r="G76" s="4" t="s">
        <v>20</v>
      </c>
      <c r="H76" s="4" t="s">
        <v>21</v>
      </c>
      <c r="I76" s="5" t="s">
        <v>21</v>
      </c>
      <c r="J76" s="1" t="s">
        <v>377</v>
      </c>
      <c r="K76" s="1" t="s">
        <v>378</v>
      </c>
      <c r="L76" s="1" t="s">
        <v>379</v>
      </c>
      <c r="M76" s="4" t="str">
        <f t="shared" si="0"/>
        <v>Outstanding</v>
      </c>
      <c r="N76" s="13" t="s">
        <v>21</v>
      </c>
    </row>
    <row r="77" spans="1:14" ht="60" customHeight="1" x14ac:dyDescent="0.35">
      <c r="A77" s="11" t="s">
        <v>380</v>
      </c>
      <c r="B77" s="1" t="s">
        <v>381</v>
      </c>
      <c r="C77" s="2" t="s">
        <v>16</v>
      </c>
      <c r="D77" s="3" t="s">
        <v>99</v>
      </c>
      <c r="E77" s="4" t="s">
        <v>18</v>
      </c>
      <c r="F77" s="4" t="s">
        <v>19</v>
      </c>
      <c r="G77" s="4" t="s">
        <v>20</v>
      </c>
      <c r="H77" s="4" t="s">
        <v>21</v>
      </c>
      <c r="I77" s="5" t="s">
        <v>21</v>
      </c>
      <c r="J77" s="1" t="s">
        <v>382</v>
      </c>
      <c r="K77" s="1" t="s">
        <v>383</v>
      </c>
      <c r="L77" s="1" t="s">
        <v>384</v>
      </c>
      <c r="M77" s="4" t="str">
        <f t="shared" si="0"/>
        <v>Outstanding</v>
      </c>
      <c r="N77" s="13" t="s">
        <v>21</v>
      </c>
    </row>
    <row r="78" spans="1:14" ht="60" customHeight="1" x14ac:dyDescent="0.35">
      <c r="A78" s="11" t="s">
        <v>385</v>
      </c>
      <c r="B78" s="1" t="s">
        <v>386</v>
      </c>
      <c r="C78" s="2" t="s">
        <v>16</v>
      </c>
      <c r="D78" s="3" t="s">
        <v>99</v>
      </c>
      <c r="E78" s="4" t="s">
        <v>18</v>
      </c>
      <c r="F78" s="4" t="s">
        <v>19</v>
      </c>
      <c r="G78" s="4" t="s">
        <v>20</v>
      </c>
      <c r="H78" s="4" t="s">
        <v>21</v>
      </c>
      <c r="I78" s="5" t="s">
        <v>21</v>
      </c>
      <c r="J78" s="1" t="s">
        <v>387</v>
      </c>
      <c r="K78" s="1" t="s">
        <v>388</v>
      </c>
      <c r="L78" s="1" t="s">
        <v>389</v>
      </c>
      <c r="M78" s="4" t="str">
        <f t="shared" si="0"/>
        <v>Outstanding</v>
      </c>
      <c r="N78" s="13" t="s">
        <v>21</v>
      </c>
    </row>
    <row r="79" spans="1:14" ht="60" customHeight="1" x14ac:dyDescent="0.35">
      <c r="A79" s="11" t="s">
        <v>390</v>
      </c>
      <c r="B79" s="1" t="s">
        <v>391</v>
      </c>
      <c r="C79" s="2" t="s">
        <v>27</v>
      </c>
      <c r="D79" s="3" t="s">
        <v>99</v>
      </c>
      <c r="E79" s="4" t="s">
        <v>18</v>
      </c>
      <c r="F79" s="4" t="s">
        <v>19</v>
      </c>
      <c r="G79" s="4" t="s">
        <v>20</v>
      </c>
      <c r="H79" s="4" t="s">
        <v>21</v>
      </c>
      <c r="I79" s="5" t="s">
        <v>21</v>
      </c>
      <c r="J79" s="1" t="s">
        <v>392</v>
      </c>
      <c r="K79" s="1" t="s">
        <v>393</v>
      </c>
      <c r="L79" s="1" t="s">
        <v>394</v>
      </c>
      <c r="M79" s="4" t="str">
        <f t="shared" si="0"/>
        <v>Outstanding</v>
      </c>
      <c r="N79" s="13" t="s">
        <v>21</v>
      </c>
    </row>
    <row r="80" spans="1:14" ht="60" customHeight="1" x14ac:dyDescent="0.35">
      <c r="A80" s="11" t="s">
        <v>395</v>
      </c>
      <c r="B80" s="1" t="s">
        <v>396</v>
      </c>
      <c r="C80" s="2" t="s">
        <v>27</v>
      </c>
      <c r="D80" s="3" t="s">
        <v>99</v>
      </c>
      <c r="E80" s="4" t="s">
        <v>18</v>
      </c>
      <c r="F80" s="4" t="s">
        <v>19</v>
      </c>
      <c r="G80" s="4" t="s">
        <v>20</v>
      </c>
      <c r="H80" s="4" t="s">
        <v>21</v>
      </c>
      <c r="I80" s="5" t="s">
        <v>21</v>
      </c>
      <c r="J80" s="1" t="s">
        <v>397</v>
      </c>
      <c r="K80" s="1" t="s">
        <v>393</v>
      </c>
      <c r="L80" s="1" t="s">
        <v>398</v>
      </c>
      <c r="M80" s="4" t="str">
        <f t="shared" si="0"/>
        <v>Outstanding</v>
      </c>
      <c r="N80" s="13" t="s">
        <v>21</v>
      </c>
    </row>
    <row r="81" spans="1:14" ht="60" customHeight="1" x14ac:dyDescent="0.35">
      <c r="A81" s="11" t="s">
        <v>399</v>
      </c>
      <c r="B81" s="1" t="s">
        <v>400</v>
      </c>
      <c r="C81" s="2" t="s">
        <v>27</v>
      </c>
      <c r="D81" s="3" t="s">
        <v>99</v>
      </c>
      <c r="E81" s="4" t="s">
        <v>18</v>
      </c>
      <c r="F81" s="4" t="s">
        <v>19</v>
      </c>
      <c r="G81" s="4" t="s">
        <v>20</v>
      </c>
      <c r="H81" s="4" t="s">
        <v>21</v>
      </c>
      <c r="I81" s="5" t="s">
        <v>21</v>
      </c>
      <c r="J81" s="1" t="s">
        <v>401</v>
      </c>
      <c r="K81" s="1" t="s">
        <v>402</v>
      </c>
      <c r="L81" s="1" t="s">
        <v>403</v>
      </c>
      <c r="M81" s="4" t="str">
        <f t="shared" si="0"/>
        <v>Outstanding</v>
      </c>
      <c r="N81" s="13" t="s">
        <v>21</v>
      </c>
    </row>
    <row r="82" spans="1:14" ht="60" customHeight="1" x14ac:dyDescent="0.35">
      <c r="A82" s="11" t="s">
        <v>404</v>
      </c>
      <c r="B82" s="1" t="s">
        <v>405</v>
      </c>
      <c r="C82" s="2" t="s">
        <v>27</v>
      </c>
      <c r="D82" s="3" t="s">
        <v>99</v>
      </c>
      <c r="E82" s="4" t="s">
        <v>18</v>
      </c>
      <c r="F82" s="4" t="s">
        <v>19</v>
      </c>
      <c r="G82" s="4" t="s">
        <v>20</v>
      </c>
      <c r="H82" s="4" t="s">
        <v>21</v>
      </c>
      <c r="I82" s="5" t="s">
        <v>21</v>
      </c>
      <c r="J82" s="1" t="s">
        <v>406</v>
      </c>
      <c r="K82" s="1" t="s">
        <v>407</v>
      </c>
      <c r="L82" s="1" t="s">
        <v>408</v>
      </c>
      <c r="M82" s="4" t="str">
        <f t="shared" si="0"/>
        <v>Outstanding</v>
      </c>
      <c r="N82" s="13" t="s">
        <v>21</v>
      </c>
    </row>
    <row r="83" spans="1:14" ht="60" customHeight="1" x14ac:dyDescent="0.35">
      <c r="A83" s="11" t="s">
        <v>409</v>
      </c>
      <c r="B83" s="1" t="s">
        <v>410</v>
      </c>
      <c r="C83" s="2" t="s">
        <v>27</v>
      </c>
      <c r="D83" s="3" t="s">
        <v>99</v>
      </c>
      <c r="E83" s="4" t="s">
        <v>18</v>
      </c>
      <c r="F83" s="4" t="s">
        <v>19</v>
      </c>
      <c r="G83" s="4" t="s">
        <v>20</v>
      </c>
      <c r="H83" s="4" t="s">
        <v>21</v>
      </c>
      <c r="I83" s="5" t="s">
        <v>21</v>
      </c>
      <c r="J83" s="1" t="s">
        <v>411</v>
      </c>
      <c r="K83" s="1" t="s">
        <v>412</v>
      </c>
      <c r="L83" s="1" t="s">
        <v>413</v>
      </c>
      <c r="M83" s="4" t="str">
        <f t="shared" si="0"/>
        <v>Outstanding</v>
      </c>
      <c r="N83" s="13" t="s">
        <v>21</v>
      </c>
    </row>
    <row r="84" spans="1:14" ht="60" customHeight="1" x14ac:dyDescent="0.35">
      <c r="A84" s="11" t="s">
        <v>414</v>
      </c>
      <c r="B84" s="1" t="s">
        <v>415</v>
      </c>
      <c r="C84" s="2" t="s">
        <v>27</v>
      </c>
      <c r="D84" s="3" t="s">
        <v>99</v>
      </c>
      <c r="E84" s="4" t="s">
        <v>18</v>
      </c>
      <c r="F84" s="4" t="s">
        <v>19</v>
      </c>
      <c r="G84" s="4" t="s">
        <v>20</v>
      </c>
      <c r="H84" s="4" t="s">
        <v>21</v>
      </c>
      <c r="I84" s="5" t="s">
        <v>21</v>
      </c>
      <c r="J84" s="1" t="s">
        <v>416</v>
      </c>
      <c r="K84" s="1" t="s">
        <v>417</v>
      </c>
      <c r="L84" s="1" t="s">
        <v>418</v>
      </c>
      <c r="M84" s="4" t="str">
        <f t="shared" si="0"/>
        <v>Outstanding</v>
      </c>
      <c r="N84" s="13" t="s">
        <v>21</v>
      </c>
    </row>
    <row r="85" spans="1:14" ht="60" customHeight="1" x14ac:dyDescent="0.35">
      <c r="A85" s="11" t="s">
        <v>419</v>
      </c>
      <c r="B85" s="1" t="s">
        <v>420</v>
      </c>
      <c r="C85" s="2" t="s">
        <v>48</v>
      </c>
      <c r="D85" s="3" t="s">
        <v>99</v>
      </c>
      <c r="E85" s="4" t="s">
        <v>18</v>
      </c>
      <c r="F85" s="4" t="s">
        <v>19</v>
      </c>
      <c r="G85" s="4" t="s">
        <v>20</v>
      </c>
      <c r="H85" s="4" t="s">
        <v>21</v>
      </c>
      <c r="I85" s="5" t="s">
        <v>21</v>
      </c>
      <c r="J85" s="1" t="s">
        <v>421</v>
      </c>
      <c r="K85" s="1" t="s">
        <v>422</v>
      </c>
      <c r="L85" s="1" t="s">
        <v>423</v>
      </c>
      <c r="M85" s="4" t="str">
        <f t="shared" si="0"/>
        <v>Outstanding</v>
      </c>
      <c r="N85" s="13" t="s">
        <v>21</v>
      </c>
    </row>
    <row r="86" spans="1:14" ht="60" customHeight="1" x14ac:dyDescent="0.35">
      <c r="A86" s="11" t="s">
        <v>424</v>
      </c>
      <c r="B86" s="1" t="s">
        <v>425</v>
      </c>
      <c r="C86" s="2" t="s">
        <v>27</v>
      </c>
      <c r="D86" s="3" t="s">
        <v>99</v>
      </c>
      <c r="E86" s="4" t="s">
        <v>18</v>
      </c>
      <c r="F86" s="4" t="s">
        <v>19</v>
      </c>
      <c r="G86" s="4" t="s">
        <v>20</v>
      </c>
      <c r="H86" s="4" t="s">
        <v>21</v>
      </c>
      <c r="I86" s="5" t="s">
        <v>21</v>
      </c>
      <c r="J86" s="1" t="s">
        <v>426</v>
      </c>
      <c r="K86" s="1" t="s">
        <v>427</v>
      </c>
      <c r="L86" s="1" t="s">
        <v>428</v>
      </c>
      <c r="M86" s="4" t="str">
        <f t="shared" si="0"/>
        <v>Outstanding</v>
      </c>
      <c r="N86" s="13" t="s">
        <v>21</v>
      </c>
    </row>
    <row r="87" spans="1:14" ht="60" customHeight="1" x14ac:dyDescent="0.35">
      <c r="A87" s="11" t="s">
        <v>429</v>
      </c>
      <c r="B87" s="1" t="s">
        <v>430</v>
      </c>
      <c r="C87" s="2" t="s">
        <v>27</v>
      </c>
      <c r="D87" s="3" t="s">
        <v>99</v>
      </c>
      <c r="E87" s="4" t="s">
        <v>18</v>
      </c>
      <c r="F87" s="4" t="s">
        <v>19</v>
      </c>
      <c r="G87" s="4" t="s">
        <v>20</v>
      </c>
      <c r="H87" s="4" t="s">
        <v>21</v>
      </c>
      <c r="I87" s="5" t="s">
        <v>21</v>
      </c>
      <c r="J87" s="1" t="s">
        <v>431</v>
      </c>
      <c r="K87" s="1" t="s">
        <v>432</v>
      </c>
      <c r="L87" s="1" t="s">
        <v>433</v>
      </c>
      <c r="M87" s="4" t="str">
        <f t="shared" si="0"/>
        <v>Outstanding</v>
      </c>
      <c r="N87" s="13" t="s">
        <v>21</v>
      </c>
    </row>
    <row r="88" spans="1:14" ht="60" customHeight="1" x14ac:dyDescent="0.35">
      <c r="A88" s="11" t="s">
        <v>434</v>
      </c>
      <c r="B88" s="1" t="s">
        <v>435</v>
      </c>
      <c r="C88" s="2" t="s">
        <v>27</v>
      </c>
      <c r="D88" s="3" t="s">
        <v>99</v>
      </c>
      <c r="E88" s="4" t="s">
        <v>18</v>
      </c>
      <c r="F88" s="4" t="s">
        <v>19</v>
      </c>
      <c r="G88" s="4" t="s">
        <v>20</v>
      </c>
      <c r="H88" s="4" t="s">
        <v>21</v>
      </c>
      <c r="I88" s="5" t="s">
        <v>21</v>
      </c>
      <c r="J88" s="1" t="s">
        <v>436</v>
      </c>
      <c r="K88" s="1" t="s">
        <v>437</v>
      </c>
      <c r="L88" s="1" t="s">
        <v>438</v>
      </c>
      <c r="M88" s="4" t="str">
        <f t="shared" si="0"/>
        <v>Outstanding</v>
      </c>
      <c r="N88" s="13" t="s">
        <v>21</v>
      </c>
    </row>
    <row r="89" spans="1:14" ht="60" customHeight="1" x14ac:dyDescent="0.35">
      <c r="A89" s="11" t="s">
        <v>439</v>
      </c>
      <c r="B89" s="1" t="s">
        <v>440</v>
      </c>
      <c r="C89" s="2" t="s">
        <v>27</v>
      </c>
      <c r="D89" s="3" t="s">
        <v>99</v>
      </c>
      <c r="E89" s="4" t="s">
        <v>18</v>
      </c>
      <c r="F89" s="4" t="s">
        <v>19</v>
      </c>
      <c r="G89" s="4" t="s">
        <v>20</v>
      </c>
      <c r="H89" s="4" t="s">
        <v>21</v>
      </c>
      <c r="I89" s="5" t="s">
        <v>21</v>
      </c>
      <c r="J89" s="1" t="s">
        <v>441</v>
      </c>
      <c r="K89" s="1" t="s">
        <v>442</v>
      </c>
      <c r="L89" s="1" t="s">
        <v>443</v>
      </c>
      <c r="M89" s="4" t="str">
        <f t="shared" si="0"/>
        <v>Outstanding</v>
      </c>
      <c r="N89" s="13" t="s">
        <v>21</v>
      </c>
    </row>
    <row r="90" spans="1:14" ht="60" customHeight="1" x14ac:dyDescent="0.35">
      <c r="A90" s="11" t="s">
        <v>444</v>
      </c>
      <c r="B90" s="1" t="s">
        <v>445</v>
      </c>
      <c r="C90" s="2" t="s">
        <v>27</v>
      </c>
      <c r="D90" s="3" t="s">
        <v>99</v>
      </c>
      <c r="E90" s="4" t="s">
        <v>18</v>
      </c>
      <c r="F90" s="4" t="s">
        <v>19</v>
      </c>
      <c r="G90" s="4" t="s">
        <v>20</v>
      </c>
      <c r="H90" s="4" t="s">
        <v>21</v>
      </c>
      <c r="I90" s="5" t="s">
        <v>21</v>
      </c>
      <c r="J90" s="1" t="s">
        <v>446</v>
      </c>
      <c r="K90" s="1" t="s">
        <v>447</v>
      </c>
      <c r="L90" s="1" t="s">
        <v>448</v>
      </c>
      <c r="M90" s="4" t="str">
        <f t="shared" si="0"/>
        <v>Outstanding</v>
      </c>
      <c r="N90" s="13" t="s">
        <v>21</v>
      </c>
    </row>
    <row r="91" spans="1:14" ht="60" customHeight="1" x14ac:dyDescent="0.35">
      <c r="A91" s="11" t="s">
        <v>449</v>
      </c>
      <c r="B91" s="1" t="s">
        <v>450</v>
      </c>
      <c r="C91" s="2" t="s">
        <v>16</v>
      </c>
      <c r="D91" s="3" t="s">
        <v>99</v>
      </c>
      <c r="E91" s="4" t="s">
        <v>18</v>
      </c>
      <c r="F91" s="4" t="s">
        <v>19</v>
      </c>
      <c r="G91" s="4" t="s">
        <v>20</v>
      </c>
      <c r="H91" s="4" t="s">
        <v>21</v>
      </c>
      <c r="I91" s="5" t="s">
        <v>21</v>
      </c>
      <c r="J91" s="1" t="s">
        <v>451</v>
      </c>
      <c r="K91" s="1" t="s">
        <v>452</v>
      </c>
      <c r="L91" s="1" t="s">
        <v>453</v>
      </c>
      <c r="M91" s="4" t="str">
        <f t="shared" si="0"/>
        <v>Outstanding</v>
      </c>
      <c r="N91" s="13" t="s">
        <v>21</v>
      </c>
    </row>
    <row r="92" spans="1:14" ht="60" customHeight="1" x14ac:dyDescent="0.35">
      <c r="A92" s="11" t="s">
        <v>454</v>
      </c>
      <c r="B92" s="1" t="s">
        <v>455</v>
      </c>
      <c r="C92" s="2" t="s">
        <v>27</v>
      </c>
      <c r="D92" s="3" t="s">
        <v>99</v>
      </c>
      <c r="E92" s="4" t="s">
        <v>18</v>
      </c>
      <c r="F92" s="4" t="s">
        <v>19</v>
      </c>
      <c r="G92" s="4" t="s">
        <v>20</v>
      </c>
      <c r="H92" s="4" t="s">
        <v>21</v>
      </c>
      <c r="I92" s="5" t="s">
        <v>21</v>
      </c>
      <c r="J92" s="1" t="s">
        <v>456</v>
      </c>
      <c r="K92" s="1" t="s">
        <v>457</v>
      </c>
      <c r="L92" s="1" t="s">
        <v>458</v>
      </c>
      <c r="M92" s="4" t="str">
        <f t="shared" si="0"/>
        <v>Outstanding</v>
      </c>
      <c r="N92" s="13" t="s">
        <v>21</v>
      </c>
    </row>
    <row r="93" spans="1:14" ht="60" customHeight="1" x14ac:dyDescent="0.35">
      <c r="A93" s="11" t="s">
        <v>459</v>
      </c>
      <c r="B93" s="1" t="s">
        <v>460</v>
      </c>
      <c r="C93" s="2" t="s">
        <v>27</v>
      </c>
      <c r="D93" s="3" t="s">
        <v>99</v>
      </c>
      <c r="E93" s="4" t="s">
        <v>18</v>
      </c>
      <c r="F93" s="4" t="s">
        <v>19</v>
      </c>
      <c r="G93" s="4" t="s">
        <v>20</v>
      </c>
      <c r="H93" s="4" t="s">
        <v>21</v>
      </c>
      <c r="I93" s="5" t="s">
        <v>21</v>
      </c>
      <c r="J93" s="1" t="s">
        <v>461</v>
      </c>
      <c r="K93" s="1" t="s">
        <v>457</v>
      </c>
      <c r="L93" s="1" t="s">
        <v>462</v>
      </c>
      <c r="M93" s="4" t="str">
        <f t="shared" si="0"/>
        <v>Outstanding</v>
      </c>
      <c r="N93" s="13" t="s">
        <v>21</v>
      </c>
    </row>
    <row r="94" spans="1:14" ht="60" customHeight="1" x14ac:dyDescent="0.35">
      <c r="A94" s="11" t="s">
        <v>463</v>
      </c>
      <c r="B94" s="1" t="s">
        <v>464</v>
      </c>
      <c r="C94" s="2" t="s">
        <v>27</v>
      </c>
      <c r="D94" s="3" t="s">
        <v>99</v>
      </c>
      <c r="E94" s="4" t="s">
        <v>18</v>
      </c>
      <c r="F94" s="4" t="s">
        <v>19</v>
      </c>
      <c r="G94" s="4" t="s">
        <v>20</v>
      </c>
      <c r="H94" s="4" t="s">
        <v>21</v>
      </c>
      <c r="I94" s="5" t="s">
        <v>21</v>
      </c>
      <c r="J94" s="1" t="s">
        <v>465</v>
      </c>
      <c r="K94" s="1" t="s">
        <v>457</v>
      </c>
      <c r="L94" s="1" t="s">
        <v>466</v>
      </c>
      <c r="M94" s="4" t="str">
        <f t="shared" si="0"/>
        <v>Outstanding</v>
      </c>
      <c r="N94" s="13" t="s">
        <v>21</v>
      </c>
    </row>
    <row r="95" spans="1:14" ht="60" customHeight="1" x14ac:dyDescent="0.35">
      <c r="A95" s="11" t="s">
        <v>467</v>
      </c>
      <c r="B95" s="1" t="s">
        <v>468</v>
      </c>
      <c r="C95" s="2" t="s">
        <v>27</v>
      </c>
      <c r="D95" s="3" t="s">
        <v>99</v>
      </c>
      <c r="E95" s="4" t="s">
        <v>18</v>
      </c>
      <c r="F95" s="4" t="s">
        <v>19</v>
      </c>
      <c r="G95" s="4" t="s">
        <v>20</v>
      </c>
      <c r="H95" s="4" t="s">
        <v>21</v>
      </c>
      <c r="I95" s="5" t="s">
        <v>21</v>
      </c>
      <c r="J95" s="1" t="s">
        <v>469</v>
      </c>
      <c r="K95" s="1" t="s">
        <v>470</v>
      </c>
      <c r="L95" s="1" t="s">
        <v>471</v>
      </c>
      <c r="M95" s="4" t="str">
        <f t="shared" si="0"/>
        <v>Outstanding</v>
      </c>
      <c r="N95" s="13" t="s">
        <v>21</v>
      </c>
    </row>
    <row r="96" spans="1:14" ht="60" customHeight="1" x14ac:dyDescent="0.35">
      <c r="A96" s="11" t="s">
        <v>472</v>
      </c>
      <c r="B96" s="1" t="s">
        <v>473</v>
      </c>
      <c r="C96" s="2" t="s">
        <v>27</v>
      </c>
      <c r="D96" s="3" t="s">
        <v>99</v>
      </c>
      <c r="E96" s="4" t="s">
        <v>18</v>
      </c>
      <c r="F96" s="4" t="s">
        <v>19</v>
      </c>
      <c r="G96" s="4" t="s">
        <v>20</v>
      </c>
      <c r="H96" s="4" t="s">
        <v>21</v>
      </c>
      <c r="I96" s="5" t="s">
        <v>21</v>
      </c>
      <c r="J96" s="1" t="s">
        <v>474</v>
      </c>
      <c r="K96" s="1" t="s">
        <v>475</v>
      </c>
      <c r="L96" s="1" t="s">
        <v>476</v>
      </c>
      <c r="M96" s="4" t="str">
        <f t="shared" si="0"/>
        <v>Outstanding</v>
      </c>
      <c r="N96" s="13" t="s">
        <v>21</v>
      </c>
    </row>
    <row r="97" spans="1:14" ht="60" customHeight="1" x14ac:dyDescent="0.35">
      <c r="A97" s="11" t="s">
        <v>477</v>
      </c>
      <c r="B97" s="1" t="s">
        <v>478</v>
      </c>
      <c r="C97" s="2" t="s">
        <v>27</v>
      </c>
      <c r="D97" s="3" t="s">
        <v>99</v>
      </c>
      <c r="E97" s="4" t="s">
        <v>18</v>
      </c>
      <c r="F97" s="4" t="s">
        <v>19</v>
      </c>
      <c r="G97" s="4" t="s">
        <v>20</v>
      </c>
      <c r="H97" s="4" t="s">
        <v>21</v>
      </c>
      <c r="I97" s="5" t="s">
        <v>21</v>
      </c>
      <c r="J97" s="1" t="s">
        <v>479</v>
      </c>
      <c r="K97" s="1" t="s">
        <v>480</v>
      </c>
      <c r="L97" s="1" t="s">
        <v>481</v>
      </c>
      <c r="M97" s="4" t="str">
        <f t="shared" si="0"/>
        <v>Outstanding</v>
      </c>
      <c r="N97" s="13" t="s">
        <v>21</v>
      </c>
    </row>
    <row r="98" spans="1:14" ht="60" customHeight="1" x14ac:dyDescent="0.35">
      <c r="A98" s="11" t="s">
        <v>482</v>
      </c>
      <c r="B98" s="1" t="s">
        <v>483</v>
      </c>
      <c r="C98" s="2" t="s">
        <v>27</v>
      </c>
      <c r="D98" s="3" t="s">
        <v>99</v>
      </c>
      <c r="E98" s="4" t="s">
        <v>18</v>
      </c>
      <c r="F98" s="4" t="s">
        <v>19</v>
      </c>
      <c r="G98" s="4" t="s">
        <v>20</v>
      </c>
      <c r="H98" s="4" t="s">
        <v>21</v>
      </c>
      <c r="I98" s="5" t="s">
        <v>21</v>
      </c>
      <c r="J98" s="1" t="s">
        <v>484</v>
      </c>
      <c r="K98" s="1" t="s">
        <v>485</v>
      </c>
      <c r="L98" s="1" t="s">
        <v>486</v>
      </c>
      <c r="M98" s="4" t="str">
        <f t="shared" si="0"/>
        <v>Outstanding</v>
      </c>
      <c r="N98" s="13" t="s">
        <v>21</v>
      </c>
    </row>
    <row r="99" spans="1:14" ht="60" customHeight="1" x14ac:dyDescent="0.35">
      <c r="A99" s="11" t="s">
        <v>487</v>
      </c>
      <c r="B99" s="1" t="s">
        <v>488</v>
      </c>
      <c r="C99" s="2" t="s">
        <v>27</v>
      </c>
      <c r="D99" s="3" t="s">
        <v>99</v>
      </c>
      <c r="E99" s="4" t="s">
        <v>18</v>
      </c>
      <c r="F99" s="4" t="s">
        <v>19</v>
      </c>
      <c r="G99" s="4" t="s">
        <v>20</v>
      </c>
      <c r="H99" s="4" t="s">
        <v>21</v>
      </c>
      <c r="I99" s="5" t="s">
        <v>21</v>
      </c>
      <c r="J99" s="1" t="s">
        <v>489</v>
      </c>
      <c r="K99" s="1" t="s">
        <v>490</v>
      </c>
      <c r="L99" s="1" t="s">
        <v>491</v>
      </c>
      <c r="M99" s="4" t="str">
        <f t="shared" si="0"/>
        <v>Outstanding</v>
      </c>
      <c r="N99" s="13" t="s">
        <v>21</v>
      </c>
    </row>
    <row r="100" spans="1:14" ht="60" customHeight="1" x14ac:dyDescent="0.35">
      <c r="A100" s="11" t="s">
        <v>492</v>
      </c>
      <c r="B100" s="1" t="s">
        <v>493</v>
      </c>
      <c r="C100" s="2" t="s">
        <v>16</v>
      </c>
      <c r="D100" s="3" t="s">
        <v>99</v>
      </c>
      <c r="E100" s="4" t="s">
        <v>18</v>
      </c>
      <c r="F100" s="4" t="s">
        <v>19</v>
      </c>
      <c r="G100" s="4" t="s">
        <v>20</v>
      </c>
      <c r="H100" s="4" t="s">
        <v>21</v>
      </c>
      <c r="I100" s="5" t="s">
        <v>21</v>
      </c>
      <c r="J100" s="1" t="s">
        <v>494</v>
      </c>
      <c r="K100" s="1" t="s">
        <v>495</v>
      </c>
      <c r="L100" s="1" t="s">
        <v>496</v>
      </c>
      <c r="M100" s="4" t="str">
        <f t="shared" si="0"/>
        <v>Outstanding</v>
      </c>
      <c r="N100" s="13" t="s">
        <v>21</v>
      </c>
    </row>
    <row r="101" spans="1:14" ht="60" customHeight="1" x14ac:dyDescent="0.35">
      <c r="A101" s="11" t="s">
        <v>497</v>
      </c>
      <c r="B101" s="1" t="s">
        <v>498</v>
      </c>
      <c r="C101" s="2" t="s">
        <v>27</v>
      </c>
      <c r="D101" s="3" t="s">
        <v>99</v>
      </c>
      <c r="E101" s="4" t="s">
        <v>18</v>
      </c>
      <c r="F101" s="4" t="s">
        <v>19</v>
      </c>
      <c r="G101" s="4" t="s">
        <v>20</v>
      </c>
      <c r="H101" s="4" t="s">
        <v>21</v>
      </c>
      <c r="I101" s="5" t="s">
        <v>21</v>
      </c>
      <c r="J101" s="1" t="s">
        <v>499</v>
      </c>
      <c r="K101" s="1" t="s">
        <v>500</v>
      </c>
      <c r="L101" s="1" t="s">
        <v>501</v>
      </c>
      <c r="M101" s="4" t="str">
        <f t="shared" si="0"/>
        <v>Outstanding</v>
      </c>
      <c r="N101" s="13" t="s">
        <v>21</v>
      </c>
    </row>
    <row r="102" spans="1:14" ht="60" customHeight="1" x14ac:dyDescent="0.35">
      <c r="A102" s="11" t="s">
        <v>502</v>
      </c>
      <c r="B102" s="1" t="s">
        <v>503</v>
      </c>
      <c r="C102" s="2" t="s">
        <v>27</v>
      </c>
      <c r="D102" s="3" t="s">
        <v>99</v>
      </c>
      <c r="E102" s="4" t="s">
        <v>18</v>
      </c>
      <c r="F102" s="4" t="s">
        <v>19</v>
      </c>
      <c r="G102" s="4" t="s">
        <v>20</v>
      </c>
      <c r="H102" s="4" t="s">
        <v>21</v>
      </c>
      <c r="I102" s="5" t="s">
        <v>21</v>
      </c>
      <c r="J102" s="1" t="s">
        <v>504</v>
      </c>
      <c r="K102" s="1" t="s">
        <v>500</v>
      </c>
      <c r="L102" s="1" t="s">
        <v>505</v>
      </c>
      <c r="M102" s="4" t="str">
        <f t="shared" si="0"/>
        <v>Outstanding</v>
      </c>
      <c r="N102" s="13" t="s">
        <v>21</v>
      </c>
    </row>
    <row r="103" spans="1:14" ht="60" customHeight="1" x14ac:dyDescent="0.35">
      <c r="A103" s="11" t="s">
        <v>506</v>
      </c>
      <c r="B103" s="1" t="s">
        <v>507</v>
      </c>
      <c r="C103" s="2" t="s">
        <v>27</v>
      </c>
      <c r="D103" s="3" t="s">
        <v>99</v>
      </c>
      <c r="E103" s="4" t="s">
        <v>18</v>
      </c>
      <c r="F103" s="4" t="s">
        <v>19</v>
      </c>
      <c r="G103" s="4" t="s">
        <v>20</v>
      </c>
      <c r="H103" s="4" t="s">
        <v>21</v>
      </c>
      <c r="I103" s="5" t="s">
        <v>21</v>
      </c>
      <c r="J103" s="1" t="s">
        <v>508</v>
      </c>
      <c r="K103" s="1" t="s">
        <v>509</v>
      </c>
      <c r="L103" s="1" t="s">
        <v>510</v>
      </c>
      <c r="M103" s="4" t="str">
        <f t="shared" si="0"/>
        <v>Outstanding</v>
      </c>
      <c r="N103" s="13" t="s">
        <v>21</v>
      </c>
    </row>
    <row r="104" spans="1:14" ht="60" customHeight="1" x14ac:dyDescent="0.35">
      <c r="A104" s="11" t="s">
        <v>511</v>
      </c>
      <c r="B104" s="1" t="s">
        <v>512</v>
      </c>
      <c r="C104" s="2" t="s">
        <v>27</v>
      </c>
      <c r="D104" s="3" t="s">
        <v>99</v>
      </c>
      <c r="E104" s="4" t="s">
        <v>18</v>
      </c>
      <c r="F104" s="4" t="s">
        <v>19</v>
      </c>
      <c r="G104" s="4" t="s">
        <v>20</v>
      </c>
      <c r="H104" s="4" t="s">
        <v>21</v>
      </c>
      <c r="I104" s="5" t="s">
        <v>21</v>
      </c>
      <c r="J104" s="1" t="s">
        <v>513</v>
      </c>
      <c r="K104" s="1" t="s">
        <v>514</v>
      </c>
      <c r="L104" s="1" t="s">
        <v>515</v>
      </c>
      <c r="M104" s="4" t="str">
        <f t="shared" si="0"/>
        <v>Outstanding</v>
      </c>
      <c r="N104" s="13" t="s">
        <v>21</v>
      </c>
    </row>
    <row r="105" spans="1:14" ht="60" customHeight="1" x14ac:dyDescent="0.35">
      <c r="A105" s="11" t="s">
        <v>516</v>
      </c>
      <c r="B105" s="1" t="s">
        <v>517</v>
      </c>
      <c r="C105" s="2" t="s">
        <v>27</v>
      </c>
      <c r="D105" s="3" t="s">
        <v>99</v>
      </c>
      <c r="E105" s="4" t="s">
        <v>18</v>
      </c>
      <c r="F105" s="4" t="s">
        <v>19</v>
      </c>
      <c r="G105" s="4" t="s">
        <v>20</v>
      </c>
      <c r="H105" s="4" t="s">
        <v>21</v>
      </c>
      <c r="I105" s="5" t="s">
        <v>21</v>
      </c>
      <c r="J105" s="1" t="s">
        <v>518</v>
      </c>
      <c r="K105" s="1" t="s">
        <v>519</v>
      </c>
      <c r="L105" s="1" t="s">
        <v>520</v>
      </c>
      <c r="M105" s="4" t="str">
        <f t="shared" si="0"/>
        <v>Outstanding</v>
      </c>
      <c r="N105" s="13" t="s">
        <v>21</v>
      </c>
    </row>
    <row r="106" spans="1:14" ht="60" customHeight="1" x14ac:dyDescent="0.35">
      <c r="A106" s="11" t="s">
        <v>521</v>
      </c>
      <c r="B106" s="1" t="s">
        <v>522</v>
      </c>
      <c r="C106" s="2" t="s">
        <v>27</v>
      </c>
      <c r="D106" s="3" t="s">
        <v>99</v>
      </c>
      <c r="E106" s="4" t="s">
        <v>18</v>
      </c>
      <c r="F106" s="4" t="s">
        <v>19</v>
      </c>
      <c r="G106" s="4" t="s">
        <v>20</v>
      </c>
      <c r="H106" s="4" t="s">
        <v>21</v>
      </c>
      <c r="I106" s="5" t="s">
        <v>21</v>
      </c>
      <c r="J106" s="1" t="s">
        <v>523</v>
      </c>
      <c r="K106" s="1" t="s">
        <v>519</v>
      </c>
      <c r="L106" s="1" t="s">
        <v>524</v>
      </c>
      <c r="M106" s="4" t="str">
        <f t="shared" si="0"/>
        <v>Outstanding</v>
      </c>
      <c r="N106" s="13" t="s">
        <v>21</v>
      </c>
    </row>
    <row r="107" spans="1:14" ht="60" customHeight="1" x14ac:dyDescent="0.35">
      <c r="A107" s="11" t="s">
        <v>525</v>
      </c>
      <c r="B107" s="1" t="s">
        <v>526</v>
      </c>
      <c r="C107" s="2" t="s">
        <v>27</v>
      </c>
      <c r="D107" s="3" t="s">
        <v>99</v>
      </c>
      <c r="E107" s="4" t="s">
        <v>18</v>
      </c>
      <c r="F107" s="4" t="s">
        <v>19</v>
      </c>
      <c r="G107" s="4" t="s">
        <v>20</v>
      </c>
      <c r="H107" s="4" t="s">
        <v>21</v>
      </c>
      <c r="I107" s="5" t="s">
        <v>21</v>
      </c>
      <c r="J107" s="1" t="s">
        <v>527</v>
      </c>
      <c r="K107" s="1" t="s">
        <v>528</v>
      </c>
      <c r="L107" s="1" t="s">
        <v>529</v>
      </c>
      <c r="M107" s="4" t="str">
        <f t="shared" si="0"/>
        <v>Outstanding</v>
      </c>
      <c r="N107" s="13" t="s">
        <v>21</v>
      </c>
    </row>
    <row r="108" spans="1:14" ht="60" customHeight="1" x14ac:dyDescent="0.35">
      <c r="A108" s="11" t="s">
        <v>530</v>
      </c>
      <c r="B108" s="1" t="s">
        <v>531</v>
      </c>
      <c r="C108" s="2" t="s">
        <v>27</v>
      </c>
      <c r="D108" s="3" t="s">
        <v>99</v>
      </c>
      <c r="E108" s="4" t="s">
        <v>18</v>
      </c>
      <c r="F108" s="4" t="s">
        <v>19</v>
      </c>
      <c r="G108" s="4" t="s">
        <v>20</v>
      </c>
      <c r="H108" s="4" t="s">
        <v>21</v>
      </c>
      <c r="I108" s="5" t="s">
        <v>21</v>
      </c>
      <c r="J108" s="1" t="s">
        <v>532</v>
      </c>
      <c r="K108" s="1" t="s">
        <v>533</v>
      </c>
      <c r="L108" s="1" t="s">
        <v>534</v>
      </c>
      <c r="M108" s="4" t="str">
        <f t="shared" si="0"/>
        <v>Outstanding</v>
      </c>
      <c r="N108" s="13" t="s">
        <v>21</v>
      </c>
    </row>
    <row r="109" spans="1:14" ht="60" customHeight="1" x14ac:dyDescent="0.35">
      <c r="A109" s="11" t="s">
        <v>535</v>
      </c>
      <c r="B109" s="1" t="s">
        <v>536</v>
      </c>
      <c r="C109" s="2" t="s">
        <v>16</v>
      </c>
      <c r="D109" s="3" t="s">
        <v>99</v>
      </c>
      <c r="E109" s="4" t="s">
        <v>18</v>
      </c>
      <c r="F109" s="4" t="s">
        <v>19</v>
      </c>
      <c r="G109" s="4" t="s">
        <v>20</v>
      </c>
      <c r="H109" s="4" t="s">
        <v>21</v>
      </c>
      <c r="I109" s="5" t="s">
        <v>21</v>
      </c>
      <c r="J109" s="1" t="s">
        <v>537</v>
      </c>
      <c r="K109" s="1" t="s">
        <v>538</v>
      </c>
      <c r="L109" s="1" t="s">
        <v>539</v>
      </c>
      <c r="M109" s="4" t="str">
        <f t="shared" si="0"/>
        <v>Outstanding</v>
      </c>
      <c r="N109" s="13" t="s">
        <v>21</v>
      </c>
    </row>
    <row r="110" spans="1:14" ht="60" customHeight="1" x14ac:dyDescent="0.35">
      <c r="A110" s="11" t="s">
        <v>540</v>
      </c>
      <c r="B110" s="1" t="s">
        <v>541</v>
      </c>
      <c r="C110" s="2" t="s">
        <v>48</v>
      </c>
      <c r="D110" s="3" t="s">
        <v>99</v>
      </c>
      <c r="E110" s="4" t="s">
        <v>18</v>
      </c>
      <c r="F110" s="4" t="s">
        <v>19</v>
      </c>
      <c r="G110" s="4" t="s">
        <v>20</v>
      </c>
      <c r="H110" s="4" t="s">
        <v>21</v>
      </c>
      <c r="I110" s="5" t="s">
        <v>21</v>
      </c>
      <c r="J110" s="1" t="s">
        <v>542</v>
      </c>
      <c r="K110" s="1" t="s">
        <v>543</v>
      </c>
      <c r="L110" s="1" t="s">
        <v>544</v>
      </c>
      <c r="M110" s="4" t="str">
        <f t="shared" si="0"/>
        <v>Outstanding</v>
      </c>
      <c r="N110" s="13" t="s">
        <v>21</v>
      </c>
    </row>
    <row r="111" spans="1:14" ht="60" customHeight="1" x14ac:dyDescent="0.35">
      <c r="A111" s="11" t="s">
        <v>545</v>
      </c>
      <c r="B111" s="1" t="s">
        <v>546</v>
      </c>
      <c r="C111" s="2" t="s">
        <v>27</v>
      </c>
      <c r="D111" s="3" t="s">
        <v>99</v>
      </c>
      <c r="E111" s="4" t="s">
        <v>18</v>
      </c>
      <c r="F111" s="4" t="s">
        <v>19</v>
      </c>
      <c r="G111" s="4" t="s">
        <v>20</v>
      </c>
      <c r="H111" s="4" t="s">
        <v>21</v>
      </c>
      <c r="I111" s="5" t="s">
        <v>21</v>
      </c>
      <c r="J111" s="1" t="s">
        <v>547</v>
      </c>
      <c r="K111" s="1" t="s">
        <v>548</v>
      </c>
      <c r="L111" s="1" t="s">
        <v>549</v>
      </c>
      <c r="M111" s="4" t="str">
        <f t="shared" si="0"/>
        <v>Outstanding</v>
      </c>
      <c r="N111" s="13" t="s">
        <v>21</v>
      </c>
    </row>
    <row r="112" spans="1:14" ht="60" customHeight="1" x14ac:dyDescent="0.35">
      <c r="A112" s="11" t="s">
        <v>550</v>
      </c>
      <c r="B112" s="1" t="s">
        <v>551</v>
      </c>
      <c r="C112" s="2" t="s">
        <v>27</v>
      </c>
      <c r="D112" s="3" t="s">
        <v>99</v>
      </c>
      <c r="E112" s="4" t="s">
        <v>18</v>
      </c>
      <c r="F112" s="4" t="s">
        <v>19</v>
      </c>
      <c r="G112" s="4" t="s">
        <v>20</v>
      </c>
      <c r="H112" s="4" t="s">
        <v>21</v>
      </c>
      <c r="I112" s="5" t="s">
        <v>21</v>
      </c>
      <c r="J112" s="1" t="s">
        <v>552</v>
      </c>
      <c r="K112" s="1" t="s">
        <v>553</v>
      </c>
      <c r="L112" s="1" t="s">
        <v>554</v>
      </c>
      <c r="M112" s="4" t="str">
        <f t="shared" si="0"/>
        <v>Outstanding</v>
      </c>
      <c r="N112" s="13" t="s">
        <v>21</v>
      </c>
    </row>
    <row r="113" spans="1:14" ht="60" customHeight="1" x14ac:dyDescent="0.35">
      <c r="A113" s="11" t="s">
        <v>555</v>
      </c>
      <c r="B113" s="1" t="s">
        <v>556</v>
      </c>
      <c r="C113" s="2" t="s">
        <v>27</v>
      </c>
      <c r="D113" s="3" t="s">
        <v>99</v>
      </c>
      <c r="E113" s="4" t="s">
        <v>18</v>
      </c>
      <c r="F113" s="4" t="s">
        <v>19</v>
      </c>
      <c r="G113" s="4" t="s">
        <v>20</v>
      </c>
      <c r="H113" s="4" t="s">
        <v>21</v>
      </c>
      <c r="I113" s="5" t="s">
        <v>21</v>
      </c>
      <c r="J113" s="1" t="s">
        <v>557</v>
      </c>
      <c r="K113" s="1" t="s">
        <v>558</v>
      </c>
      <c r="L113" s="1" t="s">
        <v>559</v>
      </c>
      <c r="M113" s="4" t="str">
        <f t="shared" si="0"/>
        <v>Outstanding</v>
      </c>
      <c r="N113" s="13" t="s">
        <v>21</v>
      </c>
    </row>
    <row r="114" spans="1:14" ht="60" customHeight="1" x14ac:dyDescent="0.35">
      <c r="A114" s="11" t="s">
        <v>560</v>
      </c>
      <c r="B114" s="1" t="s">
        <v>561</v>
      </c>
      <c r="C114" s="2" t="s">
        <v>27</v>
      </c>
      <c r="D114" s="3" t="s">
        <v>99</v>
      </c>
      <c r="E114" s="4" t="s">
        <v>18</v>
      </c>
      <c r="F114" s="4" t="s">
        <v>19</v>
      </c>
      <c r="G114" s="4" t="s">
        <v>20</v>
      </c>
      <c r="H114" s="4" t="s">
        <v>21</v>
      </c>
      <c r="I114" s="5" t="s">
        <v>21</v>
      </c>
      <c r="J114" s="1" t="s">
        <v>562</v>
      </c>
      <c r="K114" s="1" t="s">
        <v>558</v>
      </c>
      <c r="L114" s="1" t="s">
        <v>563</v>
      </c>
      <c r="M114" s="4" t="str">
        <f t="shared" si="0"/>
        <v>Outstanding</v>
      </c>
      <c r="N114" s="13" t="s">
        <v>21</v>
      </c>
    </row>
    <row r="115" spans="1:14" ht="60" customHeight="1" x14ac:dyDescent="0.35">
      <c r="A115" s="11" t="s">
        <v>564</v>
      </c>
      <c r="B115" s="1" t="s">
        <v>565</v>
      </c>
      <c r="C115" s="2" t="s">
        <v>27</v>
      </c>
      <c r="D115" s="3" t="s">
        <v>99</v>
      </c>
      <c r="E115" s="4" t="s">
        <v>18</v>
      </c>
      <c r="F115" s="4" t="s">
        <v>19</v>
      </c>
      <c r="G115" s="4" t="s">
        <v>20</v>
      </c>
      <c r="H115" s="4" t="s">
        <v>21</v>
      </c>
      <c r="I115" s="5" t="s">
        <v>21</v>
      </c>
      <c r="J115" s="1" t="s">
        <v>566</v>
      </c>
      <c r="K115" s="1" t="s">
        <v>567</v>
      </c>
      <c r="L115" s="1" t="s">
        <v>568</v>
      </c>
      <c r="M115" s="4" t="str">
        <f t="shared" si="0"/>
        <v>Outstanding</v>
      </c>
      <c r="N115" s="13" t="s">
        <v>21</v>
      </c>
    </row>
    <row r="116" spans="1:14" ht="60" customHeight="1" x14ac:dyDescent="0.35">
      <c r="A116" s="11" t="s">
        <v>569</v>
      </c>
      <c r="B116" s="1" t="s">
        <v>570</v>
      </c>
      <c r="C116" s="2" t="s">
        <v>27</v>
      </c>
      <c r="D116" s="3" t="s">
        <v>99</v>
      </c>
      <c r="E116" s="4" t="s">
        <v>18</v>
      </c>
      <c r="F116" s="4" t="s">
        <v>19</v>
      </c>
      <c r="G116" s="4" t="s">
        <v>20</v>
      </c>
      <c r="H116" s="4" t="s">
        <v>21</v>
      </c>
      <c r="I116" s="5" t="s">
        <v>21</v>
      </c>
      <c r="J116" s="1" t="s">
        <v>571</v>
      </c>
      <c r="K116" s="1" t="s">
        <v>572</v>
      </c>
      <c r="L116" s="1" t="s">
        <v>573</v>
      </c>
      <c r="M116" s="4" t="str">
        <f t="shared" si="0"/>
        <v>Outstanding</v>
      </c>
      <c r="N116" s="13" t="s">
        <v>21</v>
      </c>
    </row>
    <row r="117" spans="1:14" ht="60" customHeight="1" x14ac:dyDescent="0.35">
      <c r="A117" s="11" t="s">
        <v>574</v>
      </c>
      <c r="B117" s="1" t="s">
        <v>575</v>
      </c>
      <c r="C117" s="2" t="s">
        <v>48</v>
      </c>
      <c r="D117" s="3" t="s">
        <v>99</v>
      </c>
      <c r="E117" s="4" t="s">
        <v>18</v>
      </c>
      <c r="F117" s="4" t="s">
        <v>19</v>
      </c>
      <c r="G117" s="4" t="s">
        <v>20</v>
      </c>
      <c r="H117" s="4" t="s">
        <v>21</v>
      </c>
      <c r="I117" s="5" t="s">
        <v>21</v>
      </c>
      <c r="J117" s="1" t="s">
        <v>576</v>
      </c>
      <c r="K117" s="1" t="s">
        <v>577</v>
      </c>
      <c r="L117" s="1" t="s">
        <v>578</v>
      </c>
      <c r="M117" s="4" t="str">
        <f t="shared" si="0"/>
        <v>Outstanding</v>
      </c>
      <c r="N117" s="13" t="s">
        <v>21</v>
      </c>
    </row>
    <row r="118" spans="1:14" ht="60" customHeight="1" x14ac:dyDescent="0.35">
      <c r="A118" s="11" t="s">
        <v>579</v>
      </c>
      <c r="B118" s="1" t="s">
        <v>580</v>
      </c>
      <c r="C118" s="2" t="s">
        <v>27</v>
      </c>
      <c r="D118" s="3" t="s">
        <v>99</v>
      </c>
      <c r="E118" s="4" t="s">
        <v>18</v>
      </c>
      <c r="F118" s="4" t="s">
        <v>19</v>
      </c>
      <c r="G118" s="4" t="s">
        <v>20</v>
      </c>
      <c r="H118" s="4" t="s">
        <v>21</v>
      </c>
      <c r="I118" s="5" t="s">
        <v>21</v>
      </c>
      <c r="J118" s="1" t="s">
        <v>581</v>
      </c>
      <c r="K118" s="1" t="s">
        <v>582</v>
      </c>
      <c r="L118" s="1" t="s">
        <v>583</v>
      </c>
      <c r="M118" s="4" t="str">
        <f t="shared" si="0"/>
        <v>Outstanding</v>
      </c>
      <c r="N118" s="13" t="s">
        <v>21</v>
      </c>
    </row>
    <row r="119" spans="1:14" ht="60" customHeight="1" x14ac:dyDescent="0.35">
      <c r="A119" s="11" t="s">
        <v>584</v>
      </c>
      <c r="B119" s="1" t="s">
        <v>585</v>
      </c>
      <c r="C119" s="2" t="s">
        <v>27</v>
      </c>
      <c r="D119" s="3" t="s">
        <v>99</v>
      </c>
      <c r="E119" s="4" t="s">
        <v>18</v>
      </c>
      <c r="F119" s="4" t="s">
        <v>19</v>
      </c>
      <c r="G119" s="4" t="s">
        <v>20</v>
      </c>
      <c r="H119" s="4" t="s">
        <v>21</v>
      </c>
      <c r="I119" s="5" t="s">
        <v>21</v>
      </c>
      <c r="J119" s="1" t="s">
        <v>586</v>
      </c>
      <c r="K119" s="1" t="s">
        <v>587</v>
      </c>
      <c r="L119" s="1" t="s">
        <v>588</v>
      </c>
      <c r="M119" s="4" t="str">
        <f t="shared" si="0"/>
        <v>Outstanding</v>
      </c>
      <c r="N119" s="13" t="s">
        <v>21</v>
      </c>
    </row>
    <row r="120" spans="1:14" ht="60" customHeight="1" x14ac:dyDescent="0.35">
      <c r="A120" s="11" t="s">
        <v>589</v>
      </c>
      <c r="B120" s="1" t="s">
        <v>590</v>
      </c>
      <c r="C120" s="2" t="s">
        <v>27</v>
      </c>
      <c r="D120" s="3" t="s">
        <v>99</v>
      </c>
      <c r="E120" s="4" t="s">
        <v>18</v>
      </c>
      <c r="F120" s="4" t="s">
        <v>19</v>
      </c>
      <c r="G120" s="4" t="s">
        <v>20</v>
      </c>
      <c r="H120" s="4" t="s">
        <v>21</v>
      </c>
      <c r="I120" s="5" t="s">
        <v>21</v>
      </c>
      <c r="J120" s="1" t="s">
        <v>591</v>
      </c>
      <c r="K120" s="1" t="s">
        <v>592</v>
      </c>
      <c r="L120" s="1" t="s">
        <v>593</v>
      </c>
      <c r="M120" s="4" t="str">
        <f t="shared" si="0"/>
        <v>Outstanding</v>
      </c>
      <c r="N120" s="13" t="s">
        <v>21</v>
      </c>
    </row>
    <row r="121" spans="1:14" ht="60" customHeight="1" x14ac:dyDescent="0.35">
      <c r="A121" s="11" t="s">
        <v>594</v>
      </c>
      <c r="B121" s="1" t="s">
        <v>595</v>
      </c>
      <c r="C121" s="2" t="s">
        <v>27</v>
      </c>
      <c r="D121" s="3" t="s">
        <v>99</v>
      </c>
      <c r="E121" s="4" t="s">
        <v>18</v>
      </c>
      <c r="F121" s="4" t="s">
        <v>19</v>
      </c>
      <c r="G121" s="4" t="s">
        <v>20</v>
      </c>
      <c r="H121" s="4" t="s">
        <v>21</v>
      </c>
      <c r="I121" s="5" t="s">
        <v>21</v>
      </c>
      <c r="J121" s="1" t="s">
        <v>596</v>
      </c>
      <c r="K121" s="1" t="s">
        <v>597</v>
      </c>
      <c r="L121" s="1" t="s">
        <v>598</v>
      </c>
      <c r="M121" s="4" t="str">
        <f t="shared" si="0"/>
        <v>Outstanding</v>
      </c>
      <c r="N121" s="13" t="s">
        <v>21</v>
      </c>
    </row>
    <row r="122" spans="1:14" ht="60" customHeight="1" x14ac:dyDescent="0.35">
      <c r="A122" s="11" t="s">
        <v>599</v>
      </c>
      <c r="B122" s="1" t="s">
        <v>600</v>
      </c>
      <c r="C122" s="2" t="s">
        <v>27</v>
      </c>
      <c r="D122" s="3" t="s">
        <v>99</v>
      </c>
      <c r="E122" s="4" t="s">
        <v>18</v>
      </c>
      <c r="F122" s="4" t="s">
        <v>19</v>
      </c>
      <c r="G122" s="4" t="s">
        <v>20</v>
      </c>
      <c r="H122" s="4" t="s">
        <v>21</v>
      </c>
      <c r="I122" s="5" t="s">
        <v>21</v>
      </c>
      <c r="J122" s="1" t="s">
        <v>601</v>
      </c>
      <c r="K122" s="1" t="s">
        <v>602</v>
      </c>
      <c r="L122" s="1" t="s">
        <v>603</v>
      </c>
      <c r="M122" s="4" t="str">
        <f t="shared" si="0"/>
        <v>Outstanding</v>
      </c>
      <c r="N122" s="13" t="s">
        <v>21</v>
      </c>
    </row>
    <row r="123" spans="1:14" ht="60" customHeight="1" x14ac:dyDescent="0.35">
      <c r="A123" s="11" t="s">
        <v>604</v>
      </c>
      <c r="B123" s="1" t="s">
        <v>605</v>
      </c>
      <c r="C123" s="2" t="s">
        <v>27</v>
      </c>
      <c r="D123" s="3" t="s">
        <v>99</v>
      </c>
      <c r="E123" s="4" t="s">
        <v>18</v>
      </c>
      <c r="F123" s="4" t="s">
        <v>19</v>
      </c>
      <c r="G123" s="4" t="s">
        <v>20</v>
      </c>
      <c r="H123" s="4" t="s">
        <v>21</v>
      </c>
      <c r="I123" s="5" t="s">
        <v>21</v>
      </c>
      <c r="J123" s="1" t="s">
        <v>606</v>
      </c>
      <c r="K123" s="1" t="s">
        <v>602</v>
      </c>
      <c r="L123" s="1" t="s">
        <v>607</v>
      </c>
      <c r="M123" s="4" t="str">
        <f t="shared" si="0"/>
        <v>Outstanding</v>
      </c>
      <c r="N123" s="13" t="s">
        <v>21</v>
      </c>
    </row>
    <row r="124" spans="1:14" ht="60" customHeight="1" x14ac:dyDescent="0.35">
      <c r="A124" s="11" t="s">
        <v>608</v>
      </c>
      <c r="B124" s="1" t="s">
        <v>609</v>
      </c>
      <c r="C124" s="2" t="s">
        <v>27</v>
      </c>
      <c r="D124" s="3" t="s">
        <v>99</v>
      </c>
      <c r="E124" s="4" t="s">
        <v>18</v>
      </c>
      <c r="F124" s="4" t="s">
        <v>19</v>
      </c>
      <c r="G124" s="4" t="s">
        <v>20</v>
      </c>
      <c r="H124" s="4" t="s">
        <v>21</v>
      </c>
      <c r="I124" s="5" t="s">
        <v>21</v>
      </c>
      <c r="J124" s="1" t="s">
        <v>610</v>
      </c>
      <c r="K124" s="1" t="s">
        <v>611</v>
      </c>
      <c r="L124" s="1" t="s">
        <v>612</v>
      </c>
      <c r="M124" s="4" t="str">
        <f t="shared" si="0"/>
        <v>Outstanding</v>
      </c>
      <c r="N124" s="13" t="s">
        <v>21</v>
      </c>
    </row>
    <row r="125" spans="1:14" ht="60" customHeight="1" x14ac:dyDescent="0.35">
      <c r="A125" s="11" t="s">
        <v>613</v>
      </c>
      <c r="B125" s="1" t="s">
        <v>614</v>
      </c>
      <c r="C125" s="2" t="s">
        <v>27</v>
      </c>
      <c r="D125" s="3" t="s">
        <v>99</v>
      </c>
      <c r="E125" s="4" t="s">
        <v>18</v>
      </c>
      <c r="F125" s="4" t="s">
        <v>19</v>
      </c>
      <c r="G125" s="4" t="s">
        <v>20</v>
      </c>
      <c r="H125" s="4" t="s">
        <v>21</v>
      </c>
      <c r="I125" s="5" t="s">
        <v>21</v>
      </c>
      <c r="J125" s="1" t="s">
        <v>615</v>
      </c>
      <c r="K125" s="1" t="s">
        <v>611</v>
      </c>
      <c r="L125" s="1" t="s">
        <v>616</v>
      </c>
      <c r="M125" s="4" t="str">
        <f t="shared" si="0"/>
        <v>Outstanding</v>
      </c>
      <c r="N125" s="13" t="s">
        <v>21</v>
      </c>
    </row>
    <row r="126" spans="1:14" ht="60" customHeight="1" x14ac:dyDescent="0.35">
      <c r="A126" s="11" t="s">
        <v>617</v>
      </c>
      <c r="B126" s="1" t="s">
        <v>618</v>
      </c>
      <c r="C126" s="2" t="s">
        <v>27</v>
      </c>
      <c r="D126" s="3" t="s">
        <v>99</v>
      </c>
      <c r="E126" s="4" t="s">
        <v>18</v>
      </c>
      <c r="F126" s="4" t="s">
        <v>19</v>
      </c>
      <c r="G126" s="4" t="s">
        <v>20</v>
      </c>
      <c r="H126" s="4" t="s">
        <v>21</v>
      </c>
      <c r="I126" s="5" t="s">
        <v>21</v>
      </c>
      <c r="J126" s="1" t="s">
        <v>619</v>
      </c>
      <c r="K126" s="1" t="s">
        <v>611</v>
      </c>
      <c r="L126" s="1" t="s">
        <v>620</v>
      </c>
      <c r="M126" s="4" t="str">
        <f t="shared" si="0"/>
        <v>Outstanding</v>
      </c>
      <c r="N126" s="13" t="s">
        <v>21</v>
      </c>
    </row>
    <row r="127" spans="1:14" ht="60" customHeight="1" x14ac:dyDescent="0.35">
      <c r="A127" s="11" t="s">
        <v>621</v>
      </c>
      <c r="B127" s="1" t="s">
        <v>622</v>
      </c>
      <c r="C127" s="2" t="s">
        <v>27</v>
      </c>
      <c r="D127" s="3" t="s">
        <v>99</v>
      </c>
      <c r="E127" s="4" t="s">
        <v>18</v>
      </c>
      <c r="F127" s="4" t="s">
        <v>19</v>
      </c>
      <c r="G127" s="4" t="s">
        <v>20</v>
      </c>
      <c r="H127" s="4" t="s">
        <v>21</v>
      </c>
      <c r="I127" s="5" t="s">
        <v>21</v>
      </c>
      <c r="J127" s="1" t="s">
        <v>623</v>
      </c>
      <c r="K127" s="1" t="s">
        <v>611</v>
      </c>
      <c r="L127" s="1" t="s">
        <v>624</v>
      </c>
      <c r="M127" s="4" t="str">
        <f t="shared" si="0"/>
        <v>Outstanding</v>
      </c>
      <c r="N127" s="13" t="s">
        <v>21</v>
      </c>
    </row>
    <row r="128" spans="1:14" ht="60" customHeight="1" x14ac:dyDescent="0.35">
      <c r="A128" s="11" t="s">
        <v>625</v>
      </c>
      <c r="B128" s="1" t="s">
        <v>626</v>
      </c>
      <c r="C128" s="2" t="s">
        <v>27</v>
      </c>
      <c r="D128" s="3" t="s">
        <v>99</v>
      </c>
      <c r="E128" s="4" t="s">
        <v>18</v>
      </c>
      <c r="F128" s="4" t="s">
        <v>19</v>
      </c>
      <c r="G128" s="4" t="s">
        <v>20</v>
      </c>
      <c r="H128" s="4" t="s">
        <v>21</v>
      </c>
      <c r="I128" s="5" t="s">
        <v>21</v>
      </c>
      <c r="J128" s="1" t="s">
        <v>627</v>
      </c>
      <c r="K128" s="1" t="s">
        <v>611</v>
      </c>
      <c r="L128" s="1" t="s">
        <v>628</v>
      </c>
      <c r="M128" s="4" t="str">
        <f t="shared" si="0"/>
        <v>Outstanding</v>
      </c>
      <c r="N128" s="13" t="s">
        <v>21</v>
      </c>
    </row>
    <row r="129" spans="1:14" ht="60" customHeight="1" x14ac:dyDescent="0.35">
      <c r="A129" s="11" t="s">
        <v>629</v>
      </c>
      <c r="B129" s="1" t="s">
        <v>630</v>
      </c>
      <c r="C129" s="2" t="s">
        <v>27</v>
      </c>
      <c r="D129" s="3" t="s">
        <v>99</v>
      </c>
      <c r="E129" s="4" t="s">
        <v>18</v>
      </c>
      <c r="F129" s="4" t="s">
        <v>19</v>
      </c>
      <c r="G129" s="4" t="s">
        <v>20</v>
      </c>
      <c r="H129" s="4" t="s">
        <v>21</v>
      </c>
      <c r="I129" s="5" t="s">
        <v>21</v>
      </c>
      <c r="J129" s="1" t="s">
        <v>631</v>
      </c>
      <c r="K129" s="1" t="s">
        <v>611</v>
      </c>
      <c r="L129" s="1" t="s">
        <v>632</v>
      </c>
      <c r="M129" s="4" t="str">
        <f t="shared" si="0"/>
        <v>Outstanding</v>
      </c>
      <c r="N129" s="13" t="s">
        <v>21</v>
      </c>
    </row>
    <row r="130" spans="1:14" ht="60" customHeight="1" x14ac:dyDescent="0.35">
      <c r="A130" s="11" t="s">
        <v>633</v>
      </c>
      <c r="B130" s="1" t="s">
        <v>634</v>
      </c>
      <c r="C130" s="2" t="s">
        <v>27</v>
      </c>
      <c r="D130" s="3" t="s">
        <v>99</v>
      </c>
      <c r="E130" s="4" t="s">
        <v>18</v>
      </c>
      <c r="F130" s="4" t="s">
        <v>19</v>
      </c>
      <c r="G130" s="4" t="s">
        <v>20</v>
      </c>
      <c r="H130" s="4" t="s">
        <v>21</v>
      </c>
      <c r="I130" s="5" t="s">
        <v>21</v>
      </c>
      <c r="J130" s="1" t="s">
        <v>635</v>
      </c>
      <c r="K130" s="1" t="s">
        <v>611</v>
      </c>
      <c r="L130" s="1" t="s">
        <v>636</v>
      </c>
      <c r="M130" s="4" t="str">
        <f t="shared" si="0"/>
        <v>Outstanding</v>
      </c>
      <c r="N130" s="13" t="s">
        <v>21</v>
      </c>
    </row>
    <row r="131" spans="1:14" ht="60" customHeight="1" x14ac:dyDescent="0.35">
      <c r="A131" s="11" t="s">
        <v>637</v>
      </c>
      <c r="B131" s="1" t="s">
        <v>638</v>
      </c>
      <c r="C131" s="2" t="s">
        <v>27</v>
      </c>
      <c r="D131" s="3" t="s">
        <v>99</v>
      </c>
      <c r="E131" s="4" t="s">
        <v>18</v>
      </c>
      <c r="F131" s="4" t="s">
        <v>19</v>
      </c>
      <c r="G131" s="4" t="s">
        <v>20</v>
      </c>
      <c r="H131" s="4" t="s">
        <v>21</v>
      </c>
      <c r="I131" s="5" t="s">
        <v>21</v>
      </c>
      <c r="J131" s="1" t="s">
        <v>639</v>
      </c>
      <c r="K131" s="1" t="s">
        <v>611</v>
      </c>
      <c r="L131" s="1" t="s">
        <v>640</v>
      </c>
      <c r="M131" s="4" t="str">
        <f t="shared" si="0"/>
        <v>Outstanding</v>
      </c>
      <c r="N131" s="13" t="s">
        <v>21</v>
      </c>
    </row>
    <row r="132" spans="1:14" ht="60" customHeight="1" x14ac:dyDescent="0.35">
      <c r="A132" s="11" t="s">
        <v>641</v>
      </c>
      <c r="B132" s="1" t="s">
        <v>642</v>
      </c>
      <c r="C132" s="2" t="s">
        <v>27</v>
      </c>
      <c r="D132" s="3" t="s">
        <v>99</v>
      </c>
      <c r="E132" s="4" t="s">
        <v>18</v>
      </c>
      <c r="F132" s="4" t="s">
        <v>19</v>
      </c>
      <c r="G132" s="4" t="s">
        <v>20</v>
      </c>
      <c r="H132" s="4" t="s">
        <v>21</v>
      </c>
      <c r="I132" s="5" t="s">
        <v>21</v>
      </c>
      <c r="J132" s="1" t="s">
        <v>643</v>
      </c>
      <c r="K132" s="1" t="s">
        <v>611</v>
      </c>
      <c r="L132" s="1" t="s">
        <v>644</v>
      </c>
      <c r="M132" s="4" t="str">
        <f t="shared" si="0"/>
        <v>Outstanding</v>
      </c>
      <c r="N132" s="13" t="s">
        <v>21</v>
      </c>
    </row>
    <row r="133" spans="1:14" ht="60" customHeight="1" x14ac:dyDescent="0.35">
      <c r="A133" s="11" t="s">
        <v>645</v>
      </c>
      <c r="B133" s="1" t="s">
        <v>646</v>
      </c>
      <c r="C133" s="2" t="s">
        <v>27</v>
      </c>
      <c r="D133" s="3" t="s">
        <v>99</v>
      </c>
      <c r="E133" s="4" t="s">
        <v>18</v>
      </c>
      <c r="F133" s="4" t="s">
        <v>19</v>
      </c>
      <c r="G133" s="4" t="s">
        <v>20</v>
      </c>
      <c r="H133" s="4" t="s">
        <v>21</v>
      </c>
      <c r="I133" s="5" t="s">
        <v>21</v>
      </c>
      <c r="J133" s="1" t="s">
        <v>647</v>
      </c>
      <c r="K133" s="1" t="s">
        <v>611</v>
      </c>
      <c r="L133" s="1" t="s">
        <v>648</v>
      </c>
      <c r="M133" s="4" t="str">
        <f t="shared" si="0"/>
        <v>Outstanding</v>
      </c>
      <c r="N133" s="13" t="s">
        <v>21</v>
      </c>
    </row>
    <row r="134" spans="1:14" ht="60" customHeight="1" x14ac:dyDescent="0.35">
      <c r="A134" s="11" t="s">
        <v>649</v>
      </c>
      <c r="B134" s="1" t="s">
        <v>650</v>
      </c>
      <c r="C134" s="2" t="s">
        <v>27</v>
      </c>
      <c r="D134" s="3" t="s">
        <v>99</v>
      </c>
      <c r="E134" s="4" t="s">
        <v>18</v>
      </c>
      <c r="F134" s="4" t="s">
        <v>19</v>
      </c>
      <c r="G134" s="4" t="s">
        <v>20</v>
      </c>
      <c r="H134" s="4" t="s">
        <v>21</v>
      </c>
      <c r="I134" s="5" t="s">
        <v>21</v>
      </c>
      <c r="J134" s="1" t="s">
        <v>651</v>
      </c>
      <c r="K134" s="1" t="s">
        <v>611</v>
      </c>
      <c r="L134" s="1" t="s">
        <v>652</v>
      </c>
      <c r="M134" s="4" t="str">
        <f t="shared" si="0"/>
        <v>Outstanding</v>
      </c>
      <c r="N134" s="13" t="s">
        <v>21</v>
      </c>
    </row>
    <row r="135" spans="1:14" ht="60" customHeight="1" x14ac:dyDescent="0.35">
      <c r="A135" s="11" t="s">
        <v>653</v>
      </c>
      <c r="B135" s="1" t="s">
        <v>654</v>
      </c>
      <c r="C135" s="2" t="s">
        <v>27</v>
      </c>
      <c r="D135" s="3" t="s">
        <v>99</v>
      </c>
      <c r="E135" s="4" t="s">
        <v>18</v>
      </c>
      <c r="F135" s="4" t="s">
        <v>19</v>
      </c>
      <c r="G135" s="4" t="s">
        <v>20</v>
      </c>
      <c r="H135" s="4" t="s">
        <v>21</v>
      </c>
      <c r="I135" s="5" t="s">
        <v>21</v>
      </c>
      <c r="J135" s="1" t="s">
        <v>655</v>
      </c>
      <c r="K135" s="1" t="s">
        <v>611</v>
      </c>
      <c r="L135" s="1" t="s">
        <v>656</v>
      </c>
      <c r="M135" s="4" t="str">
        <f t="shared" si="0"/>
        <v>Outstanding</v>
      </c>
      <c r="N135" s="13" t="s">
        <v>21</v>
      </c>
    </row>
    <row r="136" spans="1:14" ht="60" customHeight="1" x14ac:dyDescent="0.35">
      <c r="A136" s="11" t="s">
        <v>657</v>
      </c>
      <c r="B136" s="1" t="s">
        <v>658</v>
      </c>
      <c r="C136" s="2" t="s">
        <v>27</v>
      </c>
      <c r="D136" s="3" t="s">
        <v>99</v>
      </c>
      <c r="E136" s="4" t="s">
        <v>18</v>
      </c>
      <c r="F136" s="4" t="s">
        <v>19</v>
      </c>
      <c r="G136" s="4" t="s">
        <v>20</v>
      </c>
      <c r="H136" s="4" t="s">
        <v>21</v>
      </c>
      <c r="I136" s="5" t="s">
        <v>21</v>
      </c>
      <c r="J136" s="1" t="s">
        <v>659</v>
      </c>
      <c r="K136" s="1" t="s">
        <v>611</v>
      </c>
      <c r="L136" s="1" t="s">
        <v>660</v>
      </c>
      <c r="M136" s="4" t="str">
        <f t="shared" si="0"/>
        <v>Outstanding</v>
      </c>
      <c r="N136" s="13" t="s">
        <v>21</v>
      </c>
    </row>
    <row r="137" spans="1:14" ht="60" customHeight="1" x14ac:dyDescent="0.35">
      <c r="A137" s="11" t="s">
        <v>661</v>
      </c>
      <c r="B137" s="1" t="s">
        <v>662</v>
      </c>
      <c r="C137" s="2" t="s">
        <v>27</v>
      </c>
      <c r="D137" s="3" t="s">
        <v>99</v>
      </c>
      <c r="E137" s="4" t="s">
        <v>18</v>
      </c>
      <c r="F137" s="4" t="s">
        <v>19</v>
      </c>
      <c r="G137" s="4" t="s">
        <v>20</v>
      </c>
      <c r="H137" s="4" t="s">
        <v>21</v>
      </c>
      <c r="I137" s="5" t="s">
        <v>21</v>
      </c>
      <c r="J137" s="1" t="s">
        <v>663</v>
      </c>
      <c r="K137" s="1" t="s">
        <v>611</v>
      </c>
      <c r="L137" s="1" t="s">
        <v>664</v>
      </c>
      <c r="M137" s="4" t="str">
        <f t="shared" si="0"/>
        <v>Outstanding</v>
      </c>
      <c r="N137" s="13" t="s">
        <v>21</v>
      </c>
    </row>
    <row r="138" spans="1:14" ht="60" customHeight="1" x14ac:dyDescent="0.35">
      <c r="A138" s="11" t="s">
        <v>665</v>
      </c>
      <c r="B138" s="1" t="s">
        <v>666</v>
      </c>
      <c r="C138" s="2" t="s">
        <v>27</v>
      </c>
      <c r="D138" s="3" t="s">
        <v>99</v>
      </c>
      <c r="E138" s="4" t="s">
        <v>18</v>
      </c>
      <c r="F138" s="4" t="s">
        <v>19</v>
      </c>
      <c r="G138" s="4" t="s">
        <v>20</v>
      </c>
      <c r="H138" s="4" t="s">
        <v>21</v>
      </c>
      <c r="I138" s="5" t="s">
        <v>21</v>
      </c>
      <c r="J138" s="1" t="s">
        <v>667</v>
      </c>
      <c r="K138" s="1" t="s">
        <v>611</v>
      </c>
      <c r="L138" s="1" t="s">
        <v>668</v>
      </c>
      <c r="M138" s="4" t="str">
        <f t="shared" si="0"/>
        <v>Outstanding</v>
      </c>
      <c r="N138" s="13" t="s">
        <v>21</v>
      </c>
    </row>
    <row r="139" spans="1:14" ht="60" customHeight="1" x14ac:dyDescent="0.35">
      <c r="A139" s="11" t="s">
        <v>669</v>
      </c>
      <c r="B139" s="1" t="s">
        <v>670</v>
      </c>
      <c r="C139" s="2" t="s">
        <v>27</v>
      </c>
      <c r="D139" s="3" t="s">
        <v>99</v>
      </c>
      <c r="E139" s="4" t="s">
        <v>18</v>
      </c>
      <c r="F139" s="4" t="s">
        <v>19</v>
      </c>
      <c r="G139" s="4" t="s">
        <v>20</v>
      </c>
      <c r="H139" s="4" t="s">
        <v>21</v>
      </c>
      <c r="I139" s="5" t="s">
        <v>21</v>
      </c>
      <c r="J139" s="1" t="s">
        <v>671</v>
      </c>
      <c r="K139" s="1" t="s">
        <v>611</v>
      </c>
      <c r="L139" s="1" t="s">
        <v>672</v>
      </c>
      <c r="M139" s="4" t="str">
        <f t="shared" si="0"/>
        <v>Outstanding</v>
      </c>
      <c r="N139" s="13" t="s">
        <v>21</v>
      </c>
    </row>
    <row r="140" spans="1:14" ht="60" customHeight="1" x14ac:dyDescent="0.35">
      <c r="A140" s="11" t="s">
        <v>673</v>
      </c>
      <c r="B140" s="1" t="s">
        <v>674</v>
      </c>
      <c r="C140" s="2" t="s">
        <v>27</v>
      </c>
      <c r="D140" s="3" t="s">
        <v>99</v>
      </c>
      <c r="E140" s="4" t="s">
        <v>18</v>
      </c>
      <c r="F140" s="4" t="s">
        <v>19</v>
      </c>
      <c r="G140" s="4" t="s">
        <v>20</v>
      </c>
      <c r="H140" s="4" t="s">
        <v>21</v>
      </c>
      <c r="I140" s="5" t="s">
        <v>21</v>
      </c>
      <c r="J140" s="1" t="s">
        <v>675</v>
      </c>
      <c r="K140" s="1" t="s">
        <v>611</v>
      </c>
      <c r="L140" s="1" t="s">
        <v>676</v>
      </c>
      <c r="M140" s="4" t="str">
        <f t="shared" si="0"/>
        <v>Outstanding</v>
      </c>
      <c r="N140" s="13" t="s">
        <v>21</v>
      </c>
    </row>
    <row r="141" spans="1:14" ht="60" customHeight="1" x14ac:dyDescent="0.35">
      <c r="A141" s="11" t="s">
        <v>677</v>
      </c>
      <c r="B141" s="1" t="s">
        <v>678</v>
      </c>
      <c r="C141" s="2" t="s">
        <v>27</v>
      </c>
      <c r="D141" s="3" t="s">
        <v>99</v>
      </c>
      <c r="E141" s="4" t="s">
        <v>18</v>
      </c>
      <c r="F141" s="4" t="s">
        <v>19</v>
      </c>
      <c r="G141" s="4" t="s">
        <v>20</v>
      </c>
      <c r="H141" s="4" t="s">
        <v>21</v>
      </c>
      <c r="I141" s="5" t="s">
        <v>21</v>
      </c>
      <c r="J141" s="1" t="s">
        <v>679</v>
      </c>
      <c r="K141" s="1" t="s">
        <v>680</v>
      </c>
      <c r="L141" s="1" t="s">
        <v>681</v>
      </c>
      <c r="M141" s="4" t="str">
        <f t="shared" si="0"/>
        <v>Outstanding</v>
      </c>
      <c r="N141" s="13" t="s">
        <v>21</v>
      </c>
    </row>
    <row r="142" spans="1:14" ht="60" customHeight="1" x14ac:dyDescent="0.35">
      <c r="A142" s="11" t="s">
        <v>682</v>
      </c>
      <c r="B142" s="1" t="s">
        <v>683</v>
      </c>
      <c r="C142" s="2" t="s">
        <v>27</v>
      </c>
      <c r="D142" s="3" t="s">
        <v>99</v>
      </c>
      <c r="E142" s="4" t="s">
        <v>18</v>
      </c>
      <c r="F142" s="4" t="s">
        <v>19</v>
      </c>
      <c r="G142" s="4" t="s">
        <v>20</v>
      </c>
      <c r="H142" s="4" t="s">
        <v>21</v>
      </c>
      <c r="I142" s="5" t="s">
        <v>21</v>
      </c>
      <c r="J142" s="1" t="s">
        <v>684</v>
      </c>
      <c r="K142" s="1" t="s">
        <v>611</v>
      </c>
      <c r="L142" s="1" t="s">
        <v>685</v>
      </c>
      <c r="M142" s="4" t="str">
        <f t="shared" si="0"/>
        <v>Outstanding</v>
      </c>
      <c r="N142" s="13" t="s">
        <v>21</v>
      </c>
    </row>
    <row r="143" spans="1:14" ht="60" customHeight="1" x14ac:dyDescent="0.35">
      <c r="A143" s="11" t="s">
        <v>686</v>
      </c>
      <c r="B143" s="1" t="s">
        <v>687</v>
      </c>
      <c r="C143" s="2" t="s">
        <v>27</v>
      </c>
      <c r="D143" s="3" t="s">
        <v>99</v>
      </c>
      <c r="E143" s="4" t="s">
        <v>18</v>
      </c>
      <c r="F143" s="4" t="s">
        <v>19</v>
      </c>
      <c r="G143" s="4" t="s">
        <v>20</v>
      </c>
      <c r="H143" s="4" t="s">
        <v>21</v>
      </c>
      <c r="I143" s="5" t="s">
        <v>21</v>
      </c>
      <c r="J143" s="1" t="s">
        <v>688</v>
      </c>
      <c r="K143" s="1" t="s">
        <v>611</v>
      </c>
      <c r="L143" s="1" t="s">
        <v>689</v>
      </c>
      <c r="M143" s="4" t="str">
        <f t="shared" si="0"/>
        <v>Outstanding</v>
      </c>
      <c r="N143" s="13" t="s">
        <v>21</v>
      </c>
    </row>
    <row r="144" spans="1:14" ht="60" customHeight="1" x14ac:dyDescent="0.35">
      <c r="A144" s="11" t="s">
        <v>690</v>
      </c>
      <c r="B144" s="1" t="s">
        <v>691</v>
      </c>
      <c r="C144" s="2" t="s">
        <v>27</v>
      </c>
      <c r="D144" s="3" t="s">
        <v>99</v>
      </c>
      <c r="E144" s="4" t="s">
        <v>18</v>
      </c>
      <c r="F144" s="4" t="s">
        <v>19</v>
      </c>
      <c r="G144" s="4" t="s">
        <v>20</v>
      </c>
      <c r="H144" s="4" t="s">
        <v>21</v>
      </c>
      <c r="I144" s="5" t="s">
        <v>21</v>
      </c>
      <c r="J144" s="1" t="s">
        <v>692</v>
      </c>
      <c r="K144" s="1" t="s">
        <v>611</v>
      </c>
      <c r="L144" s="1" t="s">
        <v>693</v>
      </c>
      <c r="M144" s="4" t="str">
        <f t="shared" si="0"/>
        <v>Outstanding</v>
      </c>
      <c r="N144" s="13" t="s">
        <v>21</v>
      </c>
    </row>
    <row r="145" spans="1:14" ht="60" customHeight="1" x14ac:dyDescent="0.35">
      <c r="A145" s="11" t="s">
        <v>694</v>
      </c>
      <c r="B145" s="1" t="s">
        <v>695</v>
      </c>
      <c r="C145" s="2" t="s">
        <v>27</v>
      </c>
      <c r="D145" s="3" t="s">
        <v>99</v>
      </c>
      <c r="E145" s="4" t="s">
        <v>18</v>
      </c>
      <c r="F145" s="4" t="s">
        <v>19</v>
      </c>
      <c r="G145" s="4" t="s">
        <v>20</v>
      </c>
      <c r="H145" s="4" t="s">
        <v>21</v>
      </c>
      <c r="I145" s="5" t="s">
        <v>21</v>
      </c>
      <c r="J145" s="1" t="s">
        <v>696</v>
      </c>
      <c r="K145" s="1" t="s">
        <v>611</v>
      </c>
      <c r="L145" s="1" t="s">
        <v>697</v>
      </c>
      <c r="M145" s="4" t="str">
        <f t="shared" si="0"/>
        <v>Outstanding</v>
      </c>
      <c r="N145" s="13" t="s">
        <v>21</v>
      </c>
    </row>
    <row r="146" spans="1:14" ht="60" customHeight="1" x14ac:dyDescent="0.35">
      <c r="A146" s="11" t="s">
        <v>698</v>
      </c>
      <c r="B146" s="1" t="s">
        <v>699</v>
      </c>
      <c r="C146" s="2" t="s">
        <v>27</v>
      </c>
      <c r="D146" s="3" t="s">
        <v>99</v>
      </c>
      <c r="E146" s="4" t="s">
        <v>18</v>
      </c>
      <c r="F146" s="4" t="s">
        <v>19</v>
      </c>
      <c r="G146" s="4" t="s">
        <v>20</v>
      </c>
      <c r="H146" s="4" t="s">
        <v>21</v>
      </c>
      <c r="I146" s="5" t="s">
        <v>21</v>
      </c>
      <c r="J146" s="1" t="s">
        <v>700</v>
      </c>
      <c r="K146" s="1" t="s">
        <v>611</v>
      </c>
      <c r="L146" s="1" t="s">
        <v>701</v>
      </c>
      <c r="M146" s="4" t="str">
        <f t="shared" si="0"/>
        <v>Outstanding</v>
      </c>
      <c r="N146" s="13" t="s">
        <v>21</v>
      </c>
    </row>
    <row r="147" spans="1:14" ht="60" customHeight="1" x14ac:dyDescent="0.35">
      <c r="A147" s="11" t="s">
        <v>702</v>
      </c>
      <c r="B147" s="1" t="s">
        <v>703</v>
      </c>
      <c r="C147" s="2" t="s">
        <v>27</v>
      </c>
      <c r="D147" s="3" t="s">
        <v>99</v>
      </c>
      <c r="E147" s="4" t="s">
        <v>18</v>
      </c>
      <c r="F147" s="4" t="s">
        <v>19</v>
      </c>
      <c r="G147" s="4" t="s">
        <v>20</v>
      </c>
      <c r="H147" s="4" t="s">
        <v>21</v>
      </c>
      <c r="I147" s="5" t="s">
        <v>21</v>
      </c>
      <c r="J147" s="1" t="s">
        <v>704</v>
      </c>
      <c r="K147" s="1" t="s">
        <v>611</v>
      </c>
      <c r="L147" s="1" t="s">
        <v>705</v>
      </c>
      <c r="M147" s="4" t="str">
        <f t="shared" si="0"/>
        <v>Outstanding</v>
      </c>
      <c r="N147" s="13" t="s">
        <v>21</v>
      </c>
    </row>
    <row r="148" spans="1:14" ht="60" customHeight="1" x14ac:dyDescent="0.35">
      <c r="A148" s="11" t="s">
        <v>706</v>
      </c>
      <c r="B148" s="1" t="s">
        <v>707</v>
      </c>
      <c r="C148" s="2" t="s">
        <v>27</v>
      </c>
      <c r="D148" s="3" t="s">
        <v>99</v>
      </c>
      <c r="E148" s="4" t="s">
        <v>18</v>
      </c>
      <c r="F148" s="4" t="s">
        <v>19</v>
      </c>
      <c r="G148" s="4" t="s">
        <v>20</v>
      </c>
      <c r="H148" s="4" t="s">
        <v>21</v>
      </c>
      <c r="I148" s="5" t="s">
        <v>21</v>
      </c>
      <c r="J148" s="1" t="s">
        <v>708</v>
      </c>
      <c r="K148" s="1" t="s">
        <v>709</v>
      </c>
      <c r="L148" s="1" t="s">
        <v>710</v>
      </c>
      <c r="M148" s="4" t="str">
        <f t="shared" si="0"/>
        <v>Outstanding</v>
      </c>
      <c r="N148" s="13" t="s">
        <v>21</v>
      </c>
    </row>
    <row r="149" spans="1:14" ht="60" customHeight="1" x14ac:dyDescent="0.35">
      <c r="A149" s="11" t="s">
        <v>711</v>
      </c>
      <c r="B149" s="1" t="s">
        <v>712</v>
      </c>
      <c r="C149" s="2" t="s">
        <v>27</v>
      </c>
      <c r="D149" s="3" t="s">
        <v>99</v>
      </c>
      <c r="E149" s="4" t="s">
        <v>18</v>
      </c>
      <c r="F149" s="4" t="s">
        <v>19</v>
      </c>
      <c r="G149" s="4" t="s">
        <v>20</v>
      </c>
      <c r="H149" s="4" t="s">
        <v>21</v>
      </c>
      <c r="I149" s="5" t="s">
        <v>21</v>
      </c>
      <c r="J149" s="1" t="s">
        <v>713</v>
      </c>
      <c r="K149" s="1" t="s">
        <v>709</v>
      </c>
      <c r="L149" s="1" t="s">
        <v>714</v>
      </c>
      <c r="M149" s="4" t="str">
        <f t="shared" si="0"/>
        <v>Outstanding</v>
      </c>
      <c r="N149" s="13" t="s">
        <v>21</v>
      </c>
    </row>
    <row r="150" spans="1:14" ht="60" customHeight="1" x14ac:dyDescent="0.35">
      <c r="A150" s="11" t="s">
        <v>715</v>
      </c>
      <c r="B150" s="1" t="s">
        <v>716</v>
      </c>
      <c r="C150" s="2" t="s">
        <v>27</v>
      </c>
      <c r="D150" s="3" t="s">
        <v>99</v>
      </c>
      <c r="E150" s="4" t="s">
        <v>18</v>
      </c>
      <c r="F150" s="4" t="s">
        <v>19</v>
      </c>
      <c r="G150" s="4" t="s">
        <v>20</v>
      </c>
      <c r="H150" s="4" t="s">
        <v>21</v>
      </c>
      <c r="I150" s="5" t="s">
        <v>21</v>
      </c>
      <c r="J150" s="1" t="s">
        <v>717</v>
      </c>
      <c r="K150" s="1" t="s">
        <v>709</v>
      </c>
      <c r="L150" s="1" t="s">
        <v>718</v>
      </c>
      <c r="M150" s="4" t="str">
        <f t="shared" si="0"/>
        <v>Outstanding</v>
      </c>
      <c r="N150" s="13" t="s">
        <v>21</v>
      </c>
    </row>
    <row r="151" spans="1:14" ht="60" customHeight="1" x14ac:dyDescent="0.35">
      <c r="A151" s="11" t="s">
        <v>719</v>
      </c>
      <c r="B151" s="1" t="s">
        <v>720</v>
      </c>
      <c r="C151" s="2" t="s">
        <v>27</v>
      </c>
      <c r="D151" s="3" t="s">
        <v>99</v>
      </c>
      <c r="E151" s="4" t="s">
        <v>18</v>
      </c>
      <c r="F151" s="4" t="s">
        <v>19</v>
      </c>
      <c r="G151" s="4" t="s">
        <v>20</v>
      </c>
      <c r="H151" s="4" t="s">
        <v>21</v>
      </c>
      <c r="I151" s="5" t="s">
        <v>21</v>
      </c>
      <c r="J151" s="1" t="s">
        <v>721</v>
      </c>
      <c r="K151" s="1" t="s">
        <v>722</v>
      </c>
      <c r="L151" s="1" t="s">
        <v>723</v>
      </c>
      <c r="M151" s="4" t="str">
        <f t="shared" si="0"/>
        <v>Outstanding</v>
      </c>
      <c r="N151" s="13" t="s">
        <v>21</v>
      </c>
    </row>
    <row r="152" spans="1:14" ht="60" customHeight="1" x14ac:dyDescent="0.35">
      <c r="A152" s="11" t="s">
        <v>724</v>
      </c>
      <c r="B152" s="1" t="s">
        <v>725</v>
      </c>
      <c r="C152" s="2" t="s">
        <v>27</v>
      </c>
      <c r="D152" s="3" t="s">
        <v>99</v>
      </c>
      <c r="E152" s="4" t="s">
        <v>18</v>
      </c>
      <c r="F152" s="4" t="s">
        <v>19</v>
      </c>
      <c r="G152" s="4" t="s">
        <v>20</v>
      </c>
      <c r="H152" s="4" t="s">
        <v>21</v>
      </c>
      <c r="I152" s="5" t="s">
        <v>21</v>
      </c>
      <c r="J152" s="1" t="s">
        <v>726</v>
      </c>
      <c r="K152" s="1" t="s">
        <v>709</v>
      </c>
      <c r="L152" s="1" t="s">
        <v>727</v>
      </c>
      <c r="M152" s="4" t="str">
        <f t="shared" si="0"/>
        <v>Outstanding</v>
      </c>
      <c r="N152" s="13" t="s">
        <v>21</v>
      </c>
    </row>
    <row r="153" spans="1:14" ht="60" customHeight="1" x14ac:dyDescent="0.35">
      <c r="A153" s="11" t="s">
        <v>728</v>
      </c>
      <c r="B153" s="1" t="s">
        <v>729</v>
      </c>
      <c r="C153" s="2" t="s">
        <v>27</v>
      </c>
      <c r="D153" s="3" t="s">
        <v>99</v>
      </c>
      <c r="E153" s="4" t="s">
        <v>18</v>
      </c>
      <c r="F153" s="4" t="s">
        <v>19</v>
      </c>
      <c r="G153" s="4" t="s">
        <v>20</v>
      </c>
      <c r="H153" s="4" t="s">
        <v>21</v>
      </c>
      <c r="I153" s="5" t="s">
        <v>21</v>
      </c>
      <c r="J153" s="1" t="s">
        <v>730</v>
      </c>
      <c r="K153" s="1" t="s">
        <v>731</v>
      </c>
      <c r="L153" s="1" t="s">
        <v>732</v>
      </c>
      <c r="M153" s="4" t="str">
        <f t="shared" si="0"/>
        <v>Outstanding</v>
      </c>
      <c r="N153" s="13" t="s">
        <v>21</v>
      </c>
    </row>
    <row r="154" spans="1:14" ht="60" customHeight="1" x14ac:dyDescent="0.35">
      <c r="A154" s="11" t="s">
        <v>733</v>
      </c>
      <c r="B154" s="1" t="s">
        <v>734</v>
      </c>
      <c r="C154" s="2" t="s">
        <v>27</v>
      </c>
      <c r="D154" s="3" t="s">
        <v>99</v>
      </c>
      <c r="E154" s="4" t="s">
        <v>18</v>
      </c>
      <c r="F154" s="4" t="s">
        <v>19</v>
      </c>
      <c r="G154" s="4" t="s">
        <v>20</v>
      </c>
      <c r="H154" s="4" t="s">
        <v>21</v>
      </c>
      <c r="I154" s="5" t="s">
        <v>21</v>
      </c>
      <c r="J154" s="1" t="s">
        <v>735</v>
      </c>
      <c r="K154" s="1" t="s">
        <v>731</v>
      </c>
      <c r="L154" s="1" t="s">
        <v>736</v>
      </c>
      <c r="M154" s="4" t="str">
        <f t="shared" si="0"/>
        <v>Outstanding</v>
      </c>
      <c r="N154" s="13" t="s">
        <v>21</v>
      </c>
    </row>
    <row r="155" spans="1:14" ht="60" customHeight="1" x14ac:dyDescent="0.35">
      <c r="A155" s="11" t="s">
        <v>737</v>
      </c>
      <c r="B155" s="1" t="s">
        <v>738</v>
      </c>
      <c r="C155" s="2" t="s">
        <v>27</v>
      </c>
      <c r="D155" s="3" t="s">
        <v>99</v>
      </c>
      <c r="E155" s="4" t="s">
        <v>18</v>
      </c>
      <c r="F155" s="4" t="s">
        <v>19</v>
      </c>
      <c r="G155" s="4" t="s">
        <v>20</v>
      </c>
      <c r="H155" s="4" t="s">
        <v>21</v>
      </c>
      <c r="I155" s="5" t="s">
        <v>21</v>
      </c>
      <c r="J155" s="1" t="s">
        <v>739</v>
      </c>
      <c r="K155" s="1" t="s">
        <v>740</v>
      </c>
      <c r="L155" s="1" t="s">
        <v>741</v>
      </c>
      <c r="M155" s="4" t="str">
        <f t="shared" si="0"/>
        <v>Outstanding</v>
      </c>
      <c r="N155" s="13" t="s">
        <v>21</v>
      </c>
    </row>
    <row r="156" spans="1:14" ht="60" customHeight="1" x14ac:dyDescent="0.35">
      <c r="A156" s="11" t="s">
        <v>742</v>
      </c>
      <c r="B156" s="1" t="s">
        <v>743</v>
      </c>
      <c r="C156" s="2" t="s">
        <v>27</v>
      </c>
      <c r="D156" s="3" t="s">
        <v>99</v>
      </c>
      <c r="E156" s="4" t="s">
        <v>18</v>
      </c>
      <c r="F156" s="4" t="s">
        <v>19</v>
      </c>
      <c r="G156" s="4" t="s">
        <v>20</v>
      </c>
      <c r="H156" s="4" t="s">
        <v>21</v>
      </c>
      <c r="I156" s="5" t="s">
        <v>21</v>
      </c>
      <c r="J156" s="1" t="s">
        <v>744</v>
      </c>
      <c r="K156" s="1" t="s">
        <v>745</v>
      </c>
      <c r="L156" s="1" t="s">
        <v>746</v>
      </c>
      <c r="M156" s="4" t="str">
        <f t="shared" si="0"/>
        <v>Outstanding</v>
      </c>
      <c r="N156" s="13" t="s">
        <v>21</v>
      </c>
    </row>
    <row r="157" spans="1:14" ht="60" customHeight="1" x14ac:dyDescent="0.35">
      <c r="A157" s="11" t="s">
        <v>747</v>
      </c>
      <c r="B157" s="1" t="s">
        <v>748</v>
      </c>
      <c r="C157" s="2" t="s">
        <v>27</v>
      </c>
      <c r="D157" s="3" t="s">
        <v>99</v>
      </c>
      <c r="E157" s="4" t="s">
        <v>18</v>
      </c>
      <c r="F157" s="4" t="s">
        <v>19</v>
      </c>
      <c r="G157" s="4" t="s">
        <v>20</v>
      </c>
      <c r="H157" s="4" t="s">
        <v>21</v>
      </c>
      <c r="I157" s="5" t="s">
        <v>21</v>
      </c>
      <c r="J157" s="1" t="s">
        <v>749</v>
      </c>
      <c r="K157" s="1" t="s">
        <v>750</v>
      </c>
      <c r="L157" s="1" t="s">
        <v>751</v>
      </c>
      <c r="M157" s="4" t="str">
        <f t="shared" si="0"/>
        <v>Outstanding</v>
      </c>
      <c r="N157" s="13" t="s">
        <v>21</v>
      </c>
    </row>
    <row r="158" spans="1:14" ht="60" customHeight="1" x14ac:dyDescent="0.35">
      <c r="A158" s="11" t="s">
        <v>752</v>
      </c>
      <c r="B158" s="1" t="s">
        <v>753</v>
      </c>
      <c r="C158" s="2" t="s">
        <v>27</v>
      </c>
      <c r="D158" s="3" t="s">
        <v>99</v>
      </c>
      <c r="E158" s="4" t="s">
        <v>18</v>
      </c>
      <c r="F158" s="4" t="s">
        <v>19</v>
      </c>
      <c r="G158" s="4" t="s">
        <v>20</v>
      </c>
      <c r="H158" s="4" t="s">
        <v>21</v>
      </c>
      <c r="I158" s="5" t="s">
        <v>21</v>
      </c>
      <c r="J158" s="1" t="s">
        <v>754</v>
      </c>
      <c r="K158" s="1" t="s">
        <v>755</v>
      </c>
      <c r="L158" s="1" t="s">
        <v>756</v>
      </c>
      <c r="M158" s="4" t="str">
        <f t="shared" si="0"/>
        <v>Outstanding</v>
      </c>
      <c r="N158" s="13" t="s">
        <v>21</v>
      </c>
    </row>
    <row r="159" spans="1:14" ht="60" customHeight="1" x14ac:dyDescent="0.35">
      <c r="A159" s="11" t="s">
        <v>757</v>
      </c>
      <c r="B159" s="1" t="s">
        <v>758</v>
      </c>
      <c r="C159" s="2" t="s">
        <v>27</v>
      </c>
      <c r="D159" s="3" t="s">
        <v>99</v>
      </c>
      <c r="E159" s="4" t="s">
        <v>18</v>
      </c>
      <c r="F159" s="4" t="s">
        <v>19</v>
      </c>
      <c r="G159" s="4" t="s">
        <v>20</v>
      </c>
      <c r="H159" s="4" t="s">
        <v>21</v>
      </c>
      <c r="I159" s="5" t="s">
        <v>21</v>
      </c>
      <c r="J159" s="1" t="s">
        <v>759</v>
      </c>
      <c r="K159" s="1" t="s">
        <v>760</v>
      </c>
      <c r="L159" s="1" t="s">
        <v>761</v>
      </c>
      <c r="M159" s="4" t="str">
        <f t="shared" si="0"/>
        <v>Outstanding</v>
      </c>
      <c r="N159" s="13" t="s">
        <v>21</v>
      </c>
    </row>
    <row r="160" spans="1:14" ht="60" customHeight="1" x14ac:dyDescent="0.35">
      <c r="A160" s="11" t="s">
        <v>762</v>
      </c>
      <c r="B160" s="1" t="s">
        <v>763</v>
      </c>
      <c r="C160" s="2" t="s">
        <v>27</v>
      </c>
      <c r="D160" s="3" t="s">
        <v>99</v>
      </c>
      <c r="E160" s="4" t="s">
        <v>18</v>
      </c>
      <c r="F160" s="4" t="s">
        <v>19</v>
      </c>
      <c r="G160" s="4" t="s">
        <v>20</v>
      </c>
      <c r="H160" s="4" t="s">
        <v>21</v>
      </c>
      <c r="I160" s="5" t="s">
        <v>21</v>
      </c>
      <c r="J160" s="1" t="s">
        <v>764</v>
      </c>
      <c r="K160" s="1" t="s">
        <v>765</v>
      </c>
      <c r="L160" s="1" t="s">
        <v>766</v>
      </c>
      <c r="M160" s="4" t="str">
        <f t="shared" si="0"/>
        <v>Outstanding</v>
      </c>
      <c r="N160" s="13" t="s">
        <v>21</v>
      </c>
    </row>
    <row r="161" spans="1:14" ht="60" customHeight="1" x14ac:dyDescent="0.35">
      <c r="A161" s="11" t="s">
        <v>767</v>
      </c>
      <c r="B161" s="1" t="s">
        <v>768</v>
      </c>
      <c r="C161" s="2" t="s">
        <v>27</v>
      </c>
      <c r="D161" s="3" t="s">
        <v>99</v>
      </c>
      <c r="E161" s="4" t="s">
        <v>18</v>
      </c>
      <c r="F161" s="4" t="s">
        <v>19</v>
      </c>
      <c r="G161" s="4" t="s">
        <v>20</v>
      </c>
      <c r="H161" s="4" t="s">
        <v>21</v>
      </c>
      <c r="I161" s="5" t="s">
        <v>21</v>
      </c>
      <c r="J161" s="1" t="s">
        <v>769</v>
      </c>
      <c r="K161" s="1" t="s">
        <v>611</v>
      </c>
      <c r="L161" s="1" t="s">
        <v>770</v>
      </c>
      <c r="M161" s="4" t="str">
        <f t="shared" si="0"/>
        <v>Outstanding</v>
      </c>
      <c r="N161" s="13" t="s">
        <v>21</v>
      </c>
    </row>
    <row r="162" spans="1:14" ht="60" customHeight="1" x14ac:dyDescent="0.35">
      <c r="A162" s="11" t="s">
        <v>771</v>
      </c>
      <c r="B162" s="1" t="s">
        <v>772</v>
      </c>
      <c r="C162" s="2" t="s">
        <v>27</v>
      </c>
      <c r="D162" s="3" t="s">
        <v>99</v>
      </c>
      <c r="E162" s="4" t="s">
        <v>18</v>
      </c>
      <c r="F162" s="4" t="s">
        <v>19</v>
      </c>
      <c r="G162" s="4" t="s">
        <v>20</v>
      </c>
      <c r="H162" s="4" t="s">
        <v>21</v>
      </c>
      <c r="I162" s="5" t="s">
        <v>21</v>
      </c>
      <c r="J162" s="1" t="s">
        <v>773</v>
      </c>
      <c r="K162" s="1" t="s">
        <v>611</v>
      </c>
      <c r="L162" s="1" t="s">
        <v>774</v>
      </c>
      <c r="M162" s="4" t="str">
        <f t="shared" si="0"/>
        <v>Outstanding</v>
      </c>
      <c r="N162" s="13" t="s">
        <v>21</v>
      </c>
    </row>
    <row r="163" spans="1:14" ht="60" customHeight="1" x14ac:dyDescent="0.35">
      <c r="A163" s="11" t="s">
        <v>775</v>
      </c>
      <c r="B163" s="1" t="s">
        <v>776</v>
      </c>
      <c r="C163" s="2" t="s">
        <v>27</v>
      </c>
      <c r="D163" s="3" t="s">
        <v>99</v>
      </c>
      <c r="E163" s="4" t="s">
        <v>18</v>
      </c>
      <c r="F163" s="4" t="s">
        <v>19</v>
      </c>
      <c r="G163" s="4" t="s">
        <v>20</v>
      </c>
      <c r="H163" s="4" t="s">
        <v>21</v>
      </c>
      <c r="I163" s="5" t="s">
        <v>21</v>
      </c>
      <c r="J163" s="1" t="s">
        <v>777</v>
      </c>
      <c r="K163" s="1" t="s">
        <v>611</v>
      </c>
      <c r="L163" s="1" t="s">
        <v>778</v>
      </c>
      <c r="M163" s="4" t="str">
        <f t="shared" si="0"/>
        <v>Outstanding</v>
      </c>
      <c r="N163" s="13" t="s">
        <v>21</v>
      </c>
    </row>
    <row r="164" spans="1:14" ht="60" customHeight="1" x14ac:dyDescent="0.35">
      <c r="A164" s="11" t="s">
        <v>779</v>
      </c>
      <c r="B164" s="1" t="s">
        <v>780</v>
      </c>
      <c r="C164" s="2" t="s">
        <v>27</v>
      </c>
      <c r="D164" s="3" t="s">
        <v>99</v>
      </c>
      <c r="E164" s="4" t="s">
        <v>18</v>
      </c>
      <c r="F164" s="4" t="s">
        <v>19</v>
      </c>
      <c r="G164" s="4" t="s">
        <v>20</v>
      </c>
      <c r="H164" s="4" t="s">
        <v>21</v>
      </c>
      <c r="I164" s="5" t="s">
        <v>21</v>
      </c>
      <c r="J164" s="1" t="s">
        <v>781</v>
      </c>
      <c r="K164" s="1" t="s">
        <v>782</v>
      </c>
      <c r="L164" s="1" t="s">
        <v>783</v>
      </c>
      <c r="M164" s="4" t="str">
        <f t="shared" si="0"/>
        <v>Outstanding</v>
      </c>
      <c r="N164" s="13" t="s">
        <v>21</v>
      </c>
    </row>
    <row r="165" spans="1:14" ht="60" customHeight="1" x14ac:dyDescent="0.35">
      <c r="A165" s="11" t="s">
        <v>784</v>
      </c>
      <c r="B165" s="1" t="s">
        <v>785</v>
      </c>
      <c r="C165" s="2" t="s">
        <v>27</v>
      </c>
      <c r="D165" s="3" t="s">
        <v>99</v>
      </c>
      <c r="E165" s="4" t="s">
        <v>18</v>
      </c>
      <c r="F165" s="4" t="s">
        <v>19</v>
      </c>
      <c r="G165" s="4" t="s">
        <v>20</v>
      </c>
      <c r="H165" s="4" t="s">
        <v>21</v>
      </c>
      <c r="I165" s="5" t="s">
        <v>21</v>
      </c>
      <c r="J165" s="1" t="s">
        <v>786</v>
      </c>
      <c r="K165" s="1" t="s">
        <v>782</v>
      </c>
      <c r="L165" s="1" t="s">
        <v>787</v>
      </c>
      <c r="M165" s="4" t="str">
        <f t="shared" si="0"/>
        <v>Outstanding</v>
      </c>
      <c r="N165" s="13" t="s">
        <v>21</v>
      </c>
    </row>
    <row r="166" spans="1:14" ht="60" customHeight="1" x14ac:dyDescent="0.35">
      <c r="A166" s="11" t="s">
        <v>788</v>
      </c>
      <c r="B166" s="1" t="s">
        <v>789</v>
      </c>
      <c r="C166" s="2" t="s">
        <v>27</v>
      </c>
      <c r="D166" s="3" t="s">
        <v>99</v>
      </c>
      <c r="E166" s="4" t="s">
        <v>18</v>
      </c>
      <c r="F166" s="4" t="s">
        <v>19</v>
      </c>
      <c r="G166" s="4" t="s">
        <v>20</v>
      </c>
      <c r="H166" s="4" t="s">
        <v>21</v>
      </c>
      <c r="I166" s="5" t="s">
        <v>21</v>
      </c>
      <c r="J166" s="1" t="s">
        <v>790</v>
      </c>
      <c r="K166" s="1" t="s">
        <v>791</v>
      </c>
      <c r="L166" s="1" t="s">
        <v>792</v>
      </c>
      <c r="M166" s="4" t="str">
        <f t="shared" si="0"/>
        <v>Outstanding</v>
      </c>
      <c r="N166" s="13" t="s">
        <v>21</v>
      </c>
    </row>
    <row r="167" spans="1:14" ht="60" customHeight="1" x14ac:dyDescent="0.35">
      <c r="A167" s="11" t="s">
        <v>793</v>
      </c>
      <c r="B167" s="1" t="s">
        <v>794</v>
      </c>
      <c r="C167" s="2" t="s">
        <v>27</v>
      </c>
      <c r="D167" s="3" t="s">
        <v>99</v>
      </c>
      <c r="E167" s="4" t="s">
        <v>18</v>
      </c>
      <c r="F167" s="4" t="s">
        <v>19</v>
      </c>
      <c r="G167" s="4" t="s">
        <v>20</v>
      </c>
      <c r="H167" s="4" t="s">
        <v>21</v>
      </c>
      <c r="I167" s="5" t="s">
        <v>21</v>
      </c>
      <c r="J167" s="1" t="s">
        <v>795</v>
      </c>
      <c r="K167" s="1" t="s">
        <v>791</v>
      </c>
      <c r="L167" s="1" t="s">
        <v>796</v>
      </c>
      <c r="M167" s="4" t="str">
        <f t="shared" si="0"/>
        <v>Outstanding</v>
      </c>
      <c r="N167" s="13" t="s">
        <v>21</v>
      </c>
    </row>
    <row r="168" spans="1:14" ht="60" customHeight="1" x14ac:dyDescent="0.35">
      <c r="A168" s="11" t="s">
        <v>797</v>
      </c>
      <c r="B168" s="1" t="s">
        <v>798</v>
      </c>
      <c r="C168" s="2" t="s">
        <v>27</v>
      </c>
      <c r="D168" s="3" t="s">
        <v>99</v>
      </c>
      <c r="E168" s="4" t="s">
        <v>18</v>
      </c>
      <c r="F168" s="4" t="s">
        <v>19</v>
      </c>
      <c r="G168" s="4" t="s">
        <v>20</v>
      </c>
      <c r="H168" s="4" t="s">
        <v>21</v>
      </c>
      <c r="I168" s="5" t="s">
        <v>21</v>
      </c>
      <c r="J168" s="1" t="s">
        <v>799</v>
      </c>
      <c r="K168" s="1" t="s">
        <v>800</v>
      </c>
      <c r="L168" s="1" t="s">
        <v>801</v>
      </c>
      <c r="M168" s="4" t="str">
        <f t="shared" si="0"/>
        <v>Outstanding</v>
      </c>
      <c r="N168" s="13" t="s">
        <v>21</v>
      </c>
    </row>
    <row r="169" spans="1:14" ht="60" customHeight="1" x14ac:dyDescent="0.35">
      <c r="A169" s="11" t="s">
        <v>802</v>
      </c>
      <c r="B169" s="1" t="s">
        <v>803</v>
      </c>
      <c r="C169" s="2" t="s">
        <v>27</v>
      </c>
      <c r="D169" s="3" t="s">
        <v>99</v>
      </c>
      <c r="E169" s="4" t="s">
        <v>18</v>
      </c>
      <c r="F169" s="4" t="s">
        <v>19</v>
      </c>
      <c r="G169" s="4" t="s">
        <v>20</v>
      </c>
      <c r="H169" s="4" t="s">
        <v>21</v>
      </c>
      <c r="I169" s="5" t="s">
        <v>21</v>
      </c>
      <c r="J169" s="1" t="s">
        <v>804</v>
      </c>
      <c r="K169" s="1" t="s">
        <v>805</v>
      </c>
      <c r="L169" s="1" t="s">
        <v>806</v>
      </c>
      <c r="M169" s="4" t="str">
        <f t="shared" si="0"/>
        <v>Outstanding</v>
      </c>
      <c r="N169" s="13" t="s">
        <v>21</v>
      </c>
    </row>
    <row r="170" spans="1:14" ht="60" customHeight="1" x14ac:dyDescent="0.35">
      <c r="A170" s="12" t="s">
        <v>807</v>
      </c>
      <c r="B170" s="6" t="s">
        <v>808</v>
      </c>
      <c r="C170" s="7" t="s">
        <v>16</v>
      </c>
      <c r="D170" s="8" t="s">
        <v>99</v>
      </c>
      <c r="E170" s="9" t="s">
        <v>18</v>
      </c>
      <c r="F170" s="9" t="s">
        <v>19</v>
      </c>
      <c r="G170" s="9" t="s">
        <v>20</v>
      </c>
      <c r="H170" s="9" t="s">
        <v>21</v>
      </c>
      <c r="I170" s="10" t="s">
        <v>21</v>
      </c>
      <c r="J170" s="6" t="s">
        <v>809</v>
      </c>
      <c r="K170" s="6" t="s">
        <v>810</v>
      </c>
      <c r="L170" s="6" t="s">
        <v>811</v>
      </c>
      <c r="M170" s="9" t="str">
        <f t="shared" si="0"/>
        <v>Outstanding</v>
      </c>
      <c r="N170" s="14" t="s">
        <v>21</v>
      </c>
    </row>
    <row r="174" spans="1:14" ht="32" customHeight="1" x14ac:dyDescent="0.35">
      <c r="A174" s="81" t="s">
        <v>812</v>
      </c>
      <c r="B174" s="81"/>
      <c r="C174" s="81"/>
      <c r="D174" s="81"/>
    </row>
  </sheetData>
  <mergeCells count="1">
    <mergeCell ref="A174:D174"/>
  </mergeCells>
  <conditionalFormatting sqref="C2:C170">
    <cfRule type="expression" dxfId="25" priority="14">
      <formula>LEFT($C2,7)="CAT III"</formula>
    </cfRule>
    <cfRule type="expression" dxfId="24" priority="15">
      <formula>LEFT($C2,6)="CAT II"</formula>
    </cfRule>
    <cfRule type="expression" dxfId="23" priority="16">
      <formula>LEFT($C2,5)="CAT I"</formula>
    </cfRule>
  </conditionalFormatting>
  <conditionalFormatting sqref="E2:E170">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F2:F170">
    <cfRule type="cellIs" dxfId="18" priority="5" operator="equal">
      <formula>"Low"</formula>
    </cfRule>
    <cfRule type="cellIs" dxfId="17" priority="6" operator="equal">
      <formula>"Medium"</formula>
    </cfRule>
    <cfRule type="cellIs" dxfId="16" priority="7" operator="equal">
      <formula>"High"</formula>
    </cfRule>
  </conditionalFormatting>
  <conditionalFormatting sqref="H2:H170">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E2:E170" xr:uid="{00000000-0002-0000-0200-000000000000}">
      <formula1>"Must,Should,Could,Won't,Unassigned"</formula1>
    </dataValidation>
    <dataValidation type="list" showErrorMessage="1" errorTitle="Invalid Value" error="Please select a value from the list: Low, Medium, High, Unassessed." sqref="F2:F170" xr:uid="{00000000-0002-0000-0200-000001000000}">
      <formula1>"Low,Medium,High,Unassessed"</formula1>
    </dataValidation>
    <dataValidation type="list" showErrorMessage="1" errorTitle="Invalid Value" error="Please select a value from the list: Phase1, Phase2, Phase3, Phase4, Phase5, Pending." sqref="G2:G17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170" xr:uid="{00000000-0002-0000-0200-000003000000}">
      <formula1>"Implemented,Testing,Failed,Compensated,Risk Accepted,N/A"</formula1>
    </dataValidation>
  </dataValidations>
  <hyperlinks>
    <hyperlink ref="A17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8" t="s">
        <v>940</v>
      </c>
      <c r="C2" s="98" t="s">
        <v>940</v>
      </c>
      <c r="D2" s="98" t="s">
        <v>940</v>
      </c>
      <c r="E2" s="98" t="s">
        <v>940</v>
      </c>
      <c r="F2" s="98" t="s">
        <v>940</v>
      </c>
      <c r="G2" s="98" t="s">
        <v>940</v>
      </c>
      <c r="H2" s="102" t="s">
        <v>941</v>
      </c>
      <c r="I2" s="102" t="s">
        <v>941</v>
      </c>
      <c r="J2" s="102" t="s">
        <v>941</v>
      </c>
      <c r="K2" s="102" t="s">
        <v>941</v>
      </c>
      <c r="L2" s="102" t="s">
        <v>941</v>
      </c>
      <c r="M2" s="101" t="s">
        <v>942</v>
      </c>
      <c r="N2" s="101" t="s">
        <v>942</v>
      </c>
      <c r="O2" s="103" t="s">
        <v>943</v>
      </c>
      <c r="P2" s="103" t="s">
        <v>943</v>
      </c>
      <c r="Q2" s="99" t="s">
        <v>12</v>
      </c>
      <c r="R2" s="99" t="s">
        <v>12</v>
      </c>
      <c r="S2" s="99" t="s">
        <v>12</v>
      </c>
      <c r="T2" s="100" t="s">
        <v>944</v>
      </c>
    </row>
    <row r="3" spans="2:20" ht="35" customHeight="1" x14ac:dyDescent="0.35">
      <c r="B3" s="71" t="s">
        <v>945</v>
      </c>
      <c r="C3" s="71" t="s">
        <v>946</v>
      </c>
      <c r="D3" s="71" t="s">
        <v>947</v>
      </c>
      <c r="E3" s="71" t="s">
        <v>948</v>
      </c>
      <c r="F3" s="71" t="s">
        <v>949</v>
      </c>
      <c r="G3" s="71" t="s">
        <v>10</v>
      </c>
      <c r="H3" s="72" t="s">
        <v>950</v>
      </c>
      <c r="I3" s="72" t="s">
        <v>951</v>
      </c>
      <c r="J3" s="72" t="s">
        <v>952</v>
      </c>
      <c r="K3" s="72" t="s">
        <v>953</v>
      </c>
      <c r="L3" s="72" t="s">
        <v>884</v>
      </c>
      <c r="M3" s="73" t="s">
        <v>954</v>
      </c>
      <c r="N3" s="73" t="s">
        <v>955</v>
      </c>
      <c r="O3" s="74" t="s">
        <v>956</v>
      </c>
      <c r="P3" s="74" t="s">
        <v>957</v>
      </c>
      <c r="Q3" s="75" t="s">
        <v>12</v>
      </c>
      <c r="R3" s="75" t="s">
        <v>958</v>
      </c>
      <c r="S3" s="75" t="s">
        <v>959</v>
      </c>
      <c r="T3" s="76" t="s">
        <v>960</v>
      </c>
    </row>
    <row r="4" spans="2:20" ht="60" customHeight="1" x14ac:dyDescent="0.35">
      <c r="B4" s="77" t="s">
        <v>961</v>
      </c>
      <c r="C4" s="77" t="s">
        <v>962</v>
      </c>
      <c r="D4" s="77" t="s">
        <v>963</v>
      </c>
      <c r="E4" s="77" t="s">
        <v>964</v>
      </c>
      <c r="F4" s="77" t="s">
        <v>965</v>
      </c>
      <c r="G4" s="77" t="s">
        <v>966</v>
      </c>
      <c r="H4" s="77" t="s">
        <v>967</v>
      </c>
      <c r="I4" s="77" t="s">
        <v>968</v>
      </c>
      <c r="J4" s="77" t="s">
        <v>969</v>
      </c>
      <c r="K4" s="77" t="s">
        <v>970</v>
      </c>
      <c r="L4" s="77" t="s">
        <v>971</v>
      </c>
      <c r="M4" s="77" t="s">
        <v>972</v>
      </c>
      <c r="N4" s="77" t="s">
        <v>973</v>
      </c>
      <c r="O4" s="77" t="s">
        <v>974</v>
      </c>
      <c r="P4" s="77" t="s">
        <v>975</v>
      </c>
      <c r="Q4" s="77" t="s">
        <v>976</v>
      </c>
      <c r="R4" s="77" t="s">
        <v>977</v>
      </c>
      <c r="S4" s="77" t="s">
        <v>978</v>
      </c>
      <c r="T4" s="77" t="s">
        <v>979</v>
      </c>
    </row>
    <row r="5" spans="2:20" ht="60" customHeight="1" x14ac:dyDescent="0.35">
      <c r="B5" s="39" t="s">
        <v>980</v>
      </c>
      <c r="C5" s="78"/>
      <c r="D5" s="79"/>
      <c r="E5" s="79" t="s">
        <v>21</v>
      </c>
      <c r="F5" s="79" t="str">
        <f>IF(E5&lt;&gt;"", IFERROR(VLOOKUP(E5, Dashboard!$B44:$F49, 5, FALSE), ""), "")</f>
        <v/>
      </c>
      <c r="G5" s="80"/>
      <c r="H5" s="67"/>
      <c r="I5" s="67"/>
      <c r="J5" s="80"/>
      <c r="K5" s="80"/>
      <c r="L5" s="41"/>
      <c r="M5" s="41"/>
      <c r="N5" s="80"/>
      <c r="O5" s="80"/>
      <c r="P5" s="41"/>
      <c r="Q5" s="41" t="s">
        <v>21</v>
      </c>
      <c r="R5" s="80"/>
      <c r="S5" s="67"/>
      <c r="T5" s="80"/>
    </row>
    <row r="6" spans="2:20" ht="60" customHeight="1" x14ac:dyDescent="0.35">
      <c r="B6" s="39" t="s">
        <v>981</v>
      </c>
      <c r="C6" s="78"/>
      <c r="D6" s="79"/>
      <c r="E6" s="79" t="s">
        <v>21</v>
      </c>
      <c r="F6" s="79" t="str">
        <f>IF(E6&lt;&gt;"", IFERROR(VLOOKUP(E6, Dashboard!$B44:$F49, 5, FALSE), ""), "")</f>
        <v/>
      </c>
      <c r="G6" s="80"/>
      <c r="H6" s="67"/>
      <c r="I6" s="67"/>
      <c r="J6" s="80"/>
      <c r="K6" s="80"/>
      <c r="L6" s="41"/>
      <c r="M6" s="41"/>
      <c r="N6" s="80"/>
      <c r="O6" s="80"/>
      <c r="P6" s="41"/>
      <c r="Q6" s="41" t="s">
        <v>21</v>
      </c>
      <c r="R6" s="80"/>
      <c r="S6" s="67"/>
      <c r="T6" s="80"/>
    </row>
    <row r="7" spans="2:20" ht="60" customHeight="1" x14ac:dyDescent="0.35">
      <c r="B7" s="39" t="s">
        <v>982</v>
      </c>
      <c r="C7" s="78"/>
      <c r="D7" s="79"/>
      <c r="E7" s="79" t="s">
        <v>21</v>
      </c>
      <c r="F7" s="79" t="str">
        <f>IF(E7&lt;&gt;"", IFERROR(VLOOKUP(E7, Dashboard!$B44:$F49, 5, FALSE), ""), "")</f>
        <v/>
      </c>
      <c r="G7" s="80"/>
      <c r="H7" s="67"/>
      <c r="I7" s="67"/>
      <c r="J7" s="80"/>
      <c r="K7" s="80"/>
      <c r="L7" s="41"/>
      <c r="M7" s="41"/>
      <c r="N7" s="80"/>
      <c r="O7" s="80"/>
      <c r="P7" s="41"/>
      <c r="Q7" s="41" t="s">
        <v>21</v>
      </c>
      <c r="R7" s="80"/>
      <c r="S7" s="67"/>
      <c r="T7" s="80"/>
    </row>
    <row r="8" spans="2:20" ht="60" customHeight="1" x14ac:dyDescent="0.35">
      <c r="B8" s="39" t="s">
        <v>983</v>
      </c>
      <c r="C8" s="78"/>
      <c r="D8" s="79"/>
      <c r="E8" s="79" t="s">
        <v>21</v>
      </c>
      <c r="F8" s="79" t="str">
        <f>IF(E8&lt;&gt;"", IFERROR(VLOOKUP(E8, Dashboard!$B44:$F49, 5, FALSE), ""), "")</f>
        <v/>
      </c>
      <c r="G8" s="80"/>
      <c r="H8" s="67"/>
      <c r="I8" s="67"/>
      <c r="J8" s="80"/>
      <c r="K8" s="80"/>
      <c r="L8" s="41"/>
      <c r="M8" s="41"/>
      <c r="N8" s="80"/>
      <c r="O8" s="80"/>
      <c r="P8" s="41"/>
      <c r="Q8" s="41" t="s">
        <v>21</v>
      </c>
      <c r="R8" s="80"/>
      <c r="S8" s="67"/>
      <c r="T8" s="80"/>
    </row>
    <row r="9" spans="2:20" ht="60" customHeight="1" x14ac:dyDescent="0.35">
      <c r="B9" s="39" t="s">
        <v>984</v>
      </c>
      <c r="C9" s="78"/>
      <c r="D9" s="79"/>
      <c r="E9" s="79" t="s">
        <v>21</v>
      </c>
      <c r="F9" s="79" t="str">
        <f>IF(E9&lt;&gt;"", IFERROR(VLOOKUP(E9, Dashboard!$B44:$F49, 5, FALSE), ""), "")</f>
        <v/>
      </c>
      <c r="G9" s="80"/>
      <c r="H9" s="67"/>
      <c r="I9" s="67"/>
      <c r="J9" s="80"/>
      <c r="K9" s="80"/>
      <c r="L9" s="41"/>
      <c r="M9" s="41"/>
      <c r="N9" s="80"/>
      <c r="O9" s="80"/>
      <c r="P9" s="41"/>
      <c r="Q9" s="41" t="s">
        <v>21</v>
      </c>
      <c r="R9" s="80"/>
      <c r="S9" s="67"/>
      <c r="T9" s="80"/>
    </row>
    <row r="10" spans="2:20" ht="60" customHeight="1" x14ac:dyDescent="0.35">
      <c r="B10" s="39" t="s">
        <v>985</v>
      </c>
      <c r="C10" s="78"/>
      <c r="D10" s="79"/>
      <c r="E10" s="79" t="s">
        <v>21</v>
      </c>
      <c r="F10" s="79" t="str">
        <f>IF(E10&lt;&gt;"", IFERROR(VLOOKUP(E10, Dashboard!$B44:$F49, 5, FALSE), ""), "")</f>
        <v/>
      </c>
      <c r="G10" s="80"/>
      <c r="H10" s="67"/>
      <c r="I10" s="67"/>
      <c r="J10" s="80"/>
      <c r="K10" s="80"/>
      <c r="L10" s="41"/>
      <c r="M10" s="41"/>
      <c r="N10" s="80"/>
      <c r="O10" s="80"/>
      <c r="P10" s="41"/>
      <c r="Q10" s="41" t="s">
        <v>21</v>
      </c>
      <c r="R10" s="80"/>
      <c r="S10" s="67"/>
      <c r="T10" s="80"/>
    </row>
    <row r="11" spans="2:20" ht="60" customHeight="1" x14ac:dyDescent="0.35">
      <c r="B11" s="39" t="s">
        <v>986</v>
      </c>
      <c r="C11" s="78"/>
      <c r="D11" s="79"/>
      <c r="E11" s="79" t="s">
        <v>21</v>
      </c>
      <c r="F11" s="79" t="str">
        <f>IF(E11&lt;&gt;"", IFERROR(VLOOKUP(E11, Dashboard!$B44:$F49, 5, FALSE), ""), "")</f>
        <v/>
      </c>
      <c r="G11" s="80"/>
      <c r="H11" s="67"/>
      <c r="I11" s="67"/>
      <c r="J11" s="80"/>
      <c r="K11" s="80"/>
      <c r="L11" s="41"/>
      <c r="M11" s="41"/>
      <c r="N11" s="80"/>
      <c r="O11" s="80"/>
      <c r="P11" s="41"/>
      <c r="Q11" s="41" t="s">
        <v>21</v>
      </c>
      <c r="R11" s="80"/>
      <c r="S11" s="67"/>
      <c r="T11" s="80"/>
    </row>
    <row r="12" spans="2:20" ht="60" customHeight="1" x14ac:dyDescent="0.35">
      <c r="B12" s="39" t="s">
        <v>987</v>
      </c>
      <c r="C12" s="78"/>
      <c r="D12" s="79"/>
      <c r="E12" s="79" t="s">
        <v>21</v>
      </c>
      <c r="F12" s="79" t="str">
        <f>IF(E12&lt;&gt;"", IFERROR(VLOOKUP(E12, Dashboard!$B44:$F49, 5, FALSE), ""), "")</f>
        <v/>
      </c>
      <c r="G12" s="80"/>
      <c r="H12" s="67"/>
      <c r="I12" s="67"/>
      <c r="J12" s="80"/>
      <c r="K12" s="80"/>
      <c r="L12" s="41"/>
      <c r="M12" s="41"/>
      <c r="N12" s="80"/>
      <c r="O12" s="80"/>
      <c r="P12" s="41"/>
      <c r="Q12" s="41" t="s">
        <v>21</v>
      </c>
      <c r="R12" s="80"/>
      <c r="S12" s="67"/>
      <c r="T12" s="80"/>
    </row>
    <row r="13" spans="2:20" ht="60" customHeight="1" x14ac:dyDescent="0.35">
      <c r="B13" s="39" t="s">
        <v>988</v>
      </c>
      <c r="C13" s="78"/>
      <c r="D13" s="79"/>
      <c r="E13" s="79" t="s">
        <v>21</v>
      </c>
      <c r="F13" s="79" t="str">
        <f>IF(E13&lt;&gt;"", IFERROR(VLOOKUP(E13, Dashboard!$B44:$F49, 5, FALSE), ""), "")</f>
        <v/>
      </c>
      <c r="G13" s="80"/>
      <c r="H13" s="67"/>
      <c r="I13" s="67"/>
      <c r="J13" s="80"/>
      <c r="K13" s="80"/>
      <c r="L13" s="41"/>
      <c r="M13" s="41"/>
      <c r="N13" s="80"/>
      <c r="O13" s="80"/>
      <c r="P13" s="41"/>
      <c r="Q13" s="41" t="s">
        <v>21</v>
      </c>
      <c r="R13" s="80"/>
      <c r="S13" s="67"/>
      <c r="T13" s="80"/>
    </row>
    <row r="14" spans="2:20" ht="60" customHeight="1" x14ac:dyDescent="0.35">
      <c r="B14" s="39" t="s">
        <v>989</v>
      </c>
      <c r="C14" s="78"/>
      <c r="D14" s="79"/>
      <c r="E14" s="79" t="s">
        <v>21</v>
      </c>
      <c r="F14" s="79" t="str">
        <f>IF(E14&lt;&gt;"", IFERROR(VLOOKUP(E14, Dashboard!$B44:$F49, 5, FALSE), ""), "")</f>
        <v/>
      </c>
      <c r="G14" s="80"/>
      <c r="H14" s="67"/>
      <c r="I14" s="67"/>
      <c r="J14" s="80"/>
      <c r="K14" s="80"/>
      <c r="L14" s="41"/>
      <c r="M14" s="41"/>
      <c r="N14" s="80"/>
      <c r="O14" s="80"/>
      <c r="P14" s="41"/>
      <c r="Q14" s="41" t="s">
        <v>21</v>
      </c>
      <c r="R14" s="80"/>
      <c r="S14" s="67"/>
      <c r="T14" s="80"/>
    </row>
    <row r="15" spans="2:20" ht="60" customHeight="1" x14ac:dyDescent="0.35">
      <c r="B15" s="39" t="s">
        <v>990</v>
      </c>
      <c r="C15" s="78"/>
      <c r="D15" s="79"/>
      <c r="E15" s="79" t="s">
        <v>21</v>
      </c>
      <c r="F15" s="79" t="str">
        <f>IF(E15&lt;&gt;"", IFERROR(VLOOKUP(E15, Dashboard!$B44:$F49, 5, FALSE), ""), "")</f>
        <v/>
      </c>
      <c r="G15" s="80"/>
      <c r="H15" s="67"/>
      <c r="I15" s="67"/>
      <c r="J15" s="80"/>
      <c r="K15" s="80"/>
      <c r="L15" s="41"/>
      <c r="M15" s="41"/>
      <c r="N15" s="80"/>
      <c r="O15" s="80"/>
      <c r="P15" s="41"/>
      <c r="Q15" s="41" t="s">
        <v>21</v>
      </c>
      <c r="R15" s="80"/>
      <c r="S15" s="67"/>
      <c r="T15" s="80"/>
    </row>
    <row r="16" spans="2:20" ht="60" customHeight="1" x14ac:dyDescent="0.35">
      <c r="B16" s="39" t="s">
        <v>991</v>
      </c>
      <c r="C16" s="78"/>
      <c r="D16" s="79"/>
      <c r="E16" s="79" t="s">
        <v>21</v>
      </c>
      <c r="F16" s="79" t="str">
        <f>IF(E16&lt;&gt;"", IFERROR(VLOOKUP(E16, Dashboard!$B44:$F49, 5, FALSE), ""), "")</f>
        <v/>
      </c>
      <c r="G16" s="80"/>
      <c r="H16" s="67"/>
      <c r="I16" s="67"/>
      <c r="J16" s="80"/>
      <c r="K16" s="80"/>
      <c r="L16" s="41"/>
      <c r="M16" s="41"/>
      <c r="N16" s="80"/>
      <c r="O16" s="80"/>
      <c r="P16" s="41"/>
      <c r="Q16" s="41" t="s">
        <v>21</v>
      </c>
      <c r="R16" s="80"/>
      <c r="S16" s="67"/>
      <c r="T16" s="80"/>
    </row>
    <row r="17" spans="2:20" ht="60" customHeight="1" x14ac:dyDescent="0.35">
      <c r="B17" s="39" t="s">
        <v>992</v>
      </c>
      <c r="C17" s="78"/>
      <c r="D17" s="79"/>
      <c r="E17" s="79" t="s">
        <v>21</v>
      </c>
      <c r="F17" s="79" t="str">
        <f>IF(E17&lt;&gt;"", IFERROR(VLOOKUP(E17, Dashboard!$B44:$F49, 5, FALSE), ""), "")</f>
        <v/>
      </c>
      <c r="G17" s="80"/>
      <c r="H17" s="67"/>
      <c r="I17" s="67"/>
      <c r="J17" s="80"/>
      <c r="K17" s="80"/>
      <c r="L17" s="41"/>
      <c r="M17" s="41"/>
      <c r="N17" s="80"/>
      <c r="O17" s="80"/>
      <c r="P17" s="41"/>
      <c r="Q17" s="41" t="s">
        <v>21</v>
      </c>
      <c r="R17" s="80"/>
      <c r="S17" s="67"/>
      <c r="T17" s="80"/>
    </row>
    <row r="18" spans="2:20" ht="60" customHeight="1" x14ac:dyDescent="0.35">
      <c r="B18" s="39" t="s">
        <v>993</v>
      </c>
      <c r="C18" s="78"/>
      <c r="D18" s="79"/>
      <c r="E18" s="79" t="s">
        <v>21</v>
      </c>
      <c r="F18" s="79" t="str">
        <f>IF(E18&lt;&gt;"", IFERROR(VLOOKUP(E18, Dashboard!$B44:$F49, 5, FALSE), ""), "")</f>
        <v/>
      </c>
      <c r="G18" s="80"/>
      <c r="H18" s="67"/>
      <c r="I18" s="67"/>
      <c r="J18" s="80"/>
      <c r="K18" s="80"/>
      <c r="L18" s="41"/>
      <c r="M18" s="41"/>
      <c r="N18" s="80"/>
      <c r="O18" s="80"/>
      <c r="P18" s="41"/>
      <c r="Q18" s="41" t="s">
        <v>21</v>
      </c>
      <c r="R18" s="80"/>
      <c r="S18" s="67"/>
      <c r="T18" s="80"/>
    </row>
    <row r="19" spans="2:20" ht="60" customHeight="1" x14ac:dyDescent="0.35">
      <c r="B19" s="39" t="s">
        <v>994</v>
      </c>
      <c r="C19" s="78"/>
      <c r="D19" s="79"/>
      <c r="E19" s="79" t="s">
        <v>21</v>
      </c>
      <c r="F19" s="79" t="str">
        <f>IF(E19&lt;&gt;"", IFERROR(VLOOKUP(E19, Dashboard!$B44:$F49, 5, FALSE), ""), "")</f>
        <v/>
      </c>
      <c r="G19" s="80"/>
      <c r="H19" s="67"/>
      <c r="I19" s="67"/>
      <c r="J19" s="80"/>
      <c r="K19" s="80"/>
      <c r="L19" s="41"/>
      <c r="M19" s="41"/>
      <c r="N19" s="80"/>
      <c r="O19" s="80"/>
      <c r="P19" s="41"/>
      <c r="Q19" s="41" t="s">
        <v>21</v>
      </c>
      <c r="R19" s="80"/>
      <c r="S19" s="67"/>
      <c r="T19" s="80"/>
    </row>
    <row r="20" spans="2:20" ht="60" customHeight="1" x14ac:dyDescent="0.35">
      <c r="B20" s="39" t="s">
        <v>995</v>
      </c>
      <c r="C20" s="78"/>
      <c r="D20" s="79"/>
      <c r="E20" s="79" t="s">
        <v>21</v>
      </c>
      <c r="F20" s="79" t="str">
        <f>IF(E20&lt;&gt;"", IFERROR(VLOOKUP(E20, Dashboard!$B44:$F49, 5, FALSE), ""), "")</f>
        <v/>
      </c>
      <c r="G20" s="80"/>
      <c r="H20" s="67"/>
      <c r="I20" s="67"/>
      <c r="J20" s="80"/>
      <c r="K20" s="80"/>
      <c r="L20" s="41"/>
      <c r="M20" s="41"/>
      <c r="N20" s="80"/>
      <c r="O20" s="80"/>
      <c r="P20" s="41"/>
      <c r="Q20" s="41" t="s">
        <v>21</v>
      </c>
      <c r="R20" s="80"/>
      <c r="S20" s="67"/>
      <c r="T20" s="80"/>
    </row>
    <row r="21" spans="2:20" ht="60" customHeight="1" x14ac:dyDescent="0.35">
      <c r="B21" s="39" t="s">
        <v>996</v>
      </c>
      <c r="C21" s="78"/>
      <c r="D21" s="79"/>
      <c r="E21" s="79" t="s">
        <v>21</v>
      </c>
      <c r="F21" s="79" t="str">
        <f>IF(E21&lt;&gt;"", IFERROR(VLOOKUP(E21, Dashboard!$B44:$F49, 5, FALSE), ""), "")</f>
        <v/>
      </c>
      <c r="G21" s="80"/>
      <c r="H21" s="67"/>
      <c r="I21" s="67"/>
      <c r="J21" s="80"/>
      <c r="K21" s="80"/>
      <c r="L21" s="41"/>
      <c r="M21" s="41"/>
      <c r="N21" s="80"/>
      <c r="O21" s="80"/>
      <c r="P21" s="41"/>
      <c r="Q21" s="41" t="s">
        <v>21</v>
      </c>
      <c r="R21" s="80"/>
      <c r="S21" s="67"/>
      <c r="T21" s="80"/>
    </row>
    <row r="22" spans="2:20" ht="60" customHeight="1" x14ac:dyDescent="0.35">
      <c r="B22" s="39" t="s">
        <v>997</v>
      </c>
      <c r="C22" s="78"/>
      <c r="D22" s="79"/>
      <c r="E22" s="79" t="s">
        <v>21</v>
      </c>
      <c r="F22" s="79" t="str">
        <f>IF(E22&lt;&gt;"", IFERROR(VLOOKUP(E22, Dashboard!$B44:$F49, 5, FALSE), ""), "")</f>
        <v/>
      </c>
      <c r="G22" s="80"/>
      <c r="H22" s="67"/>
      <c r="I22" s="67"/>
      <c r="J22" s="80"/>
      <c r="K22" s="80"/>
      <c r="L22" s="41"/>
      <c r="M22" s="41"/>
      <c r="N22" s="80"/>
      <c r="O22" s="80"/>
      <c r="P22" s="41"/>
      <c r="Q22" s="41" t="s">
        <v>21</v>
      </c>
      <c r="R22" s="80"/>
      <c r="S22" s="67"/>
      <c r="T22" s="80"/>
    </row>
    <row r="23" spans="2:20" ht="60" customHeight="1" x14ac:dyDescent="0.35">
      <c r="B23" s="39" t="s">
        <v>998</v>
      </c>
      <c r="C23" s="78"/>
      <c r="D23" s="79"/>
      <c r="E23" s="79" t="s">
        <v>21</v>
      </c>
      <c r="F23" s="79" t="str">
        <f>IF(E23&lt;&gt;"", IFERROR(VLOOKUP(E23, Dashboard!$B44:$F49, 5, FALSE), ""), "")</f>
        <v/>
      </c>
      <c r="G23" s="80"/>
      <c r="H23" s="67"/>
      <c r="I23" s="67"/>
      <c r="J23" s="80"/>
      <c r="K23" s="80"/>
      <c r="L23" s="41"/>
      <c r="M23" s="41"/>
      <c r="N23" s="80"/>
      <c r="O23" s="80"/>
      <c r="P23" s="41"/>
      <c r="Q23" s="41" t="s">
        <v>21</v>
      </c>
      <c r="R23" s="80"/>
      <c r="S23" s="67"/>
      <c r="T23" s="80"/>
    </row>
    <row r="24" spans="2:20" ht="60" customHeight="1" x14ac:dyDescent="0.35">
      <c r="B24" s="39" t="s">
        <v>999</v>
      </c>
      <c r="C24" s="78"/>
      <c r="D24" s="79"/>
      <c r="E24" s="79" t="s">
        <v>21</v>
      </c>
      <c r="F24" s="79" t="str">
        <f>IF(E24&lt;&gt;"", IFERROR(VLOOKUP(E24, Dashboard!$B44:$F49, 5, FALSE), ""), "")</f>
        <v/>
      </c>
      <c r="G24" s="80"/>
      <c r="H24" s="67"/>
      <c r="I24" s="67"/>
      <c r="J24" s="80"/>
      <c r="K24" s="80"/>
      <c r="L24" s="41"/>
      <c r="M24" s="41"/>
      <c r="N24" s="80"/>
      <c r="O24" s="80"/>
      <c r="P24" s="41"/>
      <c r="Q24" s="41" t="s">
        <v>21</v>
      </c>
      <c r="R24" s="80"/>
      <c r="S24" s="67"/>
      <c r="T24" s="80"/>
    </row>
    <row r="25" spans="2:20" ht="60" customHeight="1" x14ac:dyDescent="0.35">
      <c r="B25" s="39" t="s">
        <v>1000</v>
      </c>
      <c r="C25" s="78"/>
      <c r="D25" s="79"/>
      <c r="E25" s="79" t="s">
        <v>21</v>
      </c>
      <c r="F25" s="79" t="str">
        <f>IF(E25&lt;&gt;"", IFERROR(VLOOKUP(E25, Dashboard!$B44:$F49, 5, FALSE), ""), "")</f>
        <v/>
      </c>
      <c r="G25" s="80"/>
      <c r="H25" s="67"/>
      <c r="I25" s="67"/>
      <c r="J25" s="80"/>
      <c r="K25" s="80"/>
      <c r="L25" s="41"/>
      <c r="M25" s="41"/>
      <c r="N25" s="80"/>
      <c r="O25" s="80"/>
      <c r="P25" s="41"/>
      <c r="Q25" s="41" t="s">
        <v>21</v>
      </c>
      <c r="R25" s="80"/>
      <c r="S25" s="67"/>
      <c r="T25" s="80"/>
    </row>
    <row r="26" spans="2:20" ht="60" customHeight="1" x14ac:dyDescent="0.35">
      <c r="B26" s="39" t="s">
        <v>1001</v>
      </c>
      <c r="C26" s="78"/>
      <c r="D26" s="79"/>
      <c r="E26" s="79" t="s">
        <v>21</v>
      </c>
      <c r="F26" s="79" t="str">
        <f>IF(E26&lt;&gt;"", IFERROR(VLOOKUP(E26, Dashboard!$B44:$F49, 5, FALSE), ""), "")</f>
        <v/>
      </c>
      <c r="G26" s="80"/>
      <c r="H26" s="67"/>
      <c r="I26" s="67"/>
      <c r="J26" s="80"/>
      <c r="K26" s="80"/>
      <c r="L26" s="41"/>
      <c r="M26" s="41"/>
      <c r="N26" s="80"/>
      <c r="O26" s="80"/>
      <c r="P26" s="41"/>
      <c r="Q26" s="41" t="s">
        <v>21</v>
      </c>
      <c r="R26" s="80"/>
      <c r="S26" s="67"/>
      <c r="T26" s="80"/>
    </row>
    <row r="27" spans="2:20" ht="60" customHeight="1" x14ac:dyDescent="0.35">
      <c r="B27" s="39" t="s">
        <v>1002</v>
      </c>
      <c r="C27" s="78"/>
      <c r="D27" s="79"/>
      <c r="E27" s="79" t="s">
        <v>21</v>
      </c>
      <c r="F27" s="79" t="str">
        <f>IF(E27&lt;&gt;"", IFERROR(VLOOKUP(E27, Dashboard!$B44:$F49, 5, FALSE), ""), "")</f>
        <v/>
      </c>
      <c r="G27" s="80"/>
      <c r="H27" s="67"/>
      <c r="I27" s="67"/>
      <c r="J27" s="80"/>
      <c r="K27" s="80"/>
      <c r="L27" s="41"/>
      <c r="M27" s="41"/>
      <c r="N27" s="80"/>
      <c r="O27" s="80"/>
      <c r="P27" s="41"/>
      <c r="Q27" s="41" t="s">
        <v>21</v>
      </c>
      <c r="R27" s="80"/>
      <c r="S27" s="67"/>
      <c r="T27" s="80"/>
    </row>
    <row r="28" spans="2:20" ht="60" customHeight="1" x14ac:dyDescent="0.35">
      <c r="B28" s="39" t="s">
        <v>1003</v>
      </c>
      <c r="C28" s="78"/>
      <c r="D28" s="79"/>
      <c r="E28" s="79" t="s">
        <v>21</v>
      </c>
      <c r="F28" s="79" t="str">
        <f>IF(E28&lt;&gt;"", IFERROR(VLOOKUP(E28, Dashboard!$B44:$F49, 5, FALSE), ""), "")</f>
        <v/>
      </c>
      <c r="G28" s="80"/>
      <c r="H28" s="67"/>
      <c r="I28" s="67"/>
      <c r="J28" s="80"/>
      <c r="K28" s="80"/>
      <c r="L28" s="41"/>
      <c r="M28" s="41"/>
      <c r="N28" s="80"/>
      <c r="O28" s="80"/>
      <c r="P28" s="41"/>
      <c r="Q28" s="41" t="s">
        <v>21</v>
      </c>
      <c r="R28" s="80"/>
      <c r="S28" s="67"/>
      <c r="T28" s="80"/>
    </row>
    <row r="29" spans="2:20" ht="60" customHeight="1" x14ac:dyDescent="0.35">
      <c r="B29" s="39" t="s">
        <v>1004</v>
      </c>
      <c r="C29" s="78"/>
      <c r="D29" s="79"/>
      <c r="E29" s="79" t="s">
        <v>21</v>
      </c>
      <c r="F29" s="79" t="str">
        <f>IF(E29&lt;&gt;"", IFERROR(VLOOKUP(E29, Dashboard!$B44:$F49, 5, FALSE), ""), "")</f>
        <v/>
      </c>
      <c r="G29" s="80"/>
      <c r="H29" s="67"/>
      <c r="I29" s="67"/>
      <c r="J29" s="80"/>
      <c r="K29" s="80"/>
      <c r="L29" s="41"/>
      <c r="M29" s="41"/>
      <c r="N29" s="80"/>
      <c r="O29" s="80"/>
      <c r="P29" s="41"/>
      <c r="Q29" s="41" t="s">
        <v>21</v>
      </c>
      <c r="R29" s="80"/>
      <c r="S29" s="67"/>
      <c r="T29" s="80"/>
    </row>
    <row r="30" spans="2:20" ht="60" customHeight="1" x14ac:dyDescent="0.35">
      <c r="B30" s="39" t="s">
        <v>1005</v>
      </c>
      <c r="C30" s="78"/>
      <c r="D30" s="79"/>
      <c r="E30" s="79" t="s">
        <v>21</v>
      </c>
      <c r="F30" s="79" t="str">
        <f>IF(E30&lt;&gt;"", IFERROR(VLOOKUP(E30, Dashboard!$B44:$F49, 5, FALSE), ""), "")</f>
        <v/>
      </c>
      <c r="G30" s="80"/>
      <c r="H30" s="67"/>
      <c r="I30" s="67"/>
      <c r="J30" s="80"/>
      <c r="K30" s="80"/>
      <c r="L30" s="41"/>
      <c r="M30" s="41"/>
      <c r="N30" s="80"/>
      <c r="O30" s="80"/>
      <c r="P30" s="41"/>
      <c r="Q30" s="41" t="s">
        <v>21</v>
      </c>
      <c r="R30" s="80"/>
      <c r="S30" s="67"/>
      <c r="T30" s="80"/>
    </row>
    <row r="31" spans="2:20" ht="60" customHeight="1" x14ac:dyDescent="0.35">
      <c r="B31" s="39" t="s">
        <v>1006</v>
      </c>
      <c r="C31" s="78"/>
      <c r="D31" s="79"/>
      <c r="E31" s="79" t="s">
        <v>21</v>
      </c>
      <c r="F31" s="79" t="str">
        <f>IF(E31&lt;&gt;"", IFERROR(VLOOKUP(E31, Dashboard!$B44:$F49, 5, FALSE), ""), "")</f>
        <v/>
      </c>
      <c r="G31" s="80"/>
      <c r="H31" s="67"/>
      <c r="I31" s="67"/>
      <c r="J31" s="80"/>
      <c r="K31" s="80"/>
      <c r="L31" s="41"/>
      <c r="M31" s="41"/>
      <c r="N31" s="80"/>
      <c r="O31" s="80"/>
      <c r="P31" s="41"/>
      <c r="Q31" s="41" t="s">
        <v>21</v>
      </c>
      <c r="R31" s="80"/>
      <c r="S31" s="67"/>
      <c r="T31" s="80"/>
    </row>
    <row r="32" spans="2:20" ht="60" customHeight="1" x14ac:dyDescent="0.35">
      <c r="B32" s="39" t="s">
        <v>1007</v>
      </c>
      <c r="C32" s="78"/>
      <c r="D32" s="79"/>
      <c r="E32" s="79" t="s">
        <v>21</v>
      </c>
      <c r="F32" s="79" t="str">
        <f>IF(E32&lt;&gt;"", IFERROR(VLOOKUP(E32, Dashboard!$B44:$F49, 5, FALSE), ""), "")</f>
        <v/>
      </c>
      <c r="G32" s="80"/>
      <c r="H32" s="67"/>
      <c r="I32" s="67"/>
      <c r="J32" s="80"/>
      <c r="K32" s="80"/>
      <c r="L32" s="41"/>
      <c r="M32" s="41"/>
      <c r="N32" s="80"/>
      <c r="O32" s="80"/>
      <c r="P32" s="41"/>
      <c r="Q32" s="41" t="s">
        <v>21</v>
      </c>
      <c r="R32" s="80"/>
      <c r="S32" s="67"/>
      <c r="T32" s="80"/>
    </row>
    <row r="33" spans="2:20" ht="60" customHeight="1" x14ac:dyDescent="0.35">
      <c r="B33" s="39" t="s">
        <v>1008</v>
      </c>
      <c r="C33" s="78"/>
      <c r="D33" s="79"/>
      <c r="E33" s="79" t="s">
        <v>21</v>
      </c>
      <c r="F33" s="79" t="str">
        <f>IF(E33&lt;&gt;"", IFERROR(VLOOKUP(E33, Dashboard!$B44:$F49, 5, FALSE), ""), "")</f>
        <v/>
      </c>
      <c r="G33" s="80"/>
      <c r="H33" s="67"/>
      <c r="I33" s="67"/>
      <c r="J33" s="80"/>
      <c r="K33" s="80"/>
      <c r="L33" s="41"/>
      <c r="M33" s="41"/>
      <c r="N33" s="80"/>
      <c r="O33" s="80"/>
      <c r="P33" s="41"/>
      <c r="Q33" s="41" t="s">
        <v>21</v>
      </c>
      <c r="R33" s="80"/>
      <c r="S33" s="67"/>
      <c r="T33" s="80"/>
    </row>
    <row r="34" spans="2:20" ht="60" customHeight="1" x14ac:dyDescent="0.35">
      <c r="B34" s="39" t="s">
        <v>1009</v>
      </c>
      <c r="C34" s="78"/>
      <c r="D34" s="79"/>
      <c r="E34" s="79" t="s">
        <v>21</v>
      </c>
      <c r="F34" s="79" t="str">
        <f>IF(E34&lt;&gt;"", IFERROR(VLOOKUP(E34, Dashboard!$B44:$F49, 5, FALSE), ""), "")</f>
        <v/>
      </c>
      <c r="G34" s="80"/>
      <c r="H34" s="67"/>
      <c r="I34" s="67"/>
      <c r="J34" s="80"/>
      <c r="K34" s="80"/>
      <c r="L34" s="41"/>
      <c r="M34" s="41"/>
      <c r="N34" s="80"/>
      <c r="O34" s="80"/>
      <c r="P34" s="41"/>
      <c r="Q34" s="41" t="s">
        <v>21</v>
      </c>
      <c r="R34" s="80"/>
      <c r="S34" s="67"/>
      <c r="T34" s="80"/>
    </row>
    <row r="35" spans="2:20" ht="60" customHeight="1" x14ac:dyDescent="0.35">
      <c r="B35" s="39" t="s">
        <v>1010</v>
      </c>
      <c r="C35" s="78"/>
      <c r="D35" s="79"/>
      <c r="E35" s="79" t="s">
        <v>21</v>
      </c>
      <c r="F35" s="79" t="str">
        <f>IF(E35&lt;&gt;"", IFERROR(VLOOKUP(E35, Dashboard!$B44:$F49, 5, FALSE), ""), "")</f>
        <v/>
      </c>
      <c r="G35" s="80"/>
      <c r="H35" s="67"/>
      <c r="I35" s="67"/>
      <c r="J35" s="80"/>
      <c r="K35" s="80"/>
      <c r="L35" s="41"/>
      <c r="M35" s="41"/>
      <c r="N35" s="80"/>
      <c r="O35" s="80"/>
      <c r="P35" s="41"/>
      <c r="Q35" s="41" t="s">
        <v>21</v>
      </c>
      <c r="R35" s="80"/>
      <c r="S35" s="67"/>
      <c r="T35" s="80"/>
    </row>
    <row r="36" spans="2:20" ht="60" customHeight="1" x14ac:dyDescent="0.35">
      <c r="B36" s="39" t="s">
        <v>1011</v>
      </c>
      <c r="C36" s="78"/>
      <c r="D36" s="79"/>
      <c r="E36" s="79" t="s">
        <v>21</v>
      </c>
      <c r="F36" s="79" t="str">
        <f>IF(E36&lt;&gt;"", IFERROR(VLOOKUP(E36, Dashboard!$B44:$F49, 5, FALSE), ""), "")</f>
        <v/>
      </c>
      <c r="G36" s="80"/>
      <c r="H36" s="67"/>
      <c r="I36" s="67"/>
      <c r="J36" s="80"/>
      <c r="K36" s="80"/>
      <c r="L36" s="41"/>
      <c r="M36" s="41"/>
      <c r="N36" s="80"/>
      <c r="O36" s="80"/>
      <c r="P36" s="41"/>
      <c r="Q36" s="41" t="s">
        <v>21</v>
      </c>
      <c r="R36" s="80"/>
      <c r="S36" s="67"/>
      <c r="T36" s="80"/>
    </row>
    <row r="37" spans="2:20" ht="60" customHeight="1" x14ac:dyDescent="0.35">
      <c r="B37" s="39" t="s">
        <v>1012</v>
      </c>
      <c r="C37" s="78"/>
      <c r="D37" s="79"/>
      <c r="E37" s="79" t="s">
        <v>21</v>
      </c>
      <c r="F37" s="79" t="str">
        <f>IF(E37&lt;&gt;"", IFERROR(VLOOKUP(E37, Dashboard!$B44:$F49, 5, FALSE), ""), "")</f>
        <v/>
      </c>
      <c r="G37" s="80"/>
      <c r="H37" s="67"/>
      <c r="I37" s="67"/>
      <c r="J37" s="80"/>
      <c r="K37" s="80"/>
      <c r="L37" s="41"/>
      <c r="M37" s="41"/>
      <c r="N37" s="80"/>
      <c r="O37" s="80"/>
      <c r="P37" s="41"/>
      <c r="Q37" s="41" t="s">
        <v>21</v>
      </c>
      <c r="R37" s="80"/>
      <c r="S37" s="67"/>
      <c r="T37" s="80"/>
    </row>
    <row r="38" spans="2:20" ht="60" customHeight="1" x14ac:dyDescent="0.35">
      <c r="B38" s="39" t="s">
        <v>1013</v>
      </c>
      <c r="C38" s="78"/>
      <c r="D38" s="79"/>
      <c r="E38" s="79" t="s">
        <v>21</v>
      </c>
      <c r="F38" s="79" t="str">
        <f>IF(E38&lt;&gt;"", IFERROR(VLOOKUP(E38, Dashboard!$B44:$F49, 5, FALSE), ""), "")</f>
        <v/>
      </c>
      <c r="G38" s="80"/>
      <c r="H38" s="67"/>
      <c r="I38" s="67"/>
      <c r="J38" s="80"/>
      <c r="K38" s="80"/>
      <c r="L38" s="41"/>
      <c r="M38" s="41"/>
      <c r="N38" s="80"/>
      <c r="O38" s="80"/>
      <c r="P38" s="41"/>
      <c r="Q38" s="41" t="s">
        <v>21</v>
      </c>
      <c r="R38" s="80"/>
      <c r="S38" s="67"/>
      <c r="T38" s="80"/>
    </row>
    <row r="39" spans="2:20" ht="60" customHeight="1" x14ac:dyDescent="0.35">
      <c r="B39" s="39" t="s">
        <v>1014</v>
      </c>
      <c r="C39" s="78"/>
      <c r="D39" s="79"/>
      <c r="E39" s="79" t="s">
        <v>21</v>
      </c>
      <c r="F39" s="79" t="str">
        <f>IF(E39&lt;&gt;"", IFERROR(VLOOKUP(E39, Dashboard!$B44:$F49, 5, FALSE), ""), "")</f>
        <v/>
      </c>
      <c r="G39" s="80"/>
      <c r="H39" s="67"/>
      <c r="I39" s="67"/>
      <c r="J39" s="80"/>
      <c r="K39" s="80"/>
      <c r="L39" s="41"/>
      <c r="M39" s="41"/>
      <c r="N39" s="80"/>
      <c r="O39" s="80"/>
      <c r="P39" s="41"/>
      <c r="Q39" s="41" t="s">
        <v>21</v>
      </c>
      <c r="R39" s="80"/>
      <c r="S39" s="67"/>
      <c r="T39" s="80"/>
    </row>
    <row r="40" spans="2:20" ht="60" customHeight="1" x14ac:dyDescent="0.35">
      <c r="B40" s="39" t="s">
        <v>1015</v>
      </c>
      <c r="C40" s="78"/>
      <c r="D40" s="79"/>
      <c r="E40" s="79" t="s">
        <v>21</v>
      </c>
      <c r="F40" s="79" t="str">
        <f>IF(E40&lt;&gt;"", IFERROR(VLOOKUP(E40, Dashboard!$B44:$F49, 5, FALSE), ""), "")</f>
        <v/>
      </c>
      <c r="G40" s="80"/>
      <c r="H40" s="67"/>
      <c r="I40" s="67"/>
      <c r="J40" s="80"/>
      <c r="K40" s="80"/>
      <c r="L40" s="41"/>
      <c r="M40" s="41"/>
      <c r="N40" s="80"/>
      <c r="O40" s="80"/>
      <c r="P40" s="41"/>
      <c r="Q40" s="41" t="s">
        <v>21</v>
      </c>
      <c r="R40" s="80"/>
      <c r="S40" s="67"/>
      <c r="T40" s="80"/>
    </row>
    <row r="41" spans="2:20" ht="60" customHeight="1" x14ac:dyDescent="0.35">
      <c r="B41" s="39" t="s">
        <v>1016</v>
      </c>
      <c r="C41" s="78"/>
      <c r="D41" s="79"/>
      <c r="E41" s="79" t="s">
        <v>21</v>
      </c>
      <c r="F41" s="79" t="str">
        <f>IF(E41&lt;&gt;"", IFERROR(VLOOKUP(E41, Dashboard!$B44:$F49, 5, FALSE), ""), "")</f>
        <v/>
      </c>
      <c r="G41" s="80"/>
      <c r="H41" s="67"/>
      <c r="I41" s="67"/>
      <c r="J41" s="80"/>
      <c r="K41" s="80"/>
      <c r="L41" s="41"/>
      <c r="M41" s="41"/>
      <c r="N41" s="80"/>
      <c r="O41" s="80"/>
      <c r="P41" s="41"/>
      <c r="Q41" s="41" t="s">
        <v>21</v>
      </c>
      <c r="R41" s="80"/>
      <c r="S41" s="67"/>
      <c r="T41" s="80"/>
    </row>
    <row r="42" spans="2:20" ht="60" customHeight="1" x14ac:dyDescent="0.35">
      <c r="B42" s="39" t="s">
        <v>1017</v>
      </c>
      <c r="C42" s="78"/>
      <c r="D42" s="79"/>
      <c r="E42" s="79" t="s">
        <v>21</v>
      </c>
      <c r="F42" s="79" t="str">
        <f>IF(E42&lt;&gt;"", IFERROR(VLOOKUP(E42, Dashboard!$B44:$F49, 5, FALSE), ""), "")</f>
        <v/>
      </c>
      <c r="G42" s="80"/>
      <c r="H42" s="67"/>
      <c r="I42" s="67"/>
      <c r="J42" s="80"/>
      <c r="K42" s="80"/>
      <c r="L42" s="41"/>
      <c r="M42" s="41"/>
      <c r="N42" s="80"/>
      <c r="O42" s="80"/>
      <c r="P42" s="41"/>
      <c r="Q42" s="41" t="s">
        <v>21</v>
      </c>
      <c r="R42" s="80"/>
      <c r="S42" s="67"/>
      <c r="T42" s="80"/>
    </row>
    <row r="43" spans="2:20" ht="60" customHeight="1" x14ac:dyDescent="0.35">
      <c r="B43" s="39" t="s">
        <v>1018</v>
      </c>
      <c r="C43" s="78"/>
      <c r="D43" s="79"/>
      <c r="E43" s="79" t="s">
        <v>21</v>
      </c>
      <c r="F43" s="79" t="str">
        <f>IF(E43&lt;&gt;"", IFERROR(VLOOKUP(E43, Dashboard!$B44:$F49, 5, FALSE), ""), "")</f>
        <v/>
      </c>
      <c r="G43" s="80"/>
      <c r="H43" s="67"/>
      <c r="I43" s="67"/>
      <c r="J43" s="80"/>
      <c r="K43" s="80"/>
      <c r="L43" s="41"/>
      <c r="M43" s="41"/>
      <c r="N43" s="80"/>
      <c r="O43" s="80"/>
      <c r="P43" s="41"/>
      <c r="Q43" s="41" t="s">
        <v>21</v>
      </c>
      <c r="R43" s="80"/>
      <c r="S43" s="67"/>
      <c r="T43" s="80"/>
    </row>
    <row r="44" spans="2:20" ht="60" customHeight="1" x14ac:dyDescent="0.35">
      <c r="B44" s="39" t="s">
        <v>1019</v>
      </c>
      <c r="C44" s="78"/>
      <c r="D44" s="79"/>
      <c r="E44" s="79" t="s">
        <v>21</v>
      </c>
      <c r="F44" s="79" t="str">
        <f>IF(E44&lt;&gt;"", IFERROR(VLOOKUP(E44, Dashboard!$B44:$F49, 5, FALSE), ""), "")</f>
        <v/>
      </c>
      <c r="G44" s="80"/>
      <c r="H44" s="67"/>
      <c r="I44" s="67"/>
      <c r="J44" s="80"/>
      <c r="K44" s="80"/>
      <c r="L44" s="41"/>
      <c r="M44" s="41"/>
      <c r="N44" s="80"/>
      <c r="O44" s="80"/>
      <c r="P44" s="41"/>
      <c r="Q44" s="41" t="s">
        <v>21</v>
      </c>
      <c r="R44" s="80"/>
      <c r="S44" s="67"/>
      <c r="T44" s="80"/>
    </row>
    <row r="45" spans="2:20" ht="60" customHeight="1" x14ac:dyDescent="0.35">
      <c r="B45" s="39" t="s">
        <v>1020</v>
      </c>
      <c r="C45" s="78"/>
      <c r="D45" s="79"/>
      <c r="E45" s="79" t="s">
        <v>21</v>
      </c>
      <c r="F45" s="79" t="str">
        <f>IF(E45&lt;&gt;"", IFERROR(VLOOKUP(E45, Dashboard!$B44:$F49, 5, FALSE), ""), "")</f>
        <v/>
      </c>
      <c r="G45" s="80"/>
      <c r="H45" s="67"/>
      <c r="I45" s="67"/>
      <c r="J45" s="80"/>
      <c r="K45" s="80"/>
      <c r="L45" s="41"/>
      <c r="M45" s="41"/>
      <c r="N45" s="80"/>
      <c r="O45" s="80"/>
      <c r="P45" s="41"/>
      <c r="Q45" s="41" t="s">
        <v>21</v>
      </c>
      <c r="R45" s="80"/>
      <c r="S45" s="67"/>
      <c r="T45" s="80"/>
    </row>
    <row r="46" spans="2:20" ht="60" customHeight="1" x14ac:dyDescent="0.35">
      <c r="B46" s="39" t="s">
        <v>1021</v>
      </c>
      <c r="C46" s="78"/>
      <c r="D46" s="79"/>
      <c r="E46" s="79" t="s">
        <v>21</v>
      </c>
      <c r="F46" s="79" t="str">
        <f>IF(E46&lt;&gt;"", IFERROR(VLOOKUP(E46, Dashboard!$B44:$F49, 5, FALSE), ""), "")</f>
        <v/>
      </c>
      <c r="G46" s="80"/>
      <c r="H46" s="67"/>
      <c r="I46" s="67"/>
      <c r="J46" s="80"/>
      <c r="K46" s="80"/>
      <c r="L46" s="41"/>
      <c r="M46" s="41"/>
      <c r="N46" s="80"/>
      <c r="O46" s="80"/>
      <c r="P46" s="41"/>
      <c r="Q46" s="41" t="s">
        <v>21</v>
      </c>
      <c r="R46" s="80"/>
      <c r="S46" s="67"/>
      <c r="T46" s="80"/>
    </row>
    <row r="47" spans="2:20" ht="60" customHeight="1" x14ac:dyDescent="0.35">
      <c r="B47" s="39" t="s">
        <v>1022</v>
      </c>
      <c r="C47" s="78"/>
      <c r="D47" s="79"/>
      <c r="E47" s="79" t="s">
        <v>21</v>
      </c>
      <c r="F47" s="79" t="str">
        <f>IF(E47&lt;&gt;"", IFERROR(VLOOKUP(E47, Dashboard!$B44:$F49, 5, FALSE), ""), "")</f>
        <v/>
      </c>
      <c r="G47" s="80"/>
      <c r="H47" s="67"/>
      <c r="I47" s="67"/>
      <c r="J47" s="80"/>
      <c r="K47" s="80"/>
      <c r="L47" s="41"/>
      <c r="M47" s="41"/>
      <c r="N47" s="80"/>
      <c r="O47" s="80"/>
      <c r="P47" s="41"/>
      <c r="Q47" s="41" t="s">
        <v>21</v>
      </c>
      <c r="R47" s="80"/>
      <c r="S47" s="67"/>
      <c r="T47" s="80"/>
    </row>
    <row r="48" spans="2:20" ht="60" customHeight="1" x14ac:dyDescent="0.35">
      <c r="B48" s="39" t="s">
        <v>1023</v>
      </c>
      <c r="C48" s="78"/>
      <c r="D48" s="79"/>
      <c r="E48" s="79" t="s">
        <v>21</v>
      </c>
      <c r="F48" s="79" t="str">
        <f>IF(E48&lt;&gt;"", IFERROR(VLOOKUP(E48, Dashboard!$B44:$F49, 5, FALSE), ""), "")</f>
        <v/>
      </c>
      <c r="G48" s="80"/>
      <c r="H48" s="67"/>
      <c r="I48" s="67"/>
      <c r="J48" s="80"/>
      <c r="K48" s="80"/>
      <c r="L48" s="41"/>
      <c r="M48" s="41"/>
      <c r="N48" s="80"/>
      <c r="O48" s="80"/>
      <c r="P48" s="41"/>
      <c r="Q48" s="41" t="s">
        <v>21</v>
      </c>
      <c r="R48" s="80"/>
      <c r="S48" s="67"/>
      <c r="T48" s="80"/>
    </row>
    <row r="49" spans="2:20" ht="60" customHeight="1" x14ac:dyDescent="0.35">
      <c r="B49" s="39" t="s">
        <v>1024</v>
      </c>
      <c r="C49" s="78"/>
      <c r="D49" s="79"/>
      <c r="E49" s="79" t="s">
        <v>21</v>
      </c>
      <c r="F49" s="79" t="str">
        <f>IF(E49&lt;&gt;"", IFERROR(VLOOKUP(E49, Dashboard!$B44:$F49, 5, FALSE), ""), "")</f>
        <v/>
      </c>
      <c r="G49" s="80"/>
      <c r="H49" s="67"/>
      <c r="I49" s="67"/>
      <c r="J49" s="80"/>
      <c r="K49" s="80"/>
      <c r="L49" s="41"/>
      <c r="M49" s="41"/>
      <c r="N49" s="80"/>
      <c r="O49" s="80"/>
      <c r="P49" s="41"/>
      <c r="Q49" s="41" t="s">
        <v>21</v>
      </c>
      <c r="R49" s="80"/>
      <c r="S49" s="67"/>
      <c r="T49" s="80"/>
    </row>
    <row r="50" spans="2:20" ht="60" customHeight="1" x14ac:dyDescent="0.35">
      <c r="B50" s="39" t="s">
        <v>1025</v>
      </c>
      <c r="C50" s="78"/>
      <c r="D50" s="79"/>
      <c r="E50" s="79" t="s">
        <v>21</v>
      </c>
      <c r="F50" s="79" t="str">
        <f>IF(E50&lt;&gt;"", IFERROR(VLOOKUP(E50, Dashboard!$B44:$F49, 5, FALSE), ""), "")</f>
        <v/>
      </c>
      <c r="G50" s="80"/>
      <c r="H50" s="67"/>
      <c r="I50" s="67"/>
      <c r="J50" s="80"/>
      <c r="K50" s="80"/>
      <c r="L50" s="41"/>
      <c r="M50" s="41"/>
      <c r="N50" s="80"/>
      <c r="O50" s="80"/>
      <c r="P50" s="41"/>
      <c r="Q50" s="41" t="s">
        <v>21</v>
      </c>
      <c r="R50" s="80"/>
      <c r="S50" s="67"/>
      <c r="T50" s="80"/>
    </row>
    <row r="51" spans="2:20" ht="60" customHeight="1" x14ac:dyDescent="0.35">
      <c r="B51" s="39" t="s">
        <v>1026</v>
      </c>
      <c r="C51" s="78"/>
      <c r="D51" s="79"/>
      <c r="E51" s="79" t="s">
        <v>21</v>
      </c>
      <c r="F51" s="79" t="str">
        <f>IF(E51&lt;&gt;"", IFERROR(VLOOKUP(E51, Dashboard!$B44:$F49, 5, FALSE), ""), "")</f>
        <v/>
      </c>
      <c r="G51" s="80"/>
      <c r="H51" s="67"/>
      <c r="I51" s="67"/>
      <c r="J51" s="80"/>
      <c r="K51" s="80"/>
      <c r="L51" s="41"/>
      <c r="M51" s="41"/>
      <c r="N51" s="80"/>
      <c r="O51" s="80"/>
      <c r="P51" s="41"/>
      <c r="Q51" s="41" t="s">
        <v>21</v>
      </c>
      <c r="R51" s="80"/>
      <c r="S51" s="67"/>
      <c r="T51" s="80"/>
    </row>
    <row r="52" spans="2:20" ht="60" customHeight="1" x14ac:dyDescent="0.35">
      <c r="B52" s="39" t="s">
        <v>1027</v>
      </c>
      <c r="C52" s="78"/>
      <c r="D52" s="79"/>
      <c r="E52" s="79" t="s">
        <v>21</v>
      </c>
      <c r="F52" s="79" t="str">
        <f>IF(E52&lt;&gt;"", IFERROR(VLOOKUP(E52, Dashboard!$B44:$F49, 5, FALSE), ""), "")</f>
        <v/>
      </c>
      <c r="G52" s="80"/>
      <c r="H52" s="67"/>
      <c r="I52" s="67"/>
      <c r="J52" s="80"/>
      <c r="K52" s="80"/>
      <c r="L52" s="41"/>
      <c r="M52" s="41"/>
      <c r="N52" s="80"/>
      <c r="O52" s="80"/>
      <c r="P52" s="41"/>
      <c r="Q52" s="41" t="s">
        <v>21</v>
      </c>
      <c r="R52" s="80"/>
      <c r="S52" s="67"/>
      <c r="T52" s="80"/>
    </row>
    <row r="53" spans="2:20" ht="60" customHeight="1" x14ac:dyDescent="0.35">
      <c r="B53" s="39" t="s">
        <v>1028</v>
      </c>
      <c r="C53" s="78"/>
      <c r="D53" s="79"/>
      <c r="E53" s="79" t="s">
        <v>21</v>
      </c>
      <c r="F53" s="79" t="str">
        <f>IF(E53&lt;&gt;"", IFERROR(VLOOKUP(E53, Dashboard!$B44:$F49, 5, FALSE), ""), "")</f>
        <v/>
      </c>
      <c r="G53" s="80"/>
      <c r="H53" s="67"/>
      <c r="I53" s="67"/>
      <c r="J53" s="80"/>
      <c r="K53" s="80"/>
      <c r="L53" s="41"/>
      <c r="M53" s="41"/>
      <c r="N53" s="80"/>
      <c r="O53" s="80"/>
      <c r="P53" s="41"/>
      <c r="Q53" s="41" t="s">
        <v>21</v>
      </c>
      <c r="R53" s="80"/>
      <c r="S53" s="67"/>
      <c r="T53" s="80"/>
    </row>
    <row r="54" spans="2:20" ht="60" customHeight="1" x14ac:dyDescent="0.35">
      <c r="B54" s="39" t="s">
        <v>1029</v>
      </c>
      <c r="C54" s="78"/>
      <c r="D54" s="79"/>
      <c r="E54" s="79" t="s">
        <v>21</v>
      </c>
      <c r="F54" s="79" t="str">
        <f>IF(E54&lt;&gt;"", IFERROR(VLOOKUP(E54, Dashboard!$B44:$F49, 5, FALSE), ""), "")</f>
        <v/>
      </c>
      <c r="G54" s="80"/>
      <c r="H54" s="67"/>
      <c r="I54" s="67"/>
      <c r="J54" s="80"/>
      <c r="K54" s="80"/>
      <c r="L54" s="41"/>
      <c r="M54" s="41"/>
      <c r="N54" s="80"/>
      <c r="O54" s="80"/>
      <c r="P54" s="41"/>
      <c r="Q54" s="41" t="s">
        <v>21</v>
      </c>
      <c r="R54" s="80"/>
      <c r="S54" s="67"/>
      <c r="T54" s="80"/>
    </row>
    <row r="55" spans="2:20" x14ac:dyDescent="0.35">
      <c r="B55" s="39"/>
      <c r="C55" s="78"/>
      <c r="D55" s="79"/>
      <c r="E55" s="79"/>
      <c r="F55" s="79"/>
      <c r="G55" s="80"/>
      <c r="H55" s="67"/>
      <c r="I55" s="67"/>
      <c r="J55" s="80"/>
      <c r="K55" s="80"/>
      <c r="L55" s="41"/>
      <c r="M55" s="41"/>
      <c r="N55" s="80"/>
      <c r="O55" s="80"/>
      <c r="P55" s="41"/>
      <c r="Q55" s="41"/>
      <c r="R55" s="80"/>
      <c r="S55" s="67"/>
      <c r="T55" s="80"/>
    </row>
    <row r="56" spans="2:20" x14ac:dyDescent="0.35">
      <c r="B56" s="39"/>
      <c r="C56" s="78"/>
      <c r="D56" s="79"/>
      <c r="E56" s="79"/>
      <c r="F56" s="79"/>
      <c r="G56" s="80"/>
      <c r="H56" s="67"/>
      <c r="I56" s="67"/>
      <c r="J56" s="80"/>
      <c r="K56" s="80"/>
      <c r="L56" s="41"/>
      <c r="M56" s="41"/>
      <c r="N56" s="80"/>
      <c r="O56" s="80"/>
      <c r="P56" s="41"/>
      <c r="Q56" s="41"/>
      <c r="R56" s="80"/>
      <c r="S56" s="67"/>
      <c r="T56" s="80"/>
    </row>
    <row r="57" spans="2:20" x14ac:dyDescent="0.35">
      <c r="B57" s="39"/>
      <c r="C57" s="78"/>
      <c r="D57" s="79"/>
      <c r="E57" s="79"/>
      <c r="F57" s="79"/>
      <c r="G57" s="80"/>
      <c r="H57" s="67"/>
      <c r="I57" s="67"/>
      <c r="J57" s="80"/>
      <c r="K57" s="80"/>
      <c r="L57" s="41"/>
      <c r="M57" s="41"/>
      <c r="N57" s="80"/>
      <c r="O57" s="80"/>
      <c r="P57" s="41"/>
      <c r="Q57" s="41"/>
      <c r="R57" s="80"/>
      <c r="S57" s="67"/>
      <c r="T57" s="80"/>
    </row>
    <row r="58" spans="2:20" ht="32" customHeight="1" x14ac:dyDescent="0.35">
      <c r="B58" s="81" t="s">
        <v>812</v>
      </c>
      <c r="C58" s="81"/>
      <c r="D58" s="81"/>
      <c r="E58" s="81"/>
      <c r="F58" s="81"/>
      <c r="G58" s="81"/>
      <c r="H58" s="67"/>
      <c r="I58" s="67"/>
      <c r="J58" s="80"/>
      <c r="K58" s="80"/>
      <c r="L58" s="41"/>
      <c r="M58" s="41"/>
      <c r="N58" s="80"/>
      <c r="O58" s="80"/>
      <c r="P58" s="41"/>
      <c r="Q58" s="41"/>
      <c r="R58" s="80"/>
      <c r="S58" s="67"/>
      <c r="T58" s="80"/>
    </row>
    <row r="59" spans="2:20" x14ac:dyDescent="0.35">
      <c r="B59" s="39"/>
      <c r="C59" s="78"/>
      <c r="D59" s="79"/>
      <c r="E59" s="79"/>
      <c r="F59" s="79"/>
      <c r="G59" s="80"/>
      <c r="H59" s="67"/>
      <c r="I59" s="67"/>
      <c r="J59" s="80"/>
      <c r="K59" s="80"/>
      <c r="L59" s="41"/>
      <c r="M59" s="41"/>
      <c r="N59" s="80"/>
      <c r="O59" s="80"/>
      <c r="P59" s="41"/>
      <c r="Q59" s="41"/>
      <c r="R59" s="80"/>
      <c r="S59" s="67"/>
      <c r="T59" s="80"/>
    </row>
    <row r="60" spans="2:20" x14ac:dyDescent="0.35">
      <c r="B60" s="39"/>
      <c r="C60" s="78"/>
      <c r="D60" s="79"/>
      <c r="E60" s="79"/>
      <c r="F60" s="79"/>
      <c r="G60" s="80"/>
      <c r="H60" s="67"/>
      <c r="I60" s="67"/>
      <c r="J60" s="80"/>
      <c r="K60" s="80"/>
      <c r="L60" s="41"/>
      <c r="M60" s="41"/>
      <c r="N60" s="80"/>
      <c r="O60" s="80"/>
      <c r="P60" s="41"/>
      <c r="Q60" s="41"/>
      <c r="R60" s="80"/>
      <c r="S60" s="67"/>
      <c r="T60" s="80"/>
    </row>
    <row r="61" spans="2:20" x14ac:dyDescent="0.35">
      <c r="B61" s="39"/>
      <c r="C61" s="78"/>
      <c r="D61" s="79"/>
      <c r="E61" s="79"/>
      <c r="F61" s="79"/>
      <c r="G61" s="80"/>
      <c r="H61" s="67"/>
      <c r="I61" s="67"/>
      <c r="J61" s="80"/>
      <c r="K61" s="80"/>
      <c r="L61" s="41"/>
      <c r="M61" s="41"/>
      <c r="N61" s="80"/>
      <c r="O61" s="80"/>
      <c r="P61" s="41"/>
      <c r="Q61" s="41"/>
      <c r="R61" s="80"/>
      <c r="S61" s="67"/>
      <c r="T61" s="80"/>
    </row>
    <row r="62" spans="2:20" x14ac:dyDescent="0.35">
      <c r="B62" s="39"/>
      <c r="C62" s="78"/>
      <c r="D62" s="79"/>
      <c r="E62" s="79"/>
      <c r="F62" s="79"/>
      <c r="G62" s="80"/>
      <c r="H62" s="67"/>
      <c r="I62" s="67"/>
      <c r="J62" s="80"/>
      <c r="K62" s="80"/>
      <c r="L62" s="41"/>
      <c r="M62" s="41"/>
      <c r="N62" s="80"/>
      <c r="O62" s="80"/>
      <c r="P62" s="41"/>
      <c r="Q62" s="41"/>
      <c r="R62" s="80"/>
      <c r="S62" s="67"/>
      <c r="T62" s="80"/>
    </row>
    <row r="63" spans="2:20" x14ac:dyDescent="0.35">
      <c r="B63" s="39"/>
      <c r="C63" s="78"/>
      <c r="D63" s="79"/>
      <c r="E63" s="79"/>
      <c r="F63" s="79"/>
      <c r="G63" s="80"/>
      <c r="H63" s="67"/>
      <c r="I63" s="67"/>
      <c r="J63" s="80"/>
      <c r="K63" s="80"/>
      <c r="L63" s="41"/>
      <c r="M63" s="41"/>
      <c r="N63" s="80"/>
      <c r="O63" s="80"/>
      <c r="P63" s="41"/>
      <c r="Q63" s="41"/>
      <c r="R63" s="80"/>
      <c r="S63" s="67"/>
      <c r="T63" s="80"/>
    </row>
    <row r="64" spans="2:20" x14ac:dyDescent="0.35">
      <c r="B64" s="39"/>
      <c r="C64" s="78"/>
      <c r="D64" s="79"/>
      <c r="E64" s="79"/>
      <c r="F64" s="79"/>
      <c r="G64" s="80"/>
      <c r="H64" s="67"/>
      <c r="I64" s="67"/>
      <c r="J64" s="80"/>
      <c r="K64" s="80"/>
      <c r="L64" s="41"/>
      <c r="M64" s="41"/>
      <c r="N64" s="80"/>
      <c r="O64" s="80"/>
      <c r="P64" s="41"/>
      <c r="Q64" s="41"/>
      <c r="R64" s="80"/>
      <c r="S64" s="67"/>
      <c r="T64" s="80"/>
    </row>
    <row r="65" spans="2:20" x14ac:dyDescent="0.35">
      <c r="B65" s="39"/>
      <c r="C65" s="78"/>
      <c r="D65" s="79"/>
      <c r="E65" s="79"/>
      <c r="F65" s="79"/>
      <c r="G65" s="80"/>
      <c r="H65" s="67"/>
      <c r="I65" s="67"/>
      <c r="J65" s="80"/>
      <c r="K65" s="80"/>
      <c r="L65" s="41"/>
      <c r="M65" s="41"/>
      <c r="N65" s="80"/>
      <c r="O65" s="80"/>
      <c r="P65" s="41"/>
      <c r="Q65" s="41"/>
      <c r="R65" s="80"/>
      <c r="S65" s="67"/>
      <c r="T65" s="80"/>
    </row>
    <row r="66" spans="2:20" x14ac:dyDescent="0.35">
      <c r="B66" s="39"/>
      <c r="C66" s="78"/>
      <c r="D66" s="79"/>
      <c r="E66" s="79"/>
      <c r="F66" s="79"/>
      <c r="G66" s="80"/>
      <c r="H66" s="67"/>
      <c r="I66" s="67"/>
      <c r="J66" s="80"/>
      <c r="K66" s="80"/>
      <c r="L66" s="41"/>
      <c r="M66" s="41"/>
      <c r="N66" s="80"/>
      <c r="O66" s="80"/>
      <c r="P66" s="41"/>
      <c r="Q66" s="41"/>
      <c r="R66" s="80"/>
      <c r="S66" s="67"/>
      <c r="T66" s="80"/>
    </row>
    <row r="67" spans="2:20" x14ac:dyDescent="0.35">
      <c r="B67" s="39"/>
      <c r="C67" s="78"/>
      <c r="D67" s="79"/>
      <c r="E67" s="79"/>
      <c r="F67" s="79"/>
      <c r="G67" s="80"/>
      <c r="H67" s="67"/>
      <c r="I67" s="67"/>
      <c r="J67" s="80"/>
      <c r="K67" s="80"/>
      <c r="L67" s="41"/>
      <c r="M67" s="41"/>
      <c r="N67" s="80"/>
      <c r="O67" s="80"/>
      <c r="P67" s="41"/>
      <c r="Q67" s="41"/>
      <c r="R67" s="80"/>
      <c r="S67" s="67"/>
      <c r="T67" s="80"/>
    </row>
    <row r="68" spans="2:20" x14ac:dyDescent="0.35">
      <c r="B68" s="39"/>
      <c r="C68" s="78"/>
      <c r="D68" s="79"/>
      <c r="E68" s="79"/>
      <c r="F68" s="79"/>
      <c r="G68" s="80"/>
      <c r="H68" s="67"/>
      <c r="I68" s="67"/>
      <c r="J68" s="80"/>
      <c r="K68" s="80"/>
      <c r="L68" s="41"/>
      <c r="M68" s="41"/>
      <c r="N68" s="80"/>
      <c r="O68" s="80"/>
      <c r="P68" s="41"/>
      <c r="Q68" s="41"/>
      <c r="R68" s="80"/>
      <c r="S68" s="67"/>
      <c r="T68" s="80"/>
    </row>
    <row r="69" spans="2:20" x14ac:dyDescent="0.35">
      <c r="B69" s="39"/>
      <c r="C69" s="78"/>
      <c r="D69" s="79"/>
      <c r="E69" s="79"/>
      <c r="F69" s="79"/>
      <c r="G69" s="80"/>
      <c r="H69" s="67"/>
      <c r="I69" s="67"/>
      <c r="J69" s="80"/>
      <c r="K69" s="80"/>
      <c r="L69" s="41"/>
      <c r="M69" s="41"/>
      <c r="N69" s="80"/>
      <c r="O69" s="80"/>
      <c r="P69" s="41"/>
      <c r="Q69" s="41"/>
      <c r="R69" s="80"/>
      <c r="S69" s="67"/>
      <c r="T69" s="80"/>
    </row>
    <row r="70" spans="2:20" x14ac:dyDescent="0.35">
      <c r="B70" s="39"/>
      <c r="C70" s="78"/>
      <c r="D70" s="79"/>
      <c r="E70" s="79"/>
      <c r="F70" s="79"/>
      <c r="G70" s="80"/>
      <c r="H70" s="67"/>
      <c r="I70" s="67"/>
      <c r="J70" s="80"/>
      <c r="K70" s="80"/>
      <c r="L70" s="41"/>
      <c r="M70" s="41"/>
      <c r="N70" s="80"/>
      <c r="O70" s="80"/>
      <c r="P70" s="41"/>
      <c r="Q70" s="41"/>
      <c r="R70" s="80"/>
      <c r="S70" s="67"/>
      <c r="T70" s="80"/>
    </row>
    <row r="71" spans="2:20" x14ac:dyDescent="0.35">
      <c r="B71" s="39"/>
      <c r="C71" s="78"/>
      <c r="D71" s="79"/>
      <c r="E71" s="79"/>
      <c r="F71" s="79"/>
      <c r="G71" s="80"/>
      <c r="H71" s="67"/>
      <c r="I71" s="67"/>
      <c r="J71" s="80"/>
      <c r="K71" s="80"/>
      <c r="L71" s="41"/>
      <c r="M71" s="41"/>
      <c r="N71" s="80"/>
      <c r="O71" s="80"/>
      <c r="P71" s="41"/>
      <c r="Q71" s="41"/>
      <c r="R71" s="80"/>
      <c r="S71" s="67"/>
      <c r="T71" s="80"/>
    </row>
    <row r="72" spans="2:20" x14ac:dyDescent="0.35">
      <c r="B72" s="39"/>
      <c r="C72" s="78"/>
      <c r="D72" s="79"/>
      <c r="E72" s="79"/>
      <c r="F72" s="79"/>
      <c r="G72" s="80"/>
      <c r="H72" s="67"/>
      <c r="I72" s="67"/>
      <c r="J72" s="80"/>
      <c r="K72" s="80"/>
      <c r="L72" s="41"/>
      <c r="M72" s="41"/>
      <c r="N72" s="80"/>
      <c r="O72" s="80"/>
      <c r="P72" s="41"/>
      <c r="Q72" s="41"/>
      <c r="R72" s="80"/>
      <c r="S72" s="67"/>
      <c r="T72" s="80"/>
    </row>
    <row r="73" spans="2:20" x14ac:dyDescent="0.35">
      <c r="B73" s="39"/>
      <c r="C73" s="78"/>
      <c r="D73" s="79"/>
      <c r="E73" s="79"/>
      <c r="F73" s="79"/>
      <c r="G73" s="80"/>
      <c r="H73" s="67"/>
      <c r="I73" s="67"/>
      <c r="J73" s="80"/>
      <c r="K73" s="80"/>
      <c r="L73" s="41"/>
      <c r="M73" s="41"/>
      <c r="N73" s="80"/>
      <c r="O73" s="80"/>
      <c r="P73" s="41"/>
      <c r="Q73" s="41"/>
      <c r="R73" s="80"/>
      <c r="S73" s="67"/>
      <c r="T73" s="80"/>
    </row>
    <row r="74" spans="2:20" x14ac:dyDescent="0.35">
      <c r="B74" s="39"/>
      <c r="C74" s="78"/>
      <c r="D74" s="79"/>
      <c r="E74" s="79"/>
      <c r="F74" s="79"/>
      <c r="G74" s="80"/>
      <c r="H74" s="67"/>
      <c r="I74" s="67"/>
      <c r="J74" s="80"/>
      <c r="K74" s="80"/>
      <c r="L74" s="41"/>
      <c r="M74" s="41"/>
      <c r="N74" s="80"/>
      <c r="O74" s="80"/>
      <c r="P74" s="41"/>
      <c r="Q74" s="41"/>
      <c r="R74" s="80"/>
      <c r="S74" s="67"/>
      <c r="T74" s="80"/>
    </row>
    <row r="75" spans="2:20" x14ac:dyDescent="0.35">
      <c r="B75" s="39"/>
      <c r="C75" s="78"/>
      <c r="D75" s="79"/>
      <c r="E75" s="79"/>
      <c r="F75" s="79"/>
      <c r="G75" s="80"/>
      <c r="H75" s="67"/>
      <c r="I75" s="67"/>
      <c r="J75" s="80"/>
      <c r="K75" s="80"/>
      <c r="L75" s="41"/>
      <c r="M75" s="41"/>
      <c r="N75" s="80"/>
      <c r="O75" s="80"/>
      <c r="P75" s="41"/>
      <c r="Q75" s="41"/>
      <c r="R75" s="80"/>
      <c r="S75" s="67"/>
      <c r="T75" s="80"/>
    </row>
    <row r="76" spans="2:20" x14ac:dyDescent="0.35">
      <c r="B76" s="39"/>
      <c r="C76" s="78"/>
      <c r="D76" s="79"/>
      <c r="E76" s="79"/>
      <c r="F76" s="79"/>
      <c r="G76" s="80"/>
      <c r="H76" s="67"/>
      <c r="I76" s="67"/>
      <c r="J76" s="80"/>
      <c r="K76" s="80"/>
      <c r="L76" s="41"/>
      <c r="M76" s="41"/>
      <c r="N76" s="80"/>
      <c r="O76" s="80"/>
      <c r="P76" s="41"/>
      <c r="Q76" s="41"/>
      <c r="R76" s="80"/>
      <c r="S76" s="67"/>
      <c r="T76" s="80"/>
    </row>
    <row r="77" spans="2:20" x14ac:dyDescent="0.35">
      <c r="B77" s="39"/>
      <c r="C77" s="78"/>
      <c r="D77" s="79"/>
      <c r="E77" s="79"/>
      <c r="F77" s="79"/>
      <c r="G77" s="80"/>
      <c r="H77" s="67"/>
      <c r="I77" s="67"/>
      <c r="J77" s="80"/>
      <c r="K77" s="80"/>
      <c r="L77" s="41"/>
      <c r="M77" s="41"/>
      <c r="N77" s="80"/>
      <c r="O77" s="80"/>
      <c r="P77" s="41"/>
      <c r="Q77" s="41"/>
      <c r="R77" s="80"/>
      <c r="S77" s="67"/>
      <c r="T77" s="80"/>
    </row>
    <row r="78" spans="2:20" x14ac:dyDescent="0.35">
      <c r="B78" s="39"/>
      <c r="C78" s="78"/>
      <c r="D78" s="79"/>
      <c r="E78" s="79"/>
      <c r="F78" s="79"/>
      <c r="G78" s="80"/>
      <c r="H78" s="67"/>
      <c r="I78" s="67"/>
      <c r="J78" s="80"/>
      <c r="K78" s="80"/>
      <c r="L78" s="41"/>
      <c r="M78" s="41"/>
      <c r="N78" s="80"/>
      <c r="O78" s="80"/>
      <c r="P78" s="41"/>
      <c r="Q78" s="41"/>
      <c r="R78" s="80"/>
      <c r="S78" s="67"/>
      <c r="T78" s="80"/>
    </row>
    <row r="79" spans="2:20" x14ac:dyDescent="0.35">
      <c r="B79" s="39"/>
      <c r="C79" s="78"/>
      <c r="D79" s="79"/>
      <c r="E79" s="79"/>
      <c r="F79" s="79"/>
      <c r="G79" s="80"/>
      <c r="H79" s="67"/>
      <c r="I79" s="67"/>
      <c r="J79" s="80"/>
      <c r="K79" s="80"/>
      <c r="L79" s="41"/>
      <c r="M79" s="41"/>
      <c r="N79" s="80"/>
      <c r="O79" s="80"/>
      <c r="P79" s="41"/>
      <c r="Q79" s="41"/>
      <c r="R79" s="80"/>
      <c r="S79" s="67"/>
      <c r="T79" s="80"/>
    </row>
    <row r="80" spans="2:20" x14ac:dyDescent="0.35">
      <c r="B80" s="39"/>
      <c r="C80" s="78"/>
      <c r="D80" s="79"/>
      <c r="E80" s="79"/>
      <c r="F80" s="79"/>
      <c r="G80" s="80"/>
      <c r="H80" s="67"/>
      <c r="I80" s="67"/>
      <c r="J80" s="80"/>
      <c r="K80" s="80"/>
      <c r="L80" s="41"/>
      <c r="M80" s="41"/>
      <c r="N80" s="80"/>
      <c r="O80" s="80"/>
      <c r="P80" s="41"/>
      <c r="Q80" s="41"/>
      <c r="R80" s="80"/>
      <c r="S80" s="67"/>
      <c r="T80" s="80"/>
    </row>
    <row r="81" spans="2:20" x14ac:dyDescent="0.35">
      <c r="B81" s="39"/>
      <c r="C81" s="78"/>
      <c r="D81" s="79"/>
      <c r="E81" s="79"/>
      <c r="F81" s="79"/>
      <c r="G81" s="80"/>
      <c r="H81" s="67"/>
      <c r="I81" s="67"/>
      <c r="J81" s="80"/>
      <c r="K81" s="80"/>
      <c r="L81" s="41"/>
      <c r="M81" s="41"/>
      <c r="N81" s="80"/>
      <c r="O81" s="80"/>
      <c r="P81" s="41"/>
      <c r="Q81" s="41"/>
      <c r="R81" s="80"/>
      <c r="S81" s="67"/>
      <c r="T81" s="80"/>
    </row>
    <row r="82" spans="2:20" x14ac:dyDescent="0.35">
      <c r="B82" s="39"/>
      <c r="C82" s="78"/>
      <c r="D82" s="79"/>
      <c r="E82" s="79"/>
      <c r="F82" s="79"/>
      <c r="G82" s="80"/>
      <c r="H82" s="67"/>
      <c r="I82" s="67"/>
      <c r="J82" s="80"/>
      <c r="K82" s="80"/>
      <c r="L82" s="41"/>
      <c r="M82" s="41"/>
      <c r="N82" s="80"/>
      <c r="O82" s="80"/>
      <c r="P82" s="41"/>
      <c r="Q82" s="41"/>
      <c r="R82" s="80"/>
      <c r="S82" s="67"/>
      <c r="T82" s="80"/>
    </row>
    <row r="83" spans="2:20" x14ac:dyDescent="0.35">
      <c r="B83" s="39"/>
      <c r="C83" s="78"/>
      <c r="D83" s="79"/>
      <c r="E83" s="79"/>
      <c r="F83" s="79"/>
      <c r="G83" s="80"/>
      <c r="H83" s="67"/>
      <c r="I83" s="67"/>
      <c r="J83" s="80"/>
      <c r="K83" s="80"/>
      <c r="L83" s="41"/>
      <c r="M83" s="41"/>
      <c r="N83" s="80"/>
      <c r="O83" s="80"/>
      <c r="P83" s="41"/>
      <c r="Q83" s="41"/>
      <c r="R83" s="80"/>
      <c r="S83" s="67"/>
      <c r="T83" s="80"/>
    </row>
    <row r="84" spans="2:20" x14ac:dyDescent="0.35">
      <c r="B84" s="39"/>
      <c r="C84" s="78"/>
      <c r="D84" s="79"/>
      <c r="E84" s="79"/>
      <c r="F84" s="79"/>
      <c r="G84" s="80"/>
      <c r="H84" s="67"/>
      <c r="I84" s="67"/>
      <c r="J84" s="80"/>
      <c r="K84" s="80"/>
      <c r="L84" s="41"/>
      <c r="M84" s="41"/>
      <c r="N84" s="80"/>
      <c r="O84" s="80"/>
      <c r="P84" s="41"/>
      <c r="Q84" s="41"/>
      <c r="R84" s="80"/>
      <c r="S84" s="67"/>
      <c r="T84" s="80"/>
    </row>
    <row r="85" spans="2:20" x14ac:dyDescent="0.35">
      <c r="B85" s="39"/>
      <c r="C85" s="78"/>
      <c r="D85" s="79"/>
      <c r="E85" s="79"/>
      <c r="F85" s="79"/>
      <c r="G85" s="80"/>
      <c r="H85" s="67"/>
      <c r="I85" s="67"/>
      <c r="J85" s="80"/>
      <c r="K85" s="80"/>
      <c r="L85" s="41"/>
      <c r="M85" s="41"/>
      <c r="N85" s="80"/>
      <c r="O85" s="80"/>
      <c r="P85" s="41"/>
      <c r="Q85" s="41"/>
      <c r="R85" s="80"/>
      <c r="S85" s="67"/>
      <c r="T85" s="80"/>
    </row>
    <row r="86" spans="2:20" x14ac:dyDescent="0.35">
      <c r="B86" s="39"/>
      <c r="C86" s="78"/>
      <c r="D86" s="79"/>
      <c r="E86" s="79"/>
      <c r="F86" s="79"/>
      <c r="G86" s="80"/>
      <c r="H86" s="67"/>
      <c r="I86" s="67"/>
      <c r="J86" s="80"/>
      <c r="K86" s="80"/>
      <c r="L86" s="41"/>
      <c r="M86" s="41"/>
      <c r="N86" s="80"/>
      <c r="O86" s="80"/>
      <c r="P86" s="41"/>
      <c r="Q86" s="41"/>
      <c r="R86" s="80"/>
      <c r="S86" s="67"/>
      <c r="T86" s="80"/>
    </row>
    <row r="87" spans="2:20" x14ac:dyDescent="0.35">
      <c r="B87" s="39"/>
      <c r="C87" s="78"/>
      <c r="D87" s="79"/>
      <c r="E87" s="79"/>
      <c r="F87" s="79"/>
      <c r="G87" s="80"/>
      <c r="H87" s="67"/>
      <c r="I87" s="67"/>
      <c r="J87" s="80"/>
      <c r="K87" s="80"/>
      <c r="L87" s="41"/>
      <c r="M87" s="41"/>
      <c r="N87" s="80"/>
      <c r="O87" s="80"/>
      <c r="P87" s="41"/>
      <c r="Q87" s="41"/>
      <c r="R87" s="80"/>
      <c r="S87" s="67"/>
      <c r="T87" s="80"/>
    </row>
    <row r="88" spans="2:20" x14ac:dyDescent="0.35">
      <c r="B88" s="39"/>
      <c r="C88" s="78"/>
      <c r="D88" s="79"/>
      <c r="E88" s="79"/>
      <c r="F88" s="79"/>
      <c r="G88" s="80"/>
      <c r="H88" s="67"/>
      <c r="I88" s="67"/>
      <c r="J88" s="80"/>
      <c r="K88" s="80"/>
      <c r="L88" s="41"/>
      <c r="M88" s="41"/>
      <c r="N88" s="80"/>
      <c r="O88" s="80"/>
      <c r="P88" s="41"/>
      <c r="Q88" s="41"/>
      <c r="R88" s="80"/>
      <c r="S88" s="67"/>
      <c r="T88" s="80"/>
    </row>
    <row r="89" spans="2:20" x14ac:dyDescent="0.35">
      <c r="B89" s="39"/>
      <c r="C89" s="78"/>
      <c r="D89" s="79"/>
      <c r="E89" s="79"/>
      <c r="F89" s="79"/>
      <c r="G89" s="80"/>
      <c r="H89" s="67"/>
      <c r="I89" s="67"/>
      <c r="J89" s="80"/>
      <c r="K89" s="80"/>
      <c r="L89" s="41"/>
      <c r="M89" s="41"/>
      <c r="N89" s="80"/>
      <c r="O89" s="80"/>
      <c r="P89" s="41"/>
      <c r="Q89" s="41"/>
      <c r="R89" s="80"/>
      <c r="S89" s="67"/>
      <c r="T89" s="80"/>
    </row>
    <row r="90" spans="2:20" x14ac:dyDescent="0.35">
      <c r="B90" s="39"/>
      <c r="C90" s="78"/>
      <c r="D90" s="79"/>
      <c r="E90" s="79"/>
      <c r="F90" s="79"/>
      <c r="G90" s="80"/>
      <c r="H90" s="67"/>
      <c r="I90" s="67"/>
      <c r="J90" s="80"/>
      <c r="K90" s="80"/>
      <c r="L90" s="41"/>
      <c r="M90" s="41"/>
      <c r="N90" s="80"/>
      <c r="O90" s="80"/>
      <c r="P90" s="41"/>
      <c r="Q90" s="41"/>
      <c r="R90" s="80"/>
      <c r="S90" s="67"/>
      <c r="T90" s="80"/>
    </row>
    <row r="91" spans="2:20" x14ac:dyDescent="0.35">
      <c r="B91" s="39"/>
      <c r="C91" s="78"/>
      <c r="D91" s="79"/>
      <c r="E91" s="79"/>
      <c r="F91" s="79"/>
      <c r="G91" s="80"/>
      <c r="H91" s="67"/>
      <c r="I91" s="67"/>
      <c r="J91" s="80"/>
      <c r="K91" s="80"/>
      <c r="L91" s="41"/>
      <c r="M91" s="41"/>
      <c r="N91" s="80"/>
      <c r="O91" s="80"/>
      <c r="P91" s="41"/>
      <c r="Q91" s="41"/>
      <c r="R91" s="80"/>
      <c r="S91" s="67"/>
      <c r="T91" s="80"/>
    </row>
    <row r="92" spans="2:20" x14ac:dyDescent="0.35">
      <c r="B92" s="39"/>
      <c r="C92" s="78"/>
      <c r="D92" s="79"/>
      <c r="E92" s="79"/>
      <c r="F92" s="79"/>
      <c r="G92" s="80"/>
      <c r="H92" s="67"/>
      <c r="I92" s="67"/>
      <c r="J92" s="80"/>
      <c r="K92" s="80"/>
      <c r="L92" s="41"/>
      <c r="M92" s="41"/>
      <c r="N92" s="80"/>
      <c r="O92" s="80"/>
      <c r="P92" s="41"/>
      <c r="Q92" s="41"/>
      <c r="R92" s="80"/>
      <c r="S92" s="67"/>
      <c r="T92" s="80"/>
    </row>
    <row r="93" spans="2:20" x14ac:dyDescent="0.35">
      <c r="B93" s="39"/>
      <c r="C93" s="78"/>
      <c r="D93" s="79"/>
      <c r="E93" s="79"/>
      <c r="F93" s="79"/>
      <c r="G93" s="80"/>
      <c r="H93" s="67"/>
      <c r="I93" s="67"/>
      <c r="J93" s="80"/>
      <c r="K93" s="80"/>
      <c r="L93" s="41"/>
      <c r="M93" s="41"/>
      <c r="N93" s="80"/>
      <c r="O93" s="80"/>
      <c r="P93" s="41"/>
      <c r="Q93" s="41"/>
      <c r="R93" s="80"/>
      <c r="S93" s="67"/>
      <c r="T93" s="80"/>
    </row>
    <row r="94" spans="2:20" x14ac:dyDescent="0.35">
      <c r="B94" s="39"/>
      <c r="C94" s="78"/>
      <c r="D94" s="79"/>
      <c r="E94" s="79"/>
      <c r="F94" s="79"/>
      <c r="G94" s="80"/>
      <c r="H94" s="67"/>
      <c r="I94" s="67"/>
      <c r="J94" s="80"/>
      <c r="K94" s="80"/>
      <c r="L94" s="41"/>
      <c r="M94" s="41"/>
      <c r="N94" s="80"/>
      <c r="O94" s="80"/>
      <c r="P94" s="41"/>
      <c r="Q94" s="41"/>
      <c r="R94" s="80"/>
      <c r="S94" s="67"/>
      <c r="T94" s="80"/>
    </row>
    <row r="95" spans="2:20" x14ac:dyDescent="0.35">
      <c r="B95" s="39"/>
      <c r="C95" s="78"/>
      <c r="D95" s="79"/>
      <c r="E95" s="79"/>
      <c r="F95" s="79"/>
      <c r="G95" s="80"/>
      <c r="H95" s="67"/>
      <c r="I95" s="67"/>
      <c r="J95" s="80"/>
      <c r="K95" s="80"/>
      <c r="L95" s="41"/>
      <c r="M95" s="41"/>
      <c r="N95" s="80"/>
      <c r="O95" s="80"/>
      <c r="P95" s="41"/>
      <c r="Q95" s="41"/>
      <c r="R95" s="80"/>
      <c r="S95" s="67"/>
      <c r="T95" s="80"/>
    </row>
    <row r="96" spans="2:20" x14ac:dyDescent="0.35">
      <c r="B96" s="39"/>
      <c r="C96" s="78"/>
      <c r="D96" s="79"/>
      <c r="E96" s="79"/>
      <c r="F96" s="79"/>
      <c r="G96" s="80"/>
      <c r="H96" s="67"/>
      <c r="I96" s="67"/>
      <c r="J96" s="80"/>
      <c r="K96" s="80"/>
      <c r="L96" s="41"/>
      <c r="M96" s="41"/>
      <c r="N96" s="80"/>
      <c r="O96" s="80"/>
      <c r="P96" s="41"/>
      <c r="Q96" s="41"/>
      <c r="R96" s="80"/>
      <c r="S96" s="67"/>
      <c r="T96" s="80"/>
    </row>
    <row r="97" spans="2:20" x14ac:dyDescent="0.35">
      <c r="B97" s="39"/>
      <c r="C97" s="78"/>
      <c r="D97" s="79"/>
      <c r="E97" s="79"/>
      <c r="F97" s="79"/>
      <c r="G97" s="80"/>
      <c r="H97" s="67"/>
      <c r="I97" s="67"/>
      <c r="J97" s="80"/>
      <c r="K97" s="80"/>
      <c r="L97" s="41"/>
      <c r="M97" s="41"/>
      <c r="N97" s="80"/>
      <c r="O97" s="80"/>
      <c r="P97" s="41"/>
      <c r="Q97" s="41"/>
      <c r="R97" s="80"/>
      <c r="S97" s="67"/>
      <c r="T97" s="80"/>
    </row>
    <row r="98" spans="2:20" x14ac:dyDescent="0.35">
      <c r="B98" s="39"/>
      <c r="C98" s="78"/>
      <c r="D98" s="79"/>
      <c r="E98" s="79"/>
      <c r="F98" s="79"/>
      <c r="G98" s="80"/>
      <c r="H98" s="67"/>
      <c r="I98" s="67"/>
      <c r="J98" s="80"/>
      <c r="K98" s="80"/>
      <c r="L98" s="41"/>
      <c r="M98" s="41"/>
      <c r="N98" s="80"/>
      <c r="O98" s="80"/>
      <c r="P98" s="41"/>
      <c r="Q98" s="41"/>
      <c r="R98" s="80"/>
      <c r="S98" s="67"/>
      <c r="T98" s="80"/>
    </row>
    <row r="99" spans="2:20" x14ac:dyDescent="0.35">
      <c r="B99" s="39"/>
      <c r="C99" s="78"/>
      <c r="D99" s="79"/>
      <c r="E99" s="79"/>
      <c r="F99" s="79"/>
      <c r="G99" s="80"/>
      <c r="H99" s="67"/>
      <c r="I99" s="67"/>
      <c r="J99" s="80"/>
      <c r="K99" s="80"/>
      <c r="L99" s="41"/>
      <c r="M99" s="41"/>
      <c r="N99" s="80"/>
      <c r="O99" s="80"/>
      <c r="P99" s="41"/>
      <c r="Q99" s="41"/>
      <c r="R99" s="80"/>
      <c r="S99" s="67"/>
      <c r="T99" s="80"/>
    </row>
    <row r="100" spans="2:20" x14ac:dyDescent="0.35">
      <c r="B100" s="39"/>
      <c r="C100" s="78"/>
      <c r="D100" s="79"/>
      <c r="E100" s="79"/>
      <c r="F100" s="79"/>
      <c r="G100" s="80"/>
      <c r="H100" s="67"/>
      <c r="I100" s="67"/>
      <c r="J100" s="80"/>
      <c r="K100" s="80"/>
      <c r="L100" s="41"/>
      <c r="M100" s="41"/>
      <c r="N100" s="80"/>
      <c r="O100" s="80"/>
      <c r="P100" s="41"/>
      <c r="Q100" s="41"/>
      <c r="R100" s="80"/>
      <c r="S100" s="67"/>
      <c r="T100" s="80"/>
    </row>
    <row r="101" spans="2:20" x14ac:dyDescent="0.35">
      <c r="B101" s="39"/>
      <c r="C101" s="78"/>
      <c r="D101" s="79"/>
      <c r="E101" s="79"/>
      <c r="F101" s="79"/>
      <c r="G101" s="80"/>
      <c r="H101" s="67"/>
      <c r="I101" s="67"/>
      <c r="J101" s="80"/>
      <c r="K101" s="80"/>
      <c r="L101" s="41"/>
      <c r="M101" s="41"/>
      <c r="N101" s="80"/>
      <c r="O101" s="80"/>
      <c r="P101" s="41"/>
      <c r="Q101" s="41"/>
      <c r="R101" s="80"/>
      <c r="S101" s="67"/>
      <c r="T101" s="80"/>
    </row>
    <row r="102" spans="2:20" x14ac:dyDescent="0.35">
      <c r="B102" s="39"/>
      <c r="C102" s="78"/>
      <c r="D102" s="79"/>
      <c r="E102" s="79"/>
      <c r="F102" s="79"/>
      <c r="G102" s="80"/>
      <c r="H102" s="67"/>
      <c r="I102" s="67"/>
      <c r="J102" s="80"/>
      <c r="K102" s="80"/>
      <c r="L102" s="41"/>
      <c r="M102" s="41"/>
      <c r="N102" s="80"/>
      <c r="O102" s="80"/>
      <c r="P102" s="41"/>
      <c r="Q102" s="41"/>
      <c r="R102" s="80"/>
      <c r="S102" s="67"/>
      <c r="T102" s="80"/>
    </row>
    <row r="103" spans="2:20" x14ac:dyDescent="0.35">
      <c r="B103" s="39"/>
      <c r="C103" s="78"/>
      <c r="D103" s="79"/>
      <c r="E103" s="79"/>
      <c r="F103" s="79"/>
      <c r="G103" s="80"/>
      <c r="H103" s="67"/>
      <c r="I103" s="67"/>
      <c r="J103" s="80"/>
      <c r="K103" s="80"/>
      <c r="L103" s="41"/>
      <c r="M103" s="41"/>
      <c r="N103" s="80"/>
      <c r="O103" s="80"/>
      <c r="P103" s="41"/>
      <c r="Q103" s="41"/>
      <c r="R103" s="80"/>
      <c r="S103" s="67"/>
      <c r="T103" s="80"/>
    </row>
    <row r="104" spans="2:20" x14ac:dyDescent="0.35">
      <c r="B104" s="39"/>
      <c r="C104" s="78"/>
      <c r="D104" s="79"/>
      <c r="E104" s="79"/>
      <c r="F104" s="79"/>
      <c r="G104" s="80"/>
      <c r="H104" s="67"/>
      <c r="I104" s="67"/>
      <c r="J104" s="80"/>
      <c r="K104" s="80"/>
      <c r="L104" s="41"/>
      <c r="M104" s="41"/>
      <c r="N104" s="80"/>
      <c r="O104" s="80"/>
      <c r="P104" s="41"/>
      <c r="Q104" s="41"/>
      <c r="R104" s="80"/>
      <c r="S104" s="67"/>
      <c r="T104" s="80"/>
    </row>
    <row r="105" spans="2:20" x14ac:dyDescent="0.35">
      <c r="B105" s="39"/>
      <c r="C105" s="78"/>
      <c r="D105" s="79"/>
      <c r="E105" s="79"/>
      <c r="F105" s="79"/>
      <c r="G105" s="80"/>
      <c r="H105" s="67"/>
      <c r="I105" s="67"/>
      <c r="J105" s="80"/>
      <c r="K105" s="80"/>
      <c r="L105" s="41"/>
      <c r="M105" s="41"/>
      <c r="N105" s="80"/>
      <c r="O105" s="80"/>
      <c r="P105" s="41"/>
      <c r="Q105" s="41"/>
      <c r="R105" s="80"/>
      <c r="S105" s="67"/>
      <c r="T105" s="80"/>
    </row>
    <row r="106" spans="2:20" x14ac:dyDescent="0.35">
      <c r="B106" s="39"/>
      <c r="C106" s="78"/>
      <c r="D106" s="79"/>
      <c r="E106" s="79"/>
      <c r="F106" s="79"/>
      <c r="G106" s="80"/>
      <c r="H106" s="67"/>
      <c r="I106" s="67"/>
      <c r="J106" s="80"/>
      <c r="K106" s="80"/>
      <c r="L106" s="41"/>
      <c r="M106" s="41"/>
      <c r="N106" s="80"/>
      <c r="O106" s="80"/>
      <c r="P106" s="41"/>
      <c r="Q106" s="41"/>
      <c r="R106" s="80"/>
      <c r="S106" s="67"/>
      <c r="T106" s="80"/>
    </row>
    <row r="107" spans="2:20" x14ac:dyDescent="0.35">
      <c r="B107" s="39"/>
      <c r="C107" s="78"/>
      <c r="D107" s="79"/>
      <c r="E107" s="79"/>
      <c r="F107" s="79"/>
      <c r="G107" s="80"/>
      <c r="H107" s="67"/>
      <c r="I107" s="67"/>
      <c r="J107" s="80"/>
      <c r="K107" s="80"/>
      <c r="L107" s="41"/>
      <c r="M107" s="41"/>
      <c r="N107" s="80"/>
      <c r="O107" s="80"/>
      <c r="P107" s="41"/>
      <c r="Q107" s="41"/>
      <c r="R107" s="80"/>
      <c r="S107" s="67"/>
      <c r="T107" s="80"/>
    </row>
    <row r="108" spans="2:20" x14ac:dyDescent="0.35">
      <c r="B108" s="39"/>
      <c r="C108" s="78"/>
      <c r="D108" s="79"/>
      <c r="E108" s="79"/>
      <c r="F108" s="79"/>
      <c r="G108" s="80"/>
      <c r="H108" s="67"/>
      <c r="I108" s="67"/>
      <c r="J108" s="80"/>
      <c r="K108" s="80"/>
      <c r="L108" s="41"/>
      <c r="M108" s="41"/>
      <c r="N108" s="80"/>
      <c r="O108" s="80"/>
      <c r="P108" s="41"/>
      <c r="Q108" s="41"/>
      <c r="R108" s="80"/>
      <c r="S108" s="67"/>
      <c r="T108" s="80"/>
    </row>
    <row r="109" spans="2:20" x14ac:dyDescent="0.35">
      <c r="B109" s="39"/>
      <c r="C109" s="78"/>
      <c r="D109" s="79"/>
      <c r="E109" s="79"/>
      <c r="F109" s="79"/>
      <c r="G109" s="80"/>
      <c r="H109" s="67"/>
      <c r="I109" s="67"/>
      <c r="J109" s="80"/>
      <c r="K109" s="80"/>
      <c r="L109" s="41"/>
      <c r="M109" s="41"/>
      <c r="N109" s="80"/>
      <c r="O109" s="80"/>
      <c r="P109" s="41"/>
      <c r="Q109" s="41"/>
      <c r="R109" s="80"/>
      <c r="S109" s="67"/>
      <c r="T109" s="80"/>
    </row>
    <row r="110" spans="2:20" x14ac:dyDescent="0.35">
      <c r="B110" s="39"/>
      <c r="C110" s="78"/>
      <c r="D110" s="79"/>
      <c r="E110" s="79"/>
      <c r="F110" s="79"/>
      <c r="G110" s="80"/>
      <c r="H110" s="67"/>
      <c r="I110" s="67"/>
      <c r="J110" s="80"/>
      <c r="K110" s="80"/>
      <c r="L110" s="41"/>
      <c r="M110" s="41"/>
      <c r="N110" s="80"/>
      <c r="O110" s="80"/>
      <c r="P110" s="41"/>
      <c r="Q110" s="41"/>
      <c r="R110" s="80"/>
      <c r="S110" s="67"/>
      <c r="T110" s="80"/>
    </row>
    <row r="111" spans="2:20" x14ac:dyDescent="0.35">
      <c r="B111" s="39"/>
      <c r="C111" s="78"/>
      <c r="D111" s="79"/>
      <c r="E111" s="79"/>
      <c r="F111" s="79"/>
      <c r="G111" s="80"/>
      <c r="H111" s="67"/>
      <c r="I111" s="67"/>
      <c r="J111" s="80"/>
      <c r="K111" s="80"/>
      <c r="L111" s="41"/>
      <c r="M111" s="41"/>
      <c r="N111" s="80"/>
      <c r="O111" s="80"/>
      <c r="P111" s="41"/>
      <c r="Q111" s="41"/>
      <c r="R111" s="80"/>
      <c r="S111" s="67"/>
      <c r="T111" s="80"/>
    </row>
    <row r="112" spans="2:20" x14ac:dyDescent="0.35">
      <c r="B112" s="39"/>
      <c r="C112" s="78"/>
      <c r="D112" s="79"/>
      <c r="E112" s="79"/>
      <c r="F112" s="79"/>
      <c r="G112" s="80"/>
      <c r="H112" s="67"/>
      <c r="I112" s="67"/>
      <c r="J112" s="80"/>
      <c r="K112" s="80"/>
      <c r="L112" s="41"/>
      <c r="M112" s="41"/>
      <c r="N112" s="80"/>
      <c r="O112" s="80"/>
      <c r="P112" s="41"/>
      <c r="Q112" s="41"/>
      <c r="R112" s="80"/>
      <c r="S112" s="67"/>
      <c r="T112" s="80"/>
    </row>
    <row r="113" spans="2:20" x14ac:dyDescent="0.35">
      <c r="B113" s="39"/>
      <c r="C113" s="78"/>
      <c r="D113" s="79"/>
      <c r="E113" s="79"/>
      <c r="F113" s="79"/>
      <c r="G113" s="80"/>
      <c r="H113" s="67"/>
      <c r="I113" s="67"/>
      <c r="J113" s="80"/>
      <c r="K113" s="80"/>
      <c r="L113" s="41"/>
      <c r="M113" s="41"/>
      <c r="N113" s="80"/>
      <c r="O113" s="80"/>
      <c r="P113" s="41"/>
      <c r="Q113" s="41"/>
      <c r="R113" s="80"/>
      <c r="S113" s="67"/>
      <c r="T113" s="80"/>
    </row>
    <row r="114" spans="2:20" x14ac:dyDescent="0.35">
      <c r="B114" s="39"/>
      <c r="C114" s="78"/>
      <c r="D114" s="79"/>
      <c r="E114" s="79"/>
      <c r="F114" s="79"/>
      <c r="G114" s="80"/>
      <c r="H114" s="67"/>
      <c r="I114" s="67"/>
      <c r="J114" s="80"/>
      <c r="K114" s="80"/>
      <c r="L114" s="41"/>
      <c r="M114" s="41"/>
      <c r="N114" s="80"/>
      <c r="O114" s="80"/>
      <c r="P114" s="41"/>
      <c r="Q114" s="41"/>
      <c r="R114" s="80"/>
      <c r="S114" s="67"/>
      <c r="T114" s="80"/>
    </row>
    <row r="115" spans="2:20" x14ac:dyDescent="0.35">
      <c r="B115" s="39"/>
      <c r="C115" s="78"/>
      <c r="D115" s="79"/>
      <c r="E115" s="79"/>
      <c r="F115" s="79"/>
      <c r="G115" s="80"/>
      <c r="H115" s="67"/>
      <c r="I115" s="67"/>
      <c r="J115" s="80"/>
      <c r="K115" s="80"/>
      <c r="L115" s="41"/>
      <c r="M115" s="41"/>
      <c r="N115" s="80"/>
      <c r="O115" s="80"/>
      <c r="P115" s="41"/>
      <c r="Q115" s="41"/>
      <c r="R115" s="80"/>
      <c r="S115" s="67"/>
      <c r="T115" s="80"/>
    </row>
    <row r="116" spans="2:20" x14ac:dyDescent="0.35">
      <c r="B116" s="39"/>
      <c r="C116" s="78"/>
      <c r="D116" s="79"/>
      <c r="E116" s="79"/>
      <c r="F116" s="79"/>
      <c r="G116" s="80"/>
      <c r="H116" s="67"/>
      <c r="I116" s="67"/>
      <c r="J116" s="80"/>
      <c r="K116" s="80"/>
      <c r="L116" s="41"/>
      <c r="M116" s="41"/>
      <c r="N116" s="80"/>
      <c r="O116" s="80"/>
      <c r="P116" s="41"/>
      <c r="Q116" s="41"/>
      <c r="R116" s="80"/>
      <c r="S116" s="67"/>
      <c r="T116" s="80"/>
    </row>
    <row r="117" spans="2:20" x14ac:dyDescent="0.35">
      <c r="B117" s="39"/>
      <c r="C117" s="78"/>
      <c r="D117" s="79"/>
      <c r="E117" s="79"/>
      <c r="F117" s="79"/>
      <c r="G117" s="80"/>
      <c r="H117" s="67"/>
      <c r="I117" s="67"/>
      <c r="J117" s="80"/>
      <c r="K117" s="80"/>
      <c r="L117" s="41"/>
      <c r="M117" s="41"/>
      <c r="N117" s="80"/>
      <c r="O117" s="80"/>
      <c r="P117" s="41"/>
      <c r="Q117" s="41"/>
      <c r="R117" s="80"/>
      <c r="S117" s="67"/>
      <c r="T117" s="80"/>
    </row>
    <row r="118" spans="2:20" x14ac:dyDescent="0.35">
      <c r="B118" s="39"/>
      <c r="C118" s="78"/>
      <c r="D118" s="79"/>
      <c r="E118" s="79"/>
      <c r="F118" s="79"/>
      <c r="G118" s="80"/>
      <c r="H118" s="67"/>
      <c r="I118" s="67"/>
      <c r="J118" s="80"/>
      <c r="K118" s="80"/>
      <c r="L118" s="41"/>
      <c r="M118" s="41"/>
      <c r="N118" s="80"/>
      <c r="O118" s="80"/>
      <c r="P118" s="41"/>
      <c r="Q118" s="41"/>
      <c r="R118" s="80"/>
      <c r="S118" s="67"/>
      <c r="T118" s="80"/>
    </row>
    <row r="119" spans="2:20" x14ac:dyDescent="0.35">
      <c r="B119" s="39"/>
      <c r="C119" s="78"/>
      <c r="D119" s="79"/>
      <c r="E119" s="79"/>
      <c r="F119" s="79"/>
      <c r="G119" s="80"/>
      <c r="H119" s="67"/>
      <c r="I119" s="67"/>
      <c r="J119" s="80"/>
      <c r="K119" s="80"/>
      <c r="L119" s="41"/>
      <c r="M119" s="41"/>
      <c r="N119" s="80"/>
      <c r="O119" s="80"/>
      <c r="P119" s="41"/>
      <c r="Q119" s="41"/>
      <c r="R119" s="80"/>
      <c r="S119" s="67"/>
      <c r="T119" s="80"/>
    </row>
    <row r="120" spans="2:20" x14ac:dyDescent="0.35">
      <c r="B120" s="39"/>
      <c r="C120" s="78"/>
      <c r="D120" s="79"/>
      <c r="E120" s="79"/>
      <c r="F120" s="79"/>
      <c r="G120" s="80"/>
      <c r="H120" s="67"/>
      <c r="I120" s="67"/>
      <c r="J120" s="80"/>
      <c r="K120" s="80"/>
      <c r="L120" s="41"/>
      <c r="M120" s="41"/>
      <c r="N120" s="80"/>
      <c r="O120" s="80"/>
      <c r="P120" s="41"/>
      <c r="Q120" s="41"/>
      <c r="R120" s="80"/>
      <c r="S120" s="67"/>
      <c r="T120" s="80"/>
    </row>
    <row r="121" spans="2:20" x14ac:dyDescent="0.35">
      <c r="B121" s="39"/>
      <c r="C121" s="78"/>
      <c r="D121" s="79"/>
      <c r="E121" s="79"/>
      <c r="F121" s="79"/>
      <c r="G121" s="80"/>
      <c r="H121" s="67"/>
      <c r="I121" s="67"/>
      <c r="J121" s="80"/>
      <c r="K121" s="80"/>
      <c r="L121" s="41"/>
      <c r="M121" s="41"/>
      <c r="N121" s="80"/>
      <c r="O121" s="80"/>
      <c r="P121" s="41"/>
      <c r="Q121" s="41"/>
      <c r="R121" s="80"/>
      <c r="S121" s="67"/>
      <c r="T121" s="80"/>
    </row>
    <row r="122" spans="2:20" x14ac:dyDescent="0.35">
      <c r="B122" s="39"/>
      <c r="C122" s="78"/>
      <c r="D122" s="79"/>
      <c r="E122" s="79"/>
      <c r="F122" s="79"/>
      <c r="G122" s="80"/>
      <c r="H122" s="67"/>
      <c r="I122" s="67"/>
      <c r="J122" s="80"/>
      <c r="K122" s="80"/>
      <c r="L122" s="41"/>
      <c r="M122" s="41"/>
      <c r="N122" s="80"/>
      <c r="O122" s="80"/>
      <c r="P122" s="41"/>
      <c r="Q122" s="41"/>
      <c r="R122" s="80"/>
      <c r="S122" s="67"/>
      <c r="T122" s="80"/>
    </row>
    <row r="123" spans="2:20" x14ac:dyDescent="0.35">
      <c r="B123" s="39"/>
      <c r="C123" s="78"/>
      <c r="D123" s="79"/>
      <c r="E123" s="79"/>
      <c r="F123" s="79"/>
      <c r="G123" s="80"/>
      <c r="H123" s="67"/>
      <c r="I123" s="67"/>
      <c r="J123" s="80"/>
      <c r="K123" s="80"/>
      <c r="L123" s="41"/>
      <c r="M123" s="41"/>
      <c r="N123" s="80"/>
      <c r="O123" s="80"/>
      <c r="P123" s="41"/>
      <c r="Q123" s="41"/>
      <c r="R123" s="80"/>
      <c r="S123" s="67"/>
      <c r="T123" s="80"/>
    </row>
    <row r="124" spans="2:20" x14ac:dyDescent="0.35">
      <c r="B124" s="39"/>
      <c r="C124" s="78"/>
      <c r="D124" s="79"/>
      <c r="E124" s="79"/>
      <c r="F124" s="79"/>
      <c r="G124" s="80"/>
      <c r="H124" s="67"/>
      <c r="I124" s="67"/>
      <c r="J124" s="80"/>
      <c r="K124" s="80"/>
      <c r="L124" s="41"/>
      <c r="M124" s="41"/>
      <c r="N124" s="80"/>
      <c r="O124" s="80"/>
      <c r="P124" s="41"/>
      <c r="Q124" s="41"/>
      <c r="R124" s="80"/>
      <c r="S124" s="67"/>
      <c r="T124" s="80"/>
    </row>
    <row r="125" spans="2:20" x14ac:dyDescent="0.35">
      <c r="B125" s="39"/>
      <c r="C125" s="78"/>
      <c r="D125" s="79"/>
      <c r="E125" s="79"/>
      <c r="F125" s="79"/>
      <c r="G125" s="80"/>
      <c r="H125" s="67"/>
      <c r="I125" s="67"/>
      <c r="J125" s="80"/>
      <c r="K125" s="80"/>
      <c r="L125" s="41"/>
      <c r="M125" s="41"/>
      <c r="N125" s="80"/>
      <c r="O125" s="80"/>
      <c r="P125" s="41"/>
      <c r="Q125" s="41"/>
      <c r="R125" s="80"/>
      <c r="S125" s="67"/>
      <c r="T125" s="80"/>
    </row>
    <row r="126" spans="2:20" x14ac:dyDescent="0.35">
      <c r="B126" s="39"/>
      <c r="C126" s="78"/>
      <c r="D126" s="79"/>
      <c r="E126" s="79"/>
      <c r="F126" s="79"/>
      <c r="G126" s="80"/>
      <c r="H126" s="67"/>
      <c r="I126" s="67"/>
      <c r="J126" s="80"/>
      <c r="K126" s="80"/>
      <c r="L126" s="41"/>
      <c r="M126" s="41"/>
      <c r="N126" s="80"/>
      <c r="O126" s="80"/>
      <c r="P126" s="41"/>
      <c r="Q126" s="41"/>
      <c r="R126" s="80"/>
      <c r="S126" s="67"/>
      <c r="T126" s="80"/>
    </row>
    <row r="127" spans="2:20" x14ac:dyDescent="0.35">
      <c r="B127" s="39"/>
      <c r="C127" s="78"/>
      <c r="D127" s="79"/>
      <c r="E127" s="79"/>
      <c r="F127" s="79"/>
      <c r="G127" s="80"/>
      <c r="H127" s="67"/>
      <c r="I127" s="67"/>
      <c r="J127" s="80"/>
      <c r="K127" s="80"/>
      <c r="L127" s="41"/>
      <c r="M127" s="41"/>
      <c r="N127" s="80"/>
      <c r="O127" s="80"/>
      <c r="P127" s="41"/>
      <c r="Q127" s="41"/>
      <c r="R127" s="80"/>
      <c r="S127" s="67"/>
      <c r="T127" s="80"/>
    </row>
    <row r="128" spans="2:20" x14ac:dyDescent="0.35">
      <c r="B128" s="39"/>
      <c r="C128" s="78"/>
      <c r="D128" s="79"/>
      <c r="E128" s="79"/>
      <c r="F128" s="79"/>
      <c r="G128" s="80"/>
      <c r="H128" s="67"/>
      <c r="I128" s="67"/>
      <c r="J128" s="80"/>
      <c r="K128" s="80"/>
      <c r="L128" s="41"/>
      <c r="M128" s="41"/>
      <c r="N128" s="80"/>
      <c r="O128" s="80"/>
      <c r="P128" s="41"/>
      <c r="Q128" s="41"/>
      <c r="R128" s="80"/>
      <c r="S128" s="67"/>
      <c r="T128" s="80"/>
    </row>
    <row r="129" spans="2:20" x14ac:dyDescent="0.35">
      <c r="B129" s="39"/>
      <c r="C129" s="78"/>
      <c r="D129" s="79"/>
      <c r="E129" s="79"/>
      <c r="F129" s="79"/>
      <c r="G129" s="80"/>
      <c r="H129" s="67"/>
      <c r="I129" s="67"/>
      <c r="J129" s="80"/>
      <c r="K129" s="80"/>
      <c r="L129" s="41"/>
      <c r="M129" s="41"/>
      <c r="N129" s="80"/>
      <c r="O129" s="80"/>
      <c r="P129" s="41"/>
      <c r="Q129" s="41"/>
      <c r="R129" s="80"/>
      <c r="S129" s="67"/>
      <c r="T129" s="80"/>
    </row>
    <row r="130" spans="2:20" x14ac:dyDescent="0.35">
      <c r="B130" s="39"/>
      <c r="C130" s="78"/>
      <c r="D130" s="79"/>
      <c r="E130" s="79"/>
      <c r="F130" s="79"/>
      <c r="G130" s="80"/>
      <c r="H130" s="67"/>
      <c r="I130" s="67"/>
      <c r="J130" s="80"/>
      <c r="K130" s="80"/>
      <c r="L130" s="41"/>
      <c r="M130" s="41"/>
      <c r="N130" s="80"/>
      <c r="O130" s="80"/>
      <c r="P130" s="41"/>
      <c r="Q130" s="41"/>
      <c r="R130" s="80"/>
      <c r="S130" s="67"/>
      <c r="T130" s="80"/>
    </row>
    <row r="131" spans="2:20" x14ac:dyDescent="0.35">
      <c r="B131" s="39"/>
      <c r="C131" s="78"/>
      <c r="D131" s="79"/>
      <c r="E131" s="79"/>
      <c r="F131" s="79"/>
      <c r="G131" s="80"/>
      <c r="H131" s="67"/>
      <c r="I131" s="67"/>
      <c r="J131" s="80"/>
      <c r="K131" s="80"/>
      <c r="L131" s="41"/>
      <c r="M131" s="41"/>
      <c r="N131" s="80"/>
      <c r="O131" s="80"/>
      <c r="P131" s="41"/>
      <c r="Q131" s="41"/>
      <c r="R131" s="80"/>
      <c r="S131" s="67"/>
      <c r="T131" s="80"/>
    </row>
    <row r="132" spans="2:20" x14ac:dyDescent="0.35">
      <c r="B132" s="39"/>
      <c r="C132" s="78"/>
      <c r="D132" s="79"/>
      <c r="E132" s="79"/>
      <c r="F132" s="79"/>
      <c r="G132" s="80"/>
      <c r="H132" s="67"/>
      <c r="I132" s="67"/>
      <c r="J132" s="80"/>
      <c r="K132" s="80"/>
      <c r="L132" s="41"/>
      <c r="M132" s="41"/>
      <c r="N132" s="80"/>
      <c r="O132" s="80"/>
      <c r="P132" s="41"/>
      <c r="Q132" s="41"/>
      <c r="R132" s="80"/>
      <c r="S132" s="67"/>
      <c r="T132" s="80"/>
    </row>
    <row r="133" spans="2:20" x14ac:dyDescent="0.35">
      <c r="B133" s="39"/>
      <c r="C133" s="78"/>
      <c r="D133" s="79"/>
      <c r="E133" s="79"/>
      <c r="F133" s="79"/>
      <c r="G133" s="80"/>
      <c r="H133" s="67"/>
      <c r="I133" s="67"/>
      <c r="J133" s="80"/>
      <c r="K133" s="80"/>
      <c r="L133" s="41"/>
      <c r="M133" s="41"/>
      <c r="N133" s="80"/>
      <c r="O133" s="80"/>
      <c r="P133" s="41"/>
      <c r="Q133" s="41"/>
      <c r="R133" s="80"/>
      <c r="S133" s="67"/>
      <c r="T133" s="80"/>
    </row>
    <row r="134" spans="2:20" x14ac:dyDescent="0.35">
      <c r="B134" s="39"/>
      <c r="C134" s="78"/>
      <c r="D134" s="79"/>
      <c r="E134" s="79"/>
      <c r="F134" s="79"/>
      <c r="G134" s="80"/>
      <c r="H134" s="67"/>
      <c r="I134" s="67"/>
      <c r="J134" s="80"/>
      <c r="K134" s="80"/>
      <c r="L134" s="41"/>
      <c r="M134" s="41"/>
      <c r="N134" s="80"/>
      <c r="O134" s="80"/>
      <c r="P134" s="41"/>
      <c r="Q134" s="41"/>
      <c r="R134" s="80"/>
      <c r="S134" s="67"/>
      <c r="T134" s="80"/>
    </row>
    <row r="135" spans="2:20" x14ac:dyDescent="0.35">
      <c r="B135" s="39"/>
      <c r="C135" s="78"/>
      <c r="D135" s="79"/>
      <c r="E135" s="79"/>
      <c r="F135" s="79"/>
      <c r="G135" s="80"/>
      <c r="H135" s="67"/>
      <c r="I135" s="67"/>
      <c r="J135" s="80"/>
      <c r="K135" s="80"/>
      <c r="L135" s="41"/>
      <c r="M135" s="41"/>
      <c r="N135" s="80"/>
      <c r="O135" s="80"/>
      <c r="P135" s="41"/>
      <c r="Q135" s="41"/>
      <c r="R135" s="80"/>
      <c r="S135" s="67"/>
      <c r="T135" s="80"/>
    </row>
    <row r="136" spans="2:20" x14ac:dyDescent="0.35">
      <c r="B136" s="39"/>
      <c r="C136" s="78"/>
      <c r="D136" s="79"/>
      <c r="E136" s="79"/>
      <c r="F136" s="79"/>
      <c r="G136" s="80"/>
      <c r="H136" s="67"/>
      <c r="I136" s="67"/>
      <c r="J136" s="80"/>
      <c r="K136" s="80"/>
      <c r="L136" s="41"/>
      <c r="M136" s="41"/>
      <c r="N136" s="80"/>
      <c r="O136" s="80"/>
      <c r="P136" s="41"/>
      <c r="Q136" s="41"/>
      <c r="R136" s="80"/>
      <c r="S136" s="67"/>
      <c r="T136" s="80"/>
    </row>
    <row r="137" spans="2:20" x14ac:dyDescent="0.35">
      <c r="B137" s="39"/>
      <c r="C137" s="78"/>
      <c r="D137" s="79"/>
      <c r="E137" s="79"/>
      <c r="F137" s="79"/>
      <c r="G137" s="80"/>
      <c r="H137" s="67"/>
      <c r="I137" s="67"/>
      <c r="J137" s="80"/>
      <c r="K137" s="80"/>
      <c r="L137" s="41"/>
      <c r="M137" s="41"/>
      <c r="N137" s="80"/>
      <c r="O137" s="80"/>
      <c r="P137" s="41"/>
      <c r="Q137" s="41"/>
      <c r="R137" s="80"/>
      <c r="S137" s="67"/>
      <c r="T137" s="80"/>
    </row>
    <row r="138" spans="2:20" x14ac:dyDescent="0.35">
      <c r="B138" s="39"/>
      <c r="C138" s="78"/>
      <c r="D138" s="79"/>
      <c r="E138" s="79"/>
      <c r="F138" s="79"/>
      <c r="G138" s="80"/>
      <c r="H138" s="67"/>
      <c r="I138" s="67"/>
      <c r="J138" s="80"/>
      <c r="K138" s="80"/>
      <c r="L138" s="41"/>
      <c r="M138" s="41"/>
      <c r="N138" s="80"/>
      <c r="O138" s="80"/>
      <c r="P138" s="41"/>
      <c r="Q138" s="41"/>
      <c r="R138" s="80"/>
      <c r="S138" s="67"/>
      <c r="T138" s="80"/>
    </row>
    <row r="139" spans="2:20" x14ac:dyDescent="0.35">
      <c r="B139" s="39"/>
      <c r="C139" s="78"/>
      <c r="D139" s="79"/>
      <c r="E139" s="79"/>
      <c r="F139" s="79"/>
      <c r="G139" s="80"/>
      <c r="H139" s="67"/>
      <c r="I139" s="67"/>
      <c r="J139" s="80"/>
      <c r="K139" s="80"/>
      <c r="L139" s="41"/>
      <c r="M139" s="41"/>
      <c r="N139" s="80"/>
      <c r="O139" s="80"/>
      <c r="P139" s="41"/>
      <c r="Q139" s="41"/>
      <c r="R139" s="80"/>
      <c r="S139" s="67"/>
      <c r="T139" s="80"/>
    </row>
    <row r="140" spans="2:20" x14ac:dyDescent="0.35">
      <c r="B140" s="39"/>
      <c r="C140" s="78"/>
      <c r="D140" s="79"/>
      <c r="E140" s="79"/>
      <c r="F140" s="79"/>
      <c r="G140" s="80"/>
      <c r="H140" s="67"/>
      <c r="I140" s="67"/>
      <c r="J140" s="80"/>
      <c r="K140" s="80"/>
      <c r="L140" s="41"/>
      <c r="M140" s="41"/>
      <c r="N140" s="80"/>
      <c r="O140" s="80"/>
      <c r="P140" s="41"/>
      <c r="Q140" s="41"/>
      <c r="R140" s="80"/>
      <c r="S140" s="67"/>
      <c r="T140" s="80"/>
    </row>
    <row r="141" spans="2:20" x14ac:dyDescent="0.35">
      <c r="B141" s="39"/>
      <c r="C141" s="78"/>
      <c r="D141" s="79"/>
      <c r="E141" s="79"/>
      <c r="F141" s="79"/>
      <c r="G141" s="80"/>
      <c r="H141" s="67"/>
      <c r="I141" s="67"/>
      <c r="J141" s="80"/>
      <c r="K141" s="80"/>
      <c r="L141" s="41"/>
      <c r="M141" s="41"/>
      <c r="N141" s="80"/>
      <c r="O141" s="80"/>
      <c r="P141" s="41"/>
      <c r="Q141" s="41"/>
      <c r="R141" s="80"/>
      <c r="S141" s="67"/>
      <c r="T141" s="80"/>
    </row>
    <row r="142" spans="2:20" x14ac:dyDescent="0.35">
      <c r="B142" s="39"/>
      <c r="C142" s="78"/>
      <c r="D142" s="79"/>
      <c r="E142" s="79"/>
      <c r="F142" s="79"/>
      <c r="G142" s="80"/>
      <c r="H142" s="67"/>
      <c r="I142" s="67"/>
      <c r="J142" s="80"/>
      <c r="K142" s="80"/>
      <c r="L142" s="41"/>
      <c r="M142" s="41"/>
      <c r="N142" s="80"/>
      <c r="O142" s="80"/>
      <c r="P142" s="41"/>
      <c r="Q142" s="41"/>
      <c r="R142" s="80"/>
      <c r="S142" s="67"/>
      <c r="T142" s="80"/>
    </row>
    <row r="143" spans="2:20" x14ac:dyDescent="0.35">
      <c r="B143" s="39"/>
      <c r="C143" s="78"/>
      <c r="D143" s="79"/>
      <c r="E143" s="79"/>
      <c r="F143" s="79"/>
      <c r="G143" s="80"/>
      <c r="H143" s="67"/>
      <c r="I143" s="67"/>
      <c r="J143" s="80"/>
      <c r="K143" s="80"/>
      <c r="L143" s="41"/>
      <c r="M143" s="41"/>
      <c r="N143" s="80"/>
      <c r="O143" s="80"/>
      <c r="P143" s="41"/>
      <c r="Q143" s="41"/>
      <c r="R143" s="80"/>
      <c r="S143" s="67"/>
      <c r="T143" s="80"/>
    </row>
    <row r="144" spans="2:20" x14ac:dyDescent="0.35">
      <c r="B144" s="39"/>
      <c r="C144" s="78"/>
      <c r="D144" s="79"/>
      <c r="E144" s="79"/>
      <c r="F144" s="79"/>
      <c r="G144" s="80"/>
      <c r="H144" s="67"/>
      <c r="I144" s="67"/>
      <c r="J144" s="80"/>
      <c r="K144" s="80"/>
      <c r="L144" s="41"/>
      <c r="M144" s="41"/>
      <c r="N144" s="80"/>
      <c r="O144" s="80"/>
      <c r="P144" s="41"/>
      <c r="Q144" s="41"/>
      <c r="R144" s="80"/>
      <c r="S144" s="67"/>
      <c r="T144" s="80"/>
    </row>
    <row r="145" spans="2:20" x14ac:dyDescent="0.35">
      <c r="B145" s="39"/>
      <c r="C145" s="78"/>
      <c r="D145" s="79"/>
      <c r="E145" s="79"/>
      <c r="F145" s="79"/>
      <c r="G145" s="80"/>
      <c r="H145" s="67"/>
      <c r="I145" s="67"/>
      <c r="J145" s="80"/>
      <c r="K145" s="80"/>
      <c r="L145" s="41"/>
      <c r="M145" s="41"/>
      <c r="N145" s="80"/>
      <c r="O145" s="80"/>
      <c r="P145" s="41"/>
      <c r="Q145" s="41"/>
      <c r="R145" s="80"/>
      <c r="S145" s="67"/>
      <c r="T145" s="80"/>
    </row>
    <row r="146" spans="2:20" x14ac:dyDescent="0.35">
      <c r="B146" s="39"/>
      <c r="C146" s="78"/>
      <c r="D146" s="79"/>
      <c r="E146" s="79"/>
      <c r="F146" s="79"/>
      <c r="G146" s="80"/>
      <c r="H146" s="67"/>
      <c r="I146" s="67"/>
      <c r="J146" s="80"/>
      <c r="K146" s="80"/>
      <c r="L146" s="41"/>
      <c r="M146" s="41"/>
      <c r="N146" s="80"/>
      <c r="O146" s="80"/>
      <c r="P146" s="41"/>
      <c r="Q146" s="41"/>
      <c r="R146" s="80"/>
      <c r="S146" s="67"/>
      <c r="T146" s="80"/>
    </row>
    <row r="147" spans="2:20" x14ac:dyDescent="0.35">
      <c r="B147" s="39"/>
      <c r="C147" s="78"/>
      <c r="D147" s="79"/>
      <c r="E147" s="79"/>
      <c r="F147" s="79"/>
      <c r="G147" s="80"/>
      <c r="H147" s="67"/>
      <c r="I147" s="67"/>
      <c r="J147" s="80"/>
      <c r="K147" s="80"/>
      <c r="L147" s="41"/>
      <c r="M147" s="41"/>
      <c r="N147" s="80"/>
      <c r="O147" s="80"/>
      <c r="P147" s="41"/>
      <c r="Q147" s="41"/>
      <c r="R147" s="80"/>
      <c r="S147" s="67"/>
      <c r="T147" s="80"/>
    </row>
    <row r="148" spans="2:20" x14ac:dyDescent="0.35">
      <c r="B148" s="39"/>
      <c r="C148" s="78"/>
      <c r="D148" s="79"/>
      <c r="E148" s="79"/>
      <c r="F148" s="79"/>
      <c r="G148" s="80"/>
      <c r="H148" s="67"/>
      <c r="I148" s="67"/>
      <c r="J148" s="80"/>
      <c r="K148" s="80"/>
      <c r="L148" s="41"/>
      <c r="M148" s="41"/>
      <c r="N148" s="80"/>
      <c r="O148" s="80"/>
      <c r="P148" s="41"/>
      <c r="Q148" s="41"/>
      <c r="R148" s="80"/>
      <c r="S148" s="67"/>
      <c r="T148" s="80"/>
    </row>
    <row r="149" spans="2:20" x14ac:dyDescent="0.35">
      <c r="B149" s="39"/>
      <c r="C149" s="78"/>
      <c r="D149" s="79"/>
      <c r="E149" s="79"/>
      <c r="F149" s="79"/>
      <c r="G149" s="80"/>
      <c r="H149" s="67"/>
      <c r="I149" s="67"/>
      <c r="J149" s="80"/>
      <c r="K149" s="80"/>
      <c r="L149" s="41"/>
      <c r="M149" s="41"/>
      <c r="N149" s="80"/>
      <c r="O149" s="80"/>
      <c r="P149" s="41"/>
      <c r="Q149" s="41"/>
      <c r="R149" s="80"/>
      <c r="S149" s="67"/>
      <c r="T149" s="80"/>
    </row>
    <row r="150" spans="2:20" x14ac:dyDescent="0.35">
      <c r="B150" s="39"/>
      <c r="C150" s="78"/>
      <c r="D150" s="79"/>
      <c r="E150" s="79"/>
      <c r="F150" s="79"/>
      <c r="G150" s="80"/>
      <c r="H150" s="67"/>
      <c r="I150" s="67"/>
      <c r="J150" s="80"/>
      <c r="K150" s="80"/>
      <c r="L150" s="41"/>
      <c r="M150" s="41"/>
      <c r="N150" s="80"/>
      <c r="O150" s="80"/>
      <c r="P150" s="41"/>
      <c r="Q150" s="41"/>
      <c r="R150" s="80"/>
      <c r="S150" s="67"/>
      <c r="T150" s="80"/>
    </row>
    <row r="151" spans="2:20" x14ac:dyDescent="0.35">
      <c r="B151" s="39"/>
      <c r="C151" s="78"/>
      <c r="D151" s="79"/>
      <c r="E151" s="79"/>
      <c r="F151" s="79"/>
      <c r="G151" s="80"/>
      <c r="H151" s="67"/>
      <c r="I151" s="67"/>
      <c r="J151" s="80"/>
      <c r="K151" s="80"/>
      <c r="L151" s="41"/>
      <c r="M151" s="41"/>
      <c r="N151" s="80"/>
      <c r="O151" s="80"/>
      <c r="P151" s="41"/>
      <c r="Q151" s="41"/>
      <c r="R151" s="80"/>
      <c r="S151" s="67"/>
      <c r="T151" s="80"/>
    </row>
    <row r="152" spans="2:20" x14ac:dyDescent="0.35">
      <c r="B152" s="39"/>
      <c r="C152" s="78"/>
      <c r="D152" s="79"/>
      <c r="E152" s="79"/>
      <c r="F152" s="79"/>
      <c r="G152" s="80"/>
      <c r="H152" s="67"/>
      <c r="I152" s="67"/>
      <c r="J152" s="80"/>
      <c r="K152" s="80"/>
      <c r="L152" s="41"/>
      <c r="M152" s="41"/>
      <c r="N152" s="80"/>
      <c r="O152" s="80"/>
      <c r="P152" s="41"/>
      <c r="Q152" s="41"/>
      <c r="R152" s="80"/>
      <c r="S152" s="67"/>
      <c r="T152" s="80"/>
    </row>
    <row r="153" spans="2:20" x14ac:dyDescent="0.35">
      <c r="B153" s="39"/>
      <c r="C153" s="78"/>
      <c r="D153" s="79"/>
      <c r="E153" s="79"/>
      <c r="F153" s="79"/>
      <c r="G153" s="80"/>
      <c r="H153" s="67"/>
      <c r="I153" s="67"/>
      <c r="J153" s="80"/>
      <c r="K153" s="80"/>
      <c r="L153" s="41"/>
      <c r="M153" s="41"/>
      <c r="N153" s="80"/>
      <c r="O153" s="80"/>
      <c r="P153" s="41"/>
      <c r="Q153" s="41"/>
      <c r="R153" s="80"/>
      <c r="S153" s="67"/>
      <c r="T153" s="80"/>
    </row>
    <row r="154" spans="2:20" x14ac:dyDescent="0.35">
      <c r="B154" s="39"/>
      <c r="C154" s="78"/>
      <c r="D154" s="79"/>
      <c r="E154" s="79"/>
      <c r="F154" s="79"/>
      <c r="G154" s="80"/>
      <c r="H154" s="67"/>
      <c r="I154" s="67"/>
      <c r="J154" s="80"/>
      <c r="K154" s="80"/>
      <c r="L154" s="41"/>
      <c r="M154" s="41"/>
      <c r="N154" s="80"/>
      <c r="O154" s="80"/>
      <c r="P154" s="41"/>
      <c r="Q154" s="41"/>
      <c r="R154" s="80"/>
      <c r="S154" s="67"/>
      <c r="T154" s="80"/>
    </row>
    <row r="155" spans="2:20" x14ac:dyDescent="0.35">
      <c r="B155" s="39"/>
      <c r="C155" s="78"/>
      <c r="D155" s="79"/>
      <c r="E155" s="79"/>
      <c r="F155" s="79"/>
      <c r="G155" s="80"/>
      <c r="H155" s="67"/>
      <c r="I155" s="67"/>
      <c r="J155" s="80"/>
      <c r="K155" s="80"/>
      <c r="L155" s="41"/>
      <c r="M155" s="41"/>
      <c r="N155" s="80"/>
      <c r="O155" s="80"/>
      <c r="P155" s="41"/>
      <c r="Q155" s="41"/>
      <c r="R155" s="80"/>
      <c r="S155" s="67"/>
      <c r="T155" s="80"/>
    </row>
    <row r="156" spans="2:20" x14ac:dyDescent="0.35">
      <c r="B156" s="39"/>
      <c r="C156" s="78"/>
      <c r="D156" s="79"/>
      <c r="E156" s="79"/>
      <c r="F156" s="79"/>
      <c r="G156" s="80"/>
      <c r="H156" s="67"/>
      <c r="I156" s="67"/>
      <c r="J156" s="80"/>
      <c r="K156" s="80"/>
      <c r="L156" s="41"/>
      <c r="M156" s="41"/>
      <c r="N156" s="80"/>
      <c r="O156" s="80"/>
      <c r="P156" s="41"/>
      <c r="Q156" s="41"/>
      <c r="R156" s="80"/>
      <c r="S156" s="67"/>
      <c r="T156" s="80"/>
    </row>
    <row r="157" spans="2:20" x14ac:dyDescent="0.35">
      <c r="B157" s="39"/>
      <c r="C157" s="78"/>
      <c r="D157" s="79"/>
      <c r="E157" s="79"/>
      <c r="F157" s="79"/>
      <c r="G157" s="80"/>
      <c r="H157" s="67"/>
      <c r="I157" s="67"/>
      <c r="J157" s="80"/>
      <c r="K157" s="80"/>
      <c r="L157" s="41"/>
      <c r="M157" s="41"/>
      <c r="N157" s="80"/>
      <c r="O157" s="80"/>
      <c r="P157" s="41"/>
      <c r="Q157" s="41"/>
      <c r="R157" s="80"/>
      <c r="S157" s="67"/>
      <c r="T157" s="80"/>
    </row>
    <row r="158" spans="2:20" x14ac:dyDescent="0.35">
      <c r="B158" s="39"/>
      <c r="C158" s="78"/>
      <c r="D158" s="79"/>
      <c r="E158" s="79"/>
      <c r="F158" s="79"/>
      <c r="G158" s="80"/>
      <c r="H158" s="67"/>
      <c r="I158" s="67"/>
      <c r="J158" s="80"/>
      <c r="K158" s="80"/>
      <c r="L158" s="41"/>
      <c r="M158" s="41"/>
      <c r="N158" s="80"/>
      <c r="O158" s="80"/>
      <c r="P158" s="41"/>
      <c r="Q158" s="41"/>
      <c r="R158" s="80"/>
      <c r="S158" s="67"/>
      <c r="T158" s="80"/>
    </row>
    <row r="159" spans="2:20" x14ac:dyDescent="0.35">
      <c r="B159" s="39"/>
      <c r="C159" s="78"/>
      <c r="D159" s="79"/>
      <c r="E159" s="79"/>
      <c r="F159" s="79"/>
      <c r="G159" s="80"/>
      <c r="H159" s="67"/>
      <c r="I159" s="67"/>
      <c r="J159" s="80"/>
      <c r="K159" s="80"/>
      <c r="L159" s="41"/>
      <c r="M159" s="41"/>
      <c r="N159" s="80"/>
      <c r="O159" s="80"/>
      <c r="P159" s="41"/>
      <c r="Q159" s="41"/>
      <c r="R159" s="80"/>
      <c r="S159" s="67"/>
      <c r="T159" s="80"/>
    </row>
    <row r="160" spans="2:20" x14ac:dyDescent="0.35">
      <c r="B160" s="39"/>
      <c r="C160" s="78"/>
      <c r="D160" s="79"/>
      <c r="E160" s="79"/>
      <c r="F160" s="79"/>
      <c r="G160" s="80"/>
      <c r="H160" s="67"/>
      <c r="I160" s="67"/>
      <c r="J160" s="80"/>
      <c r="K160" s="80"/>
      <c r="L160" s="41"/>
      <c r="M160" s="41"/>
      <c r="N160" s="80"/>
      <c r="O160" s="80"/>
      <c r="P160" s="41"/>
      <c r="Q160" s="41"/>
      <c r="R160" s="80"/>
      <c r="S160" s="67"/>
      <c r="T160" s="80"/>
    </row>
    <row r="161" spans="2:20" x14ac:dyDescent="0.35">
      <c r="B161" s="39"/>
      <c r="C161" s="78"/>
      <c r="D161" s="79"/>
      <c r="E161" s="79"/>
      <c r="F161" s="79"/>
      <c r="G161" s="80"/>
      <c r="H161" s="67"/>
      <c r="I161" s="67"/>
      <c r="J161" s="80"/>
      <c r="K161" s="80"/>
      <c r="L161" s="41"/>
      <c r="M161" s="41"/>
      <c r="N161" s="80"/>
      <c r="O161" s="80"/>
      <c r="P161" s="41"/>
      <c r="Q161" s="41"/>
      <c r="R161" s="80"/>
      <c r="S161" s="67"/>
      <c r="T161" s="80"/>
    </row>
    <row r="162" spans="2:20" x14ac:dyDescent="0.35">
      <c r="B162" s="39"/>
      <c r="C162" s="78"/>
      <c r="D162" s="79"/>
      <c r="E162" s="79"/>
      <c r="F162" s="79"/>
      <c r="G162" s="80"/>
      <c r="H162" s="67"/>
      <c r="I162" s="67"/>
      <c r="J162" s="80"/>
      <c r="K162" s="80"/>
      <c r="L162" s="41"/>
      <c r="M162" s="41"/>
      <c r="N162" s="80"/>
      <c r="O162" s="80"/>
      <c r="P162" s="41"/>
      <c r="Q162" s="41"/>
      <c r="R162" s="80"/>
      <c r="S162" s="67"/>
      <c r="T162" s="80"/>
    </row>
    <row r="163" spans="2:20" x14ac:dyDescent="0.35">
      <c r="B163" s="39"/>
      <c r="C163" s="78"/>
      <c r="D163" s="79"/>
      <c r="E163" s="79"/>
      <c r="F163" s="79"/>
      <c r="G163" s="80"/>
      <c r="H163" s="67"/>
      <c r="I163" s="67"/>
      <c r="J163" s="80"/>
      <c r="K163" s="80"/>
      <c r="L163" s="41"/>
      <c r="M163" s="41"/>
      <c r="N163" s="80"/>
      <c r="O163" s="80"/>
      <c r="P163" s="41"/>
      <c r="Q163" s="41"/>
      <c r="R163" s="80"/>
      <c r="S163" s="67"/>
      <c r="T163" s="80"/>
    </row>
    <row r="164" spans="2:20" x14ac:dyDescent="0.35">
      <c r="B164" s="39"/>
      <c r="C164" s="78"/>
      <c r="D164" s="79"/>
      <c r="E164" s="79"/>
      <c r="F164" s="79"/>
      <c r="G164" s="80"/>
      <c r="H164" s="67"/>
      <c r="I164" s="67"/>
      <c r="J164" s="80"/>
      <c r="K164" s="80"/>
      <c r="L164" s="41"/>
      <c r="M164" s="41"/>
      <c r="N164" s="80"/>
      <c r="O164" s="80"/>
      <c r="P164" s="41"/>
      <c r="Q164" s="41"/>
      <c r="R164" s="80"/>
      <c r="S164" s="67"/>
      <c r="T164" s="80"/>
    </row>
    <row r="165" spans="2:20" x14ac:dyDescent="0.35">
      <c r="B165" s="39"/>
      <c r="C165" s="78"/>
      <c r="D165" s="79"/>
      <c r="E165" s="79"/>
      <c r="F165" s="79"/>
      <c r="G165" s="80"/>
      <c r="H165" s="67"/>
      <c r="I165" s="67"/>
      <c r="J165" s="80"/>
      <c r="K165" s="80"/>
      <c r="L165" s="41"/>
      <c r="M165" s="41"/>
      <c r="N165" s="80"/>
      <c r="O165" s="80"/>
      <c r="P165" s="41"/>
      <c r="Q165" s="41"/>
      <c r="R165" s="80"/>
      <c r="S165" s="67"/>
      <c r="T165" s="80"/>
    </row>
    <row r="166" spans="2:20" x14ac:dyDescent="0.35">
      <c r="B166" s="39"/>
      <c r="C166" s="78"/>
      <c r="D166" s="79"/>
      <c r="E166" s="79"/>
      <c r="F166" s="79"/>
      <c r="G166" s="80"/>
      <c r="H166" s="67"/>
      <c r="I166" s="67"/>
      <c r="J166" s="80"/>
      <c r="K166" s="80"/>
      <c r="L166" s="41"/>
      <c r="M166" s="41"/>
      <c r="N166" s="80"/>
      <c r="O166" s="80"/>
      <c r="P166" s="41"/>
      <c r="Q166" s="41"/>
      <c r="R166" s="80"/>
      <c r="S166" s="67"/>
      <c r="T166" s="80"/>
    </row>
    <row r="167" spans="2:20" x14ac:dyDescent="0.35">
      <c r="B167" s="39"/>
      <c r="C167" s="78"/>
      <c r="D167" s="79"/>
      <c r="E167" s="79"/>
      <c r="F167" s="79"/>
      <c r="G167" s="80"/>
      <c r="H167" s="67"/>
      <c r="I167" s="67"/>
      <c r="J167" s="80"/>
      <c r="K167" s="80"/>
      <c r="L167" s="41"/>
      <c r="M167" s="41"/>
      <c r="N167" s="80"/>
      <c r="O167" s="80"/>
      <c r="P167" s="41"/>
      <c r="Q167" s="41"/>
      <c r="R167" s="80"/>
      <c r="S167" s="67"/>
      <c r="T167" s="80"/>
    </row>
    <row r="168" spans="2:20" x14ac:dyDescent="0.35">
      <c r="B168" s="39"/>
      <c r="C168" s="78"/>
      <c r="D168" s="79"/>
      <c r="E168" s="79"/>
      <c r="F168" s="79"/>
      <c r="G168" s="80"/>
      <c r="H168" s="67"/>
      <c r="I168" s="67"/>
      <c r="J168" s="80"/>
      <c r="K168" s="80"/>
      <c r="L168" s="41"/>
      <c r="M168" s="41"/>
      <c r="N168" s="80"/>
      <c r="O168" s="80"/>
      <c r="P168" s="41"/>
      <c r="Q168" s="41"/>
      <c r="R168" s="80"/>
      <c r="S168" s="67"/>
      <c r="T168" s="80"/>
    </row>
    <row r="169" spans="2:20" x14ac:dyDescent="0.35">
      <c r="B169" s="39"/>
      <c r="C169" s="78"/>
      <c r="D169" s="79"/>
      <c r="E169" s="79"/>
      <c r="F169" s="79"/>
      <c r="G169" s="80"/>
      <c r="H169" s="67"/>
      <c r="I169" s="67"/>
      <c r="J169" s="80"/>
      <c r="K169" s="80"/>
      <c r="L169" s="41"/>
      <c r="M169" s="41"/>
      <c r="N169" s="80"/>
      <c r="O169" s="80"/>
      <c r="P169" s="41"/>
      <c r="Q169" s="41"/>
      <c r="R169" s="80"/>
      <c r="S169" s="67"/>
      <c r="T169" s="80"/>
    </row>
    <row r="170" spans="2:20" x14ac:dyDescent="0.35">
      <c r="B170" s="39"/>
      <c r="C170" s="78"/>
      <c r="D170" s="79"/>
      <c r="E170" s="79"/>
      <c r="F170" s="79"/>
      <c r="G170" s="80"/>
      <c r="H170" s="67"/>
      <c r="I170" s="67"/>
      <c r="J170" s="80"/>
      <c r="K170" s="80"/>
      <c r="L170" s="41"/>
      <c r="M170" s="41"/>
      <c r="N170" s="80"/>
      <c r="O170" s="80"/>
      <c r="P170" s="41"/>
      <c r="Q170" s="41"/>
      <c r="R170" s="80"/>
      <c r="S170" s="67"/>
      <c r="T170" s="80"/>
    </row>
    <row r="171" spans="2:20" x14ac:dyDescent="0.35">
      <c r="B171" s="39"/>
      <c r="C171" s="78"/>
      <c r="D171" s="79"/>
      <c r="E171" s="79"/>
      <c r="F171" s="79"/>
      <c r="G171" s="80"/>
      <c r="H171" s="67"/>
      <c r="I171" s="67"/>
      <c r="J171" s="80"/>
      <c r="K171" s="80"/>
      <c r="L171" s="41"/>
      <c r="M171" s="41"/>
      <c r="N171" s="80"/>
      <c r="O171" s="80"/>
      <c r="P171" s="41"/>
      <c r="Q171" s="41"/>
      <c r="R171" s="80"/>
      <c r="S171" s="67"/>
      <c r="T171" s="80"/>
    </row>
    <row r="172" spans="2:20" x14ac:dyDescent="0.35">
      <c r="B172" s="39"/>
      <c r="C172" s="78"/>
      <c r="D172" s="79"/>
      <c r="E172" s="79"/>
      <c r="F172" s="79"/>
      <c r="G172" s="80"/>
      <c r="H172" s="67"/>
      <c r="I172" s="67"/>
      <c r="J172" s="80"/>
      <c r="K172" s="80"/>
      <c r="L172" s="41"/>
      <c r="M172" s="41"/>
      <c r="N172" s="80"/>
      <c r="O172" s="80"/>
      <c r="P172" s="41"/>
      <c r="Q172" s="41"/>
      <c r="R172" s="80"/>
      <c r="S172" s="67"/>
      <c r="T172" s="80"/>
    </row>
    <row r="173" spans="2:20" x14ac:dyDescent="0.35">
      <c r="B173" s="39"/>
      <c r="C173" s="78"/>
      <c r="D173" s="79"/>
      <c r="E173" s="79"/>
      <c r="F173" s="79"/>
      <c r="G173" s="80"/>
      <c r="H173" s="67"/>
      <c r="I173" s="67"/>
      <c r="J173" s="80"/>
      <c r="K173" s="80"/>
      <c r="L173" s="41"/>
      <c r="M173" s="41"/>
      <c r="N173" s="80"/>
      <c r="O173" s="80"/>
      <c r="P173" s="41"/>
      <c r="Q173" s="41"/>
      <c r="R173" s="80"/>
      <c r="S173" s="67"/>
      <c r="T173" s="80"/>
    </row>
    <row r="174" spans="2:20" x14ac:dyDescent="0.35">
      <c r="B174" s="39"/>
      <c r="C174" s="78"/>
      <c r="D174" s="79"/>
      <c r="E174" s="79"/>
      <c r="F174" s="79"/>
      <c r="G174" s="80"/>
      <c r="H174" s="67"/>
      <c r="I174" s="67"/>
      <c r="J174" s="80"/>
      <c r="K174" s="80"/>
      <c r="L174" s="41"/>
      <c r="M174" s="41"/>
      <c r="N174" s="80"/>
      <c r="O174" s="80"/>
      <c r="P174" s="41"/>
      <c r="Q174" s="41"/>
      <c r="R174" s="80"/>
      <c r="S174" s="67"/>
      <c r="T174" s="80"/>
    </row>
    <row r="175" spans="2:20" x14ac:dyDescent="0.35">
      <c r="B175" s="39"/>
      <c r="C175" s="78"/>
      <c r="D175" s="79"/>
      <c r="E175" s="79"/>
      <c r="F175" s="79"/>
      <c r="G175" s="80"/>
      <c r="H175" s="67"/>
      <c r="I175" s="67"/>
      <c r="J175" s="80"/>
      <c r="K175" s="80"/>
      <c r="L175" s="41"/>
      <c r="M175" s="41"/>
      <c r="N175" s="80"/>
      <c r="O175" s="80"/>
      <c r="P175" s="41"/>
      <c r="Q175" s="41"/>
      <c r="R175" s="80"/>
      <c r="S175" s="67"/>
      <c r="T175" s="80"/>
    </row>
    <row r="176" spans="2:20" x14ac:dyDescent="0.35">
      <c r="B176" s="39"/>
      <c r="C176" s="78"/>
      <c r="D176" s="79"/>
      <c r="E176" s="79"/>
      <c r="F176" s="79"/>
      <c r="G176" s="80"/>
      <c r="H176" s="67"/>
      <c r="I176" s="67"/>
      <c r="J176" s="80"/>
      <c r="K176" s="80"/>
      <c r="L176" s="41"/>
      <c r="M176" s="41"/>
      <c r="N176" s="80"/>
      <c r="O176" s="80"/>
      <c r="P176" s="41"/>
      <c r="Q176" s="41"/>
      <c r="R176" s="80"/>
      <c r="S176" s="67"/>
      <c r="T176" s="80"/>
    </row>
    <row r="177" spans="2:20" x14ac:dyDescent="0.35">
      <c r="B177" s="39"/>
      <c r="C177" s="78"/>
      <c r="D177" s="79"/>
      <c r="E177" s="79"/>
      <c r="F177" s="79"/>
      <c r="G177" s="80"/>
      <c r="H177" s="67"/>
      <c r="I177" s="67"/>
      <c r="J177" s="80"/>
      <c r="K177" s="80"/>
      <c r="L177" s="41"/>
      <c r="M177" s="41"/>
      <c r="N177" s="80"/>
      <c r="O177" s="80"/>
      <c r="P177" s="41"/>
      <c r="Q177" s="41"/>
      <c r="R177" s="80"/>
      <c r="S177" s="67"/>
      <c r="T177" s="80"/>
    </row>
    <row r="178" spans="2:20" x14ac:dyDescent="0.35">
      <c r="B178" s="39"/>
      <c r="C178" s="78"/>
      <c r="D178" s="79"/>
      <c r="E178" s="79"/>
      <c r="F178" s="79"/>
      <c r="G178" s="80"/>
      <c r="H178" s="67"/>
      <c r="I178" s="67"/>
      <c r="J178" s="80"/>
      <c r="K178" s="80"/>
      <c r="L178" s="41"/>
      <c r="M178" s="41"/>
      <c r="N178" s="80"/>
      <c r="O178" s="80"/>
      <c r="P178" s="41"/>
      <c r="Q178" s="41"/>
      <c r="R178" s="80"/>
      <c r="S178" s="67"/>
      <c r="T178" s="80"/>
    </row>
    <row r="179" spans="2:20" x14ac:dyDescent="0.35">
      <c r="B179" s="39"/>
      <c r="C179" s="78"/>
      <c r="D179" s="79"/>
      <c r="E179" s="79"/>
      <c r="F179" s="79"/>
      <c r="G179" s="80"/>
      <c r="H179" s="67"/>
      <c r="I179" s="67"/>
      <c r="J179" s="80"/>
      <c r="K179" s="80"/>
      <c r="L179" s="41"/>
      <c r="M179" s="41"/>
      <c r="N179" s="80"/>
      <c r="O179" s="80"/>
      <c r="P179" s="41"/>
      <c r="Q179" s="41"/>
      <c r="R179" s="80"/>
      <c r="S179" s="67"/>
      <c r="T179" s="80"/>
    </row>
    <row r="180" spans="2:20" x14ac:dyDescent="0.35">
      <c r="B180" s="39"/>
      <c r="C180" s="78"/>
      <c r="D180" s="79"/>
      <c r="E180" s="79"/>
      <c r="F180" s="79"/>
      <c r="G180" s="80"/>
      <c r="H180" s="67"/>
      <c r="I180" s="67"/>
      <c r="J180" s="80"/>
      <c r="K180" s="80"/>
      <c r="L180" s="41"/>
      <c r="M180" s="41"/>
      <c r="N180" s="80"/>
      <c r="O180" s="80"/>
      <c r="P180" s="41"/>
      <c r="Q180" s="41"/>
      <c r="R180" s="80"/>
      <c r="S180" s="67"/>
      <c r="T180" s="80"/>
    </row>
    <row r="181" spans="2:20" x14ac:dyDescent="0.35">
      <c r="B181" s="39"/>
      <c r="C181" s="78"/>
      <c r="D181" s="79"/>
      <c r="E181" s="79"/>
      <c r="F181" s="79"/>
      <c r="G181" s="80"/>
      <c r="H181" s="67"/>
      <c r="I181" s="67"/>
      <c r="J181" s="80"/>
      <c r="K181" s="80"/>
      <c r="L181" s="41"/>
      <c r="M181" s="41"/>
      <c r="N181" s="80"/>
      <c r="O181" s="80"/>
      <c r="P181" s="41"/>
      <c r="Q181" s="41"/>
      <c r="R181" s="80"/>
      <c r="S181" s="67"/>
      <c r="T181" s="80"/>
    </row>
    <row r="182" spans="2:20" x14ac:dyDescent="0.35">
      <c r="B182" s="39"/>
      <c r="C182" s="78"/>
      <c r="D182" s="79"/>
      <c r="E182" s="79"/>
      <c r="F182" s="79"/>
      <c r="G182" s="80"/>
      <c r="H182" s="67"/>
      <c r="I182" s="67"/>
      <c r="J182" s="80"/>
      <c r="K182" s="80"/>
      <c r="L182" s="41"/>
      <c r="M182" s="41"/>
      <c r="N182" s="80"/>
      <c r="O182" s="80"/>
      <c r="P182" s="41"/>
      <c r="Q182" s="41"/>
      <c r="R182" s="80"/>
      <c r="S182" s="67"/>
      <c r="T182" s="80"/>
    </row>
    <row r="183" spans="2:20" x14ac:dyDescent="0.35">
      <c r="B183" s="39"/>
      <c r="C183" s="78"/>
      <c r="D183" s="79"/>
      <c r="E183" s="79"/>
      <c r="F183" s="79"/>
      <c r="G183" s="80"/>
      <c r="H183" s="67"/>
      <c r="I183" s="67"/>
      <c r="J183" s="80"/>
      <c r="K183" s="80"/>
      <c r="L183" s="41"/>
      <c r="M183" s="41"/>
      <c r="N183" s="80"/>
      <c r="O183" s="80"/>
      <c r="P183" s="41"/>
      <c r="Q183" s="41"/>
      <c r="R183" s="80"/>
      <c r="S183" s="67"/>
      <c r="T183" s="80"/>
    </row>
    <row r="184" spans="2:20" x14ac:dyDescent="0.35">
      <c r="B184" s="39"/>
      <c r="C184" s="78"/>
      <c r="D184" s="79"/>
      <c r="E184" s="79"/>
      <c r="F184" s="79"/>
      <c r="G184" s="80"/>
      <c r="H184" s="67"/>
      <c r="I184" s="67"/>
      <c r="J184" s="80"/>
      <c r="K184" s="80"/>
      <c r="L184" s="41"/>
      <c r="M184" s="41"/>
      <c r="N184" s="80"/>
      <c r="O184" s="80"/>
      <c r="P184" s="41"/>
      <c r="Q184" s="41"/>
      <c r="R184" s="80"/>
      <c r="S184" s="67"/>
      <c r="T184" s="80"/>
    </row>
    <row r="185" spans="2:20" x14ac:dyDescent="0.35">
      <c r="B185" s="39"/>
      <c r="C185" s="78"/>
      <c r="D185" s="79"/>
      <c r="E185" s="79"/>
      <c r="F185" s="79"/>
      <c r="G185" s="80"/>
      <c r="H185" s="67"/>
      <c r="I185" s="67"/>
      <c r="J185" s="80"/>
      <c r="K185" s="80"/>
      <c r="L185" s="41"/>
      <c r="M185" s="41"/>
      <c r="N185" s="80"/>
      <c r="O185" s="80"/>
      <c r="P185" s="41"/>
      <c r="Q185" s="41"/>
      <c r="R185" s="80"/>
      <c r="S185" s="67"/>
      <c r="T185" s="80"/>
    </row>
    <row r="186" spans="2:20" x14ac:dyDescent="0.35">
      <c r="B186" s="39"/>
      <c r="C186" s="78"/>
      <c r="D186" s="79"/>
      <c r="E186" s="79"/>
      <c r="F186" s="79"/>
      <c r="G186" s="80"/>
      <c r="H186" s="67"/>
      <c r="I186" s="67"/>
      <c r="J186" s="80"/>
      <c r="K186" s="80"/>
      <c r="L186" s="41"/>
      <c r="M186" s="41"/>
      <c r="N186" s="80"/>
      <c r="O186" s="80"/>
      <c r="P186" s="41"/>
      <c r="Q186" s="41"/>
      <c r="R186" s="80"/>
      <c r="S186" s="67"/>
      <c r="T186" s="80"/>
    </row>
    <row r="187" spans="2:20" x14ac:dyDescent="0.35">
      <c r="B187" s="39"/>
      <c r="C187" s="78"/>
      <c r="D187" s="79"/>
      <c r="E187" s="79"/>
      <c r="F187" s="79"/>
      <c r="G187" s="80"/>
      <c r="H187" s="67"/>
      <c r="I187" s="67"/>
      <c r="J187" s="80"/>
      <c r="K187" s="80"/>
      <c r="L187" s="41"/>
      <c r="M187" s="41"/>
      <c r="N187" s="80"/>
      <c r="O187" s="80"/>
      <c r="P187" s="41"/>
      <c r="Q187" s="41"/>
      <c r="R187" s="80"/>
      <c r="S187" s="67"/>
      <c r="T187" s="80"/>
    </row>
    <row r="188" spans="2:20" x14ac:dyDescent="0.35">
      <c r="B188" s="39"/>
      <c r="C188" s="78"/>
      <c r="D188" s="79"/>
      <c r="E188" s="79"/>
      <c r="F188" s="79"/>
      <c r="G188" s="80"/>
      <c r="H188" s="67"/>
      <c r="I188" s="67"/>
      <c r="J188" s="80"/>
      <c r="K188" s="80"/>
      <c r="L188" s="41"/>
      <c r="M188" s="41"/>
      <c r="N188" s="80"/>
      <c r="O188" s="80"/>
      <c r="P188" s="41"/>
      <c r="Q188" s="41"/>
      <c r="R188" s="80"/>
      <c r="S188" s="67"/>
      <c r="T188" s="80"/>
    </row>
    <row r="189" spans="2:20" x14ac:dyDescent="0.35">
      <c r="B189" s="39"/>
      <c r="C189" s="78"/>
      <c r="D189" s="79"/>
      <c r="E189" s="79"/>
      <c r="F189" s="79"/>
      <c r="G189" s="80"/>
      <c r="H189" s="67"/>
      <c r="I189" s="67"/>
      <c r="J189" s="80"/>
      <c r="K189" s="80"/>
      <c r="L189" s="41"/>
      <c r="M189" s="41"/>
      <c r="N189" s="80"/>
      <c r="O189" s="80"/>
      <c r="P189" s="41"/>
      <c r="Q189" s="41"/>
      <c r="R189" s="80"/>
      <c r="S189" s="67"/>
      <c r="T189" s="80"/>
    </row>
    <row r="190" spans="2:20" x14ac:dyDescent="0.35">
      <c r="B190" s="39"/>
      <c r="C190" s="78"/>
      <c r="D190" s="79"/>
      <c r="E190" s="79"/>
      <c r="F190" s="79"/>
      <c r="G190" s="80"/>
      <c r="H190" s="67"/>
      <c r="I190" s="67"/>
      <c r="J190" s="80"/>
      <c r="K190" s="80"/>
      <c r="L190" s="41"/>
      <c r="M190" s="41"/>
      <c r="N190" s="80"/>
      <c r="O190" s="80"/>
      <c r="P190" s="41"/>
      <c r="Q190" s="41"/>
      <c r="R190" s="80"/>
      <c r="S190" s="67"/>
      <c r="T190" s="80"/>
    </row>
    <row r="191" spans="2:20" x14ac:dyDescent="0.35">
      <c r="B191" s="39"/>
      <c r="C191" s="78"/>
      <c r="D191" s="79"/>
      <c r="E191" s="79"/>
      <c r="F191" s="79"/>
      <c r="G191" s="80"/>
      <c r="H191" s="67"/>
      <c r="I191" s="67"/>
      <c r="J191" s="80"/>
      <c r="K191" s="80"/>
      <c r="L191" s="41"/>
      <c r="M191" s="41"/>
      <c r="N191" s="80"/>
      <c r="O191" s="80"/>
      <c r="P191" s="41"/>
      <c r="Q191" s="41"/>
      <c r="R191" s="80"/>
      <c r="S191" s="67"/>
      <c r="T191" s="80"/>
    </row>
    <row r="192" spans="2:20" x14ac:dyDescent="0.35">
      <c r="B192" s="39"/>
      <c r="C192" s="78"/>
      <c r="D192" s="79"/>
      <c r="E192" s="79"/>
      <c r="F192" s="79"/>
      <c r="G192" s="80"/>
      <c r="H192" s="67"/>
      <c r="I192" s="67"/>
      <c r="J192" s="80"/>
      <c r="K192" s="80"/>
      <c r="L192" s="41"/>
      <c r="M192" s="41"/>
      <c r="N192" s="80"/>
      <c r="O192" s="80"/>
      <c r="P192" s="41"/>
      <c r="Q192" s="41"/>
      <c r="R192" s="80"/>
      <c r="S192" s="67"/>
      <c r="T192" s="80"/>
    </row>
    <row r="193" spans="2:20" x14ac:dyDescent="0.35">
      <c r="B193" s="39"/>
      <c r="C193" s="78"/>
      <c r="D193" s="79"/>
      <c r="E193" s="79"/>
      <c r="F193" s="79"/>
      <c r="G193" s="80"/>
      <c r="H193" s="67"/>
      <c r="I193" s="67"/>
      <c r="J193" s="80"/>
      <c r="K193" s="80"/>
      <c r="L193" s="41"/>
      <c r="M193" s="41"/>
      <c r="N193" s="80"/>
      <c r="O193" s="80"/>
      <c r="P193" s="41"/>
      <c r="Q193" s="41"/>
      <c r="R193" s="80"/>
      <c r="S193" s="67"/>
      <c r="T193" s="80"/>
    </row>
    <row r="194" spans="2:20" x14ac:dyDescent="0.35">
      <c r="B194" s="39"/>
      <c r="C194" s="78"/>
      <c r="D194" s="79"/>
      <c r="E194" s="79"/>
      <c r="F194" s="79"/>
      <c r="G194" s="80"/>
      <c r="H194" s="67"/>
      <c r="I194" s="67"/>
      <c r="J194" s="80"/>
      <c r="K194" s="80"/>
      <c r="L194" s="41"/>
      <c r="M194" s="41"/>
      <c r="N194" s="80"/>
      <c r="O194" s="80"/>
      <c r="P194" s="41"/>
      <c r="Q194" s="41"/>
      <c r="R194" s="80"/>
      <c r="S194" s="67"/>
      <c r="T194" s="80"/>
    </row>
    <row r="195" spans="2:20" x14ac:dyDescent="0.35">
      <c r="B195" s="39"/>
      <c r="C195" s="78"/>
      <c r="D195" s="79"/>
      <c r="E195" s="79"/>
      <c r="F195" s="79"/>
      <c r="G195" s="80"/>
      <c r="H195" s="67"/>
      <c r="I195" s="67"/>
      <c r="J195" s="80"/>
      <c r="K195" s="80"/>
      <c r="L195" s="41"/>
      <c r="M195" s="41"/>
      <c r="N195" s="80"/>
      <c r="O195" s="80"/>
      <c r="P195" s="41"/>
      <c r="Q195" s="41"/>
      <c r="R195" s="80"/>
      <c r="S195" s="67"/>
      <c r="T195" s="80"/>
    </row>
    <row r="196" spans="2:20" x14ac:dyDescent="0.35">
      <c r="B196" s="39"/>
      <c r="C196" s="78"/>
      <c r="D196" s="79"/>
      <c r="E196" s="79"/>
      <c r="F196" s="79"/>
      <c r="G196" s="80"/>
      <c r="H196" s="67"/>
      <c r="I196" s="67"/>
      <c r="J196" s="80"/>
      <c r="K196" s="80"/>
      <c r="L196" s="41"/>
      <c r="M196" s="41"/>
      <c r="N196" s="80"/>
      <c r="O196" s="80"/>
      <c r="P196" s="41"/>
      <c r="Q196" s="41"/>
      <c r="R196" s="80"/>
      <c r="S196" s="67"/>
      <c r="T196" s="80"/>
    </row>
    <row r="197" spans="2:20" x14ac:dyDescent="0.35">
      <c r="B197" s="39"/>
      <c r="C197" s="78"/>
      <c r="D197" s="79"/>
      <c r="E197" s="79"/>
      <c r="F197" s="79"/>
      <c r="G197" s="80"/>
      <c r="H197" s="67"/>
      <c r="I197" s="67"/>
      <c r="J197" s="80"/>
      <c r="K197" s="80"/>
      <c r="L197" s="41"/>
      <c r="M197" s="41"/>
      <c r="N197" s="80"/>
      <c r="O197" s="80"/>
      <c r="P197" s="41"/>
      <c r="Q197" s="41"/>
      <c r="R197" s="80"/>
      <c r="S197" s="67"/>
      <c r="T197" s="80"/>
    </row>
    <row r="198" spans="2:20" x14ac:dyDescent="0.35">
      <c r="B198" s="39"/>
      <c r="C198" s="78"/>
      <c r="D198" s="79"/>
      <c r="E198" s="79"/>
      <c r="F198" s="79"/>
      <c r="G198" s="80"/>
      <c r="H198" s="67"/>
      <c r="I198" s="67"/>
      <c r="J198" s="80"/>
      <c r="K198" s="80"/>
      <c r="L198" s="41"/>
      <c r="M198" s="41"/>
      <c r="N198" s="80"/>
      <c r="O198" s="80"/>
      <c r="P198" s="41"/>
      <c r="Q198" s="41"/>
      <c r="R198" s="80"/>
      <c r="S198" s="67"/>
      <c r="T198" s="80"/>
    </row>
    <row r="199" spans="2:20" x14ac:dyDescent="0.35">
      <c r="B199" s="39"/>
      <c r="C199" s="78"/>
      <c r="D199" s="79"/>
      <c r="E199" s="79"/>
      <c r="F199" s="79"/>
      <c r="G199" s="80"/>
      <c r="H199" s="67"/>
      <c r="I199" s="67"/>
      <c r="J199" s="80"/>
      <c r="K199" s="80"/>
      <c r="L199" s="41"/>
      <c r="M199" s="41"/>
      <c r="N199" s="80"/>
      <c r="O199" s="80"/>
      <c r="P199" s="41"/>
      <c r="Q199" s="41"/>
      <c r="R199" s="80"/>
      <c r="S199" s="67"/>
      <c r="T199" s="80"/>
    </row>
    <row r="200" spans="2:20" x14ac:dyDescent="0.35">
      <c r="B200" s="39"/>
      <c r="C200" s="78"/>
      <c r="D200" s="79"/>
      <c r="E200" s="79"/>
      <c r="F200" s="79"/>
      <c r="G200" s="80"/>
      <c r="H200" s="67"/>
      <c r="I200" s="67"/>
      <c r="J200" s="80"/>
      <c r="K200" s="80"/>
      <c r="L200" s="41"/>
      <c r="M200" s="41"/>
      <c r="N200" s="80"/>
      <c r="O200" s="80"/>
      <c r="P200" s="41"/>
      <c r="Q200" s="41"/>
      <c r="R200" s="80"/>
      <c r="S200" s="67"/>
      <c r="T200" s="80"/>
    </row>
    <row r="201" spans="2:20" x14ac:dyDescent="0.35">
      <c r="B201" s="39"/>
      <c r="C201" s="78"/>
      <c r="D201" s="79"/>
      <c r="E201" s="79"/>
      <c r="F201" s="79"/>
      <c r="G201" s="80"/>
      <c r="H201" s="67"/>
      <c r="I201" s="67"/>
      <c r="J201" s="80"/>
      <c r="K201" s="80"/>
      <c r="L201" s="41"/>
      <c r="M201" s="41"/>
      <c r="N201" s="80"/>
      <c r="O201" s="80"/>
      <c r="P201" s="41"/>
      <c r="Q201" s="41"/>
      <c r="R201" s="80"/>
      <c r="S201" s="67"/>
      <c r="T201" s="80"/>
    </row>
    <row r="202" spans="2:20" x14ac:dyDescent="0.35">
      <c r="B202" s="39"/>
      <c r="C202" s="78"/>
      <c r="D202" s="79"/>
      <c r="E202" s="79"/>
      <c r="F202" s="79"/>
      <c r="G202" s="80"/>
      <c r="H202" s="67"/>
      <c r="I202" s="67"/>
      <c r="J202" s="80"/>
      <c r="K202" s="80"/>
      <c r="L202" s="41"/>
      <c r="M202" s="41"/>
      <c r="N202" s="80"/>
      <c r="O202" s="80"/>
      <c r="P202" s="41"/>
      <c r="Q202" s="41"/>
      <c r="R202" s="80"/>
      <c r="S202" s="67"/>
      <c r="T202" s="80"/>
    </row>
    <row r="203" spans="2:20" x14ac:dyDescent="0.35">
      <c r="B203" s="39"/>
      <c r="C203" s="78"/>
      <c r="D203" s="79"/>
      <c r="E203" s="79"/>
      <c r="F203" s="79"/>
      <c r="G203" s="80"/>
      <c r="H203" s="67"/>
      <c r="I203" s="67"/>
      <c r="J203" s="80"/>
      <c r="K203" s="80"/>
      <c r="L203" s="41"/>
      <c r="M203" s="41"/>
      <c r="N203" s="80"/>
      <c r="O203" s="80"/>
      <c r="P203" s="41"/>
      <c r="Q203" s="41"/>
      <c r="R203" s="80"/>
      <c r="S203" s="67"/>
      <c r="T203" s="80"/>
    </row>
    <row r="204" spans="2:20" x14ac:dyDescent="0.35">
      <c r="B204" s="39"/>
      <c r="C204" s="78"/>
      <c r="D204" s="79"/>
      <c r="E204" s="79"/>
      <c r="F204" s="79"/>
      <c r="G204" s="80"/>
      <c r="H204" s="67"/>
      <c r="I204" s="67"/>
      <c r="J204" s="80"/>
      <c r="K204" s="80"/>
      <c r="L204" s="41"/>
      <c r="M204" s="41"/>
      <c r="N204" s="80"/>
      <c r="O204" s="80"/>
      <c r="P204" s="41"/>
      <c r="Q204" s="41"/>
      <c r="R204" s="80"/>
      <c r="S204" s="67"/>
      <c r="T204" s="80"/>
    </row>
    <row r="205" spans="2:20" x14ac:dyDescent="0.35">
      <c r="B205" s="39"/>
      <c r="C205" s="78"/>
      <c r="D205" s="79"/>
      <c r="E205" s="79"/>
      <c r="F205" s="79"/>
      <c r="G205" s="80"/>
      <c r="H205" s="67"/>
      <c r="I205" s="67"/>
      <c r="J205" s="80"/>
      <c r="K205" s="80"/>
      <c r="L205" s="41"/>
      <c r="M205" s="41"/>
      <c r="N205" s="80"/>
      <c r="O205" s="80"/>
      <c r="P205" s="41"/>
      <c r="Q205" s="41"/>
      <c r="R205" s="80"/>
      <c r="S205" s="67"/>
      <c r="T205" s="80"/>
    </row>
    <row r="206" spans="2:20" x14ac:dyDescent="0.35">
      <c r="B206" s="39"/>
      <c r="C206" s="78"/>
      <c r="D206" s="79"/>
      <c r="E206" s="79"/>
      <c r="F206" s="79"/>
      <c r="G206" s="80"/>
      <c r="H206" s="67"/>
      <c r="I206" s="67"/>
      <c r="J206" s="80"/>
      <c r="K206" s="80"/>
      <c r="L206" s="41"/>
      <c r="M206" s="41"/>
      <c r="N206" s="80"/>
      <c r="O206" s="80"/>
      <c r="P206" s="41"/>
      <c r="Q206" s="41"/>
      <c r="R206" s="80"/>
      <c r="S206" s="67"/>
      <c r="T206" s="80"/>
    </row>
    <row r="207" spans="2:20" x14ac:dyDescent="0.35">
      <c r="B207" s="39"/>
      <c r="C207" s="78"/>
      <c r="D207" s="79"/>
      <c r="E207" s="79"/>
      <c r="F207" s="79"/>
      <c r="G207" s="80"/>
      <c r="H207" s="67"/>
      <c r="I207" s="67"/>
      <c r="J207" s="80"/>
      <c r="K207" s="80"/>
      <c r="L207" s="41"/>
      <c r="M207" s="41"/>
      <c r="N207" s="80"/>
      <c r="O207" s="80"/>
      <c r="P207" s="41"/>
      <c r="Q207" s="41"/>
      <c r="R207" s="80"/>
      <c r="S207" s="67"/>
      <c r="T207" s="80"/>
    </row>
    <row r="208" spans="2:20" x14ac:dyDescent="0.35">
      <c r="B208" s="39"/>
      <c r="C208" s="78"/>
      <c r="D208" s="79"/>
      <c r="E208" s="79"/>
      <c r="F208" s="79"/>
      <c r="G208" s="80"/>
      <c r="H208" s="67"/>
      <c r="I208" s="67"/>
      <c r="J208" s="80"/>
      <c r="K208" s="80"/>
      <c r="L208" s="41"/>
      <c r="M208" s="41"/>
      <c r="N208" s="80"/>
      <c r="O208" s="80"/>
      <c r="P208" s="41"/>
      <c r="Q208" s="41"/>
      <c r="R208" s="80"/>
      <c r="S208" s="67"/>
      <c r="T208" s="80"/>
    </row>
    <row r="209" spans="2:20" x14ac:dyDescent="0.35">
      <c r="B209" s="39"/>
      <c r="C209" s="78"/>
      <c r="D209" s="79"/>
      <c r="E209" s="79"/>
      <c r="F209" s="79"/>
      <c r="G209" s="80"/>
      <c r="H209" s="67"/>
      <c r="I209" s="67"/>
      <c r="J209" s="80"/>
      <c r="K209" s="80"/>
      <c r="L209" s="41"/>
      <c r="M209" s="41"/>
      <c r="N209" s="80"/>
      <c r="O209" s="80"/>
      <c r="P209" s="41"/>
      <c r="Q209" s="41"/>
      <c r="R209" s="80"/>
      <c r="S209" s="67"/>
      <c r="T209" s="80"/>
    </row>
    <row r="210" spans="2:20" x14ac:dyDescent="0.35">
      <c r="B210" s="39"/>
      <c r="C210" s="78"/>
      <c r="D210" s="79"/>
      <c r="E210" s="79"/>
      <c r="F210" s="79"/>
      <c r="G210" s="80"/>
      <c r="H210" s="67"/>
      <c r="I210" s="67"/>
      <c r="J210" s="80"/>
      <c r="K210" s="80"/>
      <c r="L210" s="41"/>
      <c r="M210" s="41"/>
      <c r="N210" s="80"/>
      <c r="O210" s="80"/>
      <c r="P210" s="41"/>
      <c r="Q210" s="41"/>
      <c r="R210" s="80"/>
      <c r="S210" s="67"/>
      <c r="T210" s="80"/>
    </row>
    <row r="211" spans="2:20" x14ac:dyDescent="0.35">
      <c r="B211" s="39"/>
      <c r="C211" s="78"/>
      <c r="D211" s="79"/>
      <c r="E211" s="79"/>
      <c r="F211" s="79"/>
      <c r="G211" s="80"/>
      <c r="H211" s="67"/>
      <c r="I211" s="67"/>
      <c r="J211" s="80"/>
      <c r="K211" s="80"/>
      <c r="L211" s="41"/>
      <c r="M211" s="41"/>
      <c r="N211" s="80"/>
      <c r="O211" s="80"/>
      <c r="P211" s="41"/>
      <c r="Q211" s="41"/>
      <c r="R211" s="80"/>
      <c r="S211" s="67"/>
      <c r="T211" s="80"/>
    </row>
    <row r="212" spans="2:20" x14ac:dyDescent="0.35">
      <c r="B212" s="39"/>
      <c r="C212" s="78"/>
      <c r="D212" s="79"/>
      <c r="E212" s="79"/>
      <c r="F212" s="79"/>
      <c r="G212" s="80"/>
      <c r="H212" s="67"/>
      <c r="I212" s="67"/>
      <c r="J212" s="80"/>
      <c r="K212" s="80"/>
      <c r="L212" s="41"/>
      <c r="M212" s="41"/>
      <c r="N212" s="80"/>
      <c r="O212" s="80"/>
      <c r="P212" s="41"/>
      <c r="Q212" s="41"/>
      <c r="R212" s="80"/>
      <c r="S212" s="67"/>
      <c r="T212" s="80"/>
    </row>
    <row r="213" spans="2:20" x14ac:dyDescent="0.35">
      <c r="B213" s="39"/>
      <c r="C213" s="78"/>
      <c r="D213" s="79"/>
      <c r="E213" s="79"/>
      <c r="F213" s="79"/>
      <c r="G213" s="80"/>
      <c r="H213" s="67"/>
      <c r="I213" s="67"/>
      <c r="J213" s="80"/>
      <c r="K213" s="80"/>
      <c r="L213" s="41"/>
      <c r="M213" s="41"/>
      <c r="N213" s="80"/>
      <c r="O213" s="80"/>
      <c r="P213" s="41"/>
      <c r="Q213" s="41"/>
      <c r="R213" s="80"/>
      <c r="S213" s="67"/>
      <c r="T213" s="80"/>
    </row>
    <row r="214" spans="2:20" x14ac:dyDescent="0.35">
      <c r="B214" s="39"/>
      <c r="C214" s="78"/>
      <c r="D214" s="79"/>
      <c r="E214" s="79"/>
      <c r="F214" s="79"/>
      <c r="G214" s="80"/>
      <c r="H214" s="67"/>
      <c r="I214" s="67"/>
      <c r="J214" s="80"/>
      <c r="K214" s="80"/>
      <c r="L214" s="41"/>
      <c r="M214" s="41"/>
      <c r="N214" s="80"/>
      <c r="O214" s="80"/>
      <c r="P214" s="41"/>
      <c r="Q214" s="41"/>
      <c r="R214" s="80"/>
      <c r="S214" s="67"/>
      <c r="T214" s="80"/>
    </row>
    <row r="215" spans="2:20" x14ac:dyDescent="0.35">
      <c r="B215" s="39"/>
      <c r="C215" s="78"/>
      <c r="D215" s="79"/>
      <c r="E215" s="79"/>
      <c r="F215" s="79"/>
      <c r="G215" s="80"/>
      <c r="H215" s="67"/>
      <c r="I215" s="67"/>
      <c r="J215" s="80"/>
      <c r="K215" s="80"/>
      <c r="L215" s="41"/>
      <c r="M215" s="41"/>
      <c r="N215" s="80"/>
      <c r="O215" s="80"/>
      <c r="P215" s="41"/>
      <c r="Q215" s="41"/>
      <c r="R215" s="80"/>
      <c r="S215" s="67"/>
      <c r="T215" s="80"/>
    </row>
    <row r="216" spans="2:20" x14ac:dyDescent="0.35">
      <c r="B216" s="39"/>
      <c r="C216" s="78"/>
      <c r="D216" s="79"/>
      <c r="E216" s="79"/>
      <c r="F216" s="79"/>
      <c r="G216" s="80"/>
      <c r="H216" s="67"/>
      <c r="I216" s="67"/>
      <c r="J216" s="80"/>
      <c r="K216" s="80"/>
      <c r="L216" s="41"/>
      <c r="M216" s="41"/>
      <c r="N216" s="80"/>
      <c r="O216" s="80"/>
      <c r="P216" s="41"/>
      <c r="Q216" s="41"/>
      <c r="R216" s="80"/>
      <c r="S216" s="67"/>
      <c r="T216" s="80"/>
    </row>
    <row r="217" spans="2:20" x14ac:dyDescent="0.35">
      <c r="B217" s="39"/>
      <c r="C217" s="78"/>
      <c r="D217" s="79"/>
      <c r="E217" s="79"/>
      <c r="F217" s="79"/>
      <c r="G217" s="80"/>
      <c r="H217" s="67"/>
      <c r="I217" s="67"/>
      <c r="J217" s="80"/>
      <c r="K217" s="80"/>
      <c r="L217" s="41"/>
      <c r="M217" s="41"/>
      <c r="N217" s="80"/>
      <c r="O217" s="80"/>
      <c r="P217" s="41"/>
      <c r="Q217" s="41"/>
      <c r="R217" s="80"/>
      <c r="S217" s="67"/>
      <c r="T217" s="80"/>
    </row>
    <row r="218" spans="2:20" x14ac:dyDescent="0.35">
      <c r="B218" s="39"/>
      <c r="C218" s="78"/>
      <c r="D218" s="79"/>
      <c r="E218" s="79"/>
      <c r="F218" s="79"/>
      <c r="G218" s="80"/>
      <c r="H218" s="67"/>
      <c r="I218" s="67"/>
      <c r="J218" s="80"/>
      <c r="K218" s="80"/>
      <c r="L218" s="41"/>
      <c r="M218" s="41"/>
      <c r="N218" s="80"/>
      <c r="O218" s="80"/>
      <c r="P218" s="41"/>
      <c r="Q218" s="41"/>
      <c r="R218" s="80"/>
      <c r="S218" s="67"/>
      <c r="T218" s="80"/>
    </row>
    <row r="219" spans="2:20" x14ac:dyDescent="0.35">
      <c r="B219" s="39"/>
      <c r="C219" s="78"/>
      <c r="D219" s="79"/>
      <c r="E219" s="79"/>
      <c r="F219" s="79"/>
      <c r="G219" s="80"/>
      <c r="H219" s="67"/>
      <c r="I219" s="67"/>
      <c r="J219" s="80"/>
      <c r="K219" s="80"/>
      <c r="L219" s="41"/>
      <c r="M219" s="41"/>
      <c r="N219" s="80"/>
      <c r="O219" s="80"/>
      <c r="P219" s="41"/>
      <c r="Q219" s="41"/>
      <c r="R219" s="80"/>
      <c r="S219" s="67"/>
      <c r="T219" s="80"/>
    </row>
    <row r="220" spans="2:20" x14ac:dyDescent="0.35">
      <c r="B220" s="39"/>
      <c r="C220" s="78"/>
      <c r="D220" s="79"/>
      <c r="E220" s="79"/>
      <c r="F220" s="79"/>
      <c r="G220" s="80"/>
      <c r="H220" s="67"/>
      <c r="I220" s="67"/>
      <c r="J220" s="80"/>
      <c r="K220" s="80"/>
      <c r="L220" s="41"/>
      <c r="M220" s="41"/>
      <c r="N220" s="80"/>
      <c r="O220" s="80"/>
      <c r="P220" s="41"/>
      <c r="Q220" s="41"/>
      <c r="R220" s="80"/>
      <c r="S220" s="67"/>
      <c r="T220" s="80"/>
    </row>
    <row r="221" spans="2:20" x14ac:dyDescent="0.35">
      <c r="B221" s="39"/>
      <c r="C221" s="78"/>
      <c r="D221" s="79"/>
      <c r="E221" s="79"/>
      <c r="F221" s="79"/>
      <c r="G221" s="80"/>
      <c r="H221" s="67"/>
      <c r="I221" s="67"/>
      <c r="J221" s="80"/>
      <c r="K221" s="80"/>
      <c r="L221" s="41"/>
      <c r="M221" s="41"/>
      <c r="N221" s="80"/>
      <c r="O221" s="80"/>
      <c r="P221" s="41"/>
      <c r="Q221" s="41"/>
      <c r="R221" s="80"/>
      <c r="S221" s="67"/>
      <c r="T221" s="80"/>
    </row>
    <row r="222" spans="2:20" x14ac:dyDescent="0.35">
      <c r="B222" s="39"/>
      <c r="C222" s="78"/>
      <c r="D222" s="79"/>
      <c r="E222" s="79"/>
      <c r="F222" s="79"/>
      <c r="G222" s="80"/>
      <c r="H222" s="67"/>
      <c r="I222" s="67"/>
      <c r="J222" s="80"/>
      <c r="K222" s="80"/>
      <c r="L222" s="41"/>
      <c r="M222" s="41"/>
      <c r="N222" s="80"/>
      <c r="O222" s="80"/>
      <c r="P222" s="41"/>
      <c r="Q222" s="41"/>
      <c r="R222" s="80"/>
      <c r="S222" s="67"/>
      <c r="T222" s="80"/>
    </row>
    <row r="223" spans="2:20" x14ac:dyDescent="0.35">
      <c r="B223" s="39"/>
      <c r="C223" s="78"/>
      <c r="D223" s="79"/>
      <c r="E223" s="79"/>
      <c r="F223" s="79"/>
      <c r="G223" s="80"/>
      <c r="H223" s="67"/>
      <c r="I223" s="67"/>
      <c r="J223" s="80"/>
      <c r="K223" s="80"/>
      <c r="L223" s="41"/>
      <c r="M223" s="41"/>
      <c r="N223" s="80"/>
      <c r="O223" s="80"/>
      <c r="P223" s="41"/>
      <c r="Q223" s="41"/>
      <c r="R223" s="80"/>
      <c r="S223" s="67"/>
      <c r="T223" s="80"/>
    </row>
    <row r="224" spans="2:20" x14ac:dyDescent="0.35">
      <c r="B224" s="39"/>
      <c r="C224" s="78"/>
      <c r="D224" s="79"/>
      <c r="E224" s="79"/>
      <c r="F224" s="79"/>
      <c r="G224" s="80"/>
      <c r="H224" s="67"/>
      <c r="I224" s="67"/>
      <c r="J224" s="80"/>
      <c r="K224" s="80"/>
      <c r="L224" s="41"/>
      <c r="M224" s="41"/>
      <c r="N224" s="80"/>
      <c r="O224" s="80"/>
      <c r="P224" s="41"/>
      <c r="Q224" s="41"/>
      <c r="R224" s="80"/>
      <c r="S224" s="67"/>
      <c r="T224" s="80"/>
    </row>
    <row r="225" spans="2:20" x14ac:dyDescent="0.35">
      <c r="B225" s="39"/>
      <c r="C225" s="78"/>
      <c r="D225" s="79"/>
      <c r="E225" s="79"/>
      <c r="F225" s="79"/>
      <c r="G225" s="80"/>
      <c r="H225" s="67"/>
      <c r="I225" s="67"/>
      <c r="J225" s="80"/>
      <c r="K225" s="80"/>
      <c r="L225" s="41"/>
      <c r="M225" s="41"/>
      <c r="N225" s="80"/>
      <c r="O225" s="80"/>
      <c r="P225" s="41"/>
      <c r="Q225" s="41"/>
      <c r="R225" s="80"/>
      <c r="S225" s="67"/>
      <c r="T225" s="80"/>
    </row>
    <row r="226" spans="2:20" x14ac:dyDescent="0.35">
      <c r="B226" s="39"/>
      <c r="C226" s="78"/>
      <c r="D226" s="79"/>
      <c r="E226" s="79"/>
      <c r="F226" s="79"/>
      <c r="G226" s="80"/>
      <c r="H226" s="67"/>
      <c r="I226" s="67"/>
      <c r="J226" s="80"/>
      <c r="K226" s="80"/>
      <c r="L226" s="41"/>
      <c r="M226" s="41"/>
      <c r="N226" s="80"/>
      <c r="O226" s="80"/>
      <c r="P226" s="41"/>
      <c r="Q226" s="41"/>
      <c r="R226" s="80"/>
      <c r="S226" s="67"/>
      <c r="T226" s="80"/>
    </row>
    <row r="227" spans="2:20" x14ac:dyDescent="0.35">
      <c r="B227" s="39"/>
      <c r="C227" s="78"/>
      <c r="D227" s="79"/>
      <c r="E227" s="79"/>
      <c r="F227" s="79"/>
      <c r="G227" s="80"/>
      <c r="H227" s="67"/>
      <c r="I227" s="67"/>
      <c r="J227" s="80"/>
      <c r="K227" s="80"/>
      <c r="L227" s="41"/>
      <c r="M227" s="41"/>
      <c r="N227" s="80"/>
      <c r="O227" s="80"/>
      <c r="P227" s="41"/>
      <c r="Q227" s="41"/>
      <c r="R227" s="80"/>
      <c r="S227" s="67"/>
      <c r="T227" s="80"/>
    </row>
    <row r="228" spans="2:20" x14ac:dyDescent="0.35">
      <c r="B228" s="39"/>
      <c r="C228" s="78"/>
      <c r="D228" s="79"/>
      <c r="E228" s="79"/>
      <c r="F228" s="79"/>
      <c r="G228" s="80"/>
      <c r="H228" s="67"/>
      <c r="I228" s="67"/>
      <c r="J228" s="80"/>
      <c r="K228" s="80"/>
      <c r="L228" s="41"/>
      <c r="M228" s="41"/>
      <c r="N228" s="80"/>
      <c r="O228" s="80"/>
      <c r="P228" s="41"/>
      <c r="Q228" s="41"/>
      <c r="R228" s="80"/>
      <c r="S228" s="67"/>
      <c r="T228" s="80"/>
    </row>
    <row r="229" spans="2:20" x14ac:dyDescent="0.35">
      <c r="B229" s="39"/>
      <c r="C229" s="78"/>
      <c r="D229" s="79"/>
      <c r="E229" s="79"/>
      <c r="F229" s="79"/>
      <c r="G229" s="80"/>
      <c r="H229" s="67"/>
      <c r="I229" s="67"/>
      <c r="J229" s="80"/>
      <c r="K229" s="80"/>
      <c r="L229" s="41"/>
      <c r="M229" s="41"/>
      <c r="N229" s="80"/>
      <c r="O229" s="80"/>
      <c r="P229" s="41"/>
      <c r="Q229" s="41"/>
      <c r="R229" s="80"/>
      <c r="S229" s="67"/>
      <c r="T229" s="80"/>
    </row>
    <row r="230" spans="2:20" x14ac:dyDescent="0.35">
      <c r="B230" s="39"/>
      <c r="C230" s="78"/>
      <c r="D230" s="79"/>
      <c r="E230" s="79"/>
      <c r="F230" s="79"/>
      <c r="G230" s="80"/>
      <c r="H230" s="67"/>
      <c r="I230" s="67"/>
      <c r="J230" s="80"/>
      <c r="K230" s="80"/>
      <c r="L230" s="41"/>
      <c r="M230" s="41"/>
      <c r="N230" s="80"/>
      <c r="O230" s="80"/>
      <c r="P230" s="41"/>
      <c r="Q230" s="41"/>
      <c r="R230" s="80"/>
      <c r="S230" s="67"/>
      <c r="T230" s="80"/>
    </row>
    <row r="231" spans="2:20" x14ac:dyDescent="0.35">
      <c r="B231" s="39"/>
      <c r="C231" s="78"/>
      <c r="D231" s="79"/>
      <c r="E231" s="79"/>
      <c r="F231" s="79"/>
      <c r="G231" s="80"/>
      <c r="H231" s="67"/>
      <c r="I231" s="67"/>
      <c r="J231" s="80"/>
      <c r="K231" s="80"/>
      <c r="L231" s="41"/>
      <c r="M231" s="41"/>
      <c r="N231" s="80"/>
      <c r="O231" s="80"/>
      <c r="P231" s="41"/>
      <c r="Q231" s="41"/>
      <c r="R231" s="80"/>
      <c r="S231" s="67"/>
      <c r="T231" s="80"/>
    </row>
    <row r="232" spans="2:20" x14ac:dyDescent="0.35">
      <c r="B232" s="39"/>
      <c r="C232" s="78"/>
      <c r="D232" s="79"/>
      <c r="E232" s="79"/>
      <c r="F232" s="79"/>
      <c r="G232" s="80"/>
      <c r="H232" s="67"/>
      <c r="I232" s="67"/>
      <c r="J232" s="80"/>
      <c r="K232" s="80"/>
      <c r="L232" s="41"/>
      <c r="M232" s="41"/>
      <c r="N232" s="80"/>
      <c r="O232" s="80"/>
      <c r="P232" s="41"/>
      <c r="Q232" s="41"/>
      <c r="R232" s="80"/>
      <c r="S232" s="67"/>
      <c r="T232" s="80"/>
    </row>
    <row r="233" spans="2:20" x14ac:dyDescent="0.35">
      <c r="B233" s="39"/>
      <c r="C233" s="78"/>
      <c r="D233" s="79"/>
      <c r="E233" s="79"/>
      <c r="F233" s="79"/>
      <c r="G233" s="80"/>
      <c r="H233" s="67"/>
      <c r="I233" s="67"/>
      <c r="J233" s="80"/>
      <c r="K233" s="80"/>
      <c r="L233" s="41"/>
      <c r="M233" s="41"/>
      <c r="N233" s="80"/>
      <c r="O233" s="80"/>
      <c r="P233" s="41"/>
      <c r="Q233" s="41"/>
      <c r="R233" s="80"/>
      <c r="S233" s="67"/>
      <c r="T233" s="80"/>
    </row>
    <row r="234" spans="2:20" x14ac:dyDescent="0.35">
      <c r="B234" s="39"/>
      <c r="C234" s="78"/>
      <c r="D234" s="79"/>
      <c r="E234" s="79"/>
      <c r="F234" s="79"/>
      <c r="G234" s="80"/>
      <c r="H234" s="67"/>
      <c r="I234" s="67"/>
      <c r="J234" s="80"/>
      <c r="K234" s="80"/>
      <c r="L234" s="41"/>
      <c r="M234" s="41"/>
      <c r="N234" s="80"/>
      <c r="O234" s="80"/>
      <c r="P234" s="41"/>
      <c r="Q234" s="41"/>
      <c r="R234" s="80"/>
      <c r="S234" s="67"/>
      <c r="T234" s="80"/>
    </row>
    <row r="235" spans="2:20" x14ac:dyDescent="0.35">
      <c r="B235" s="39"/>
      <c r="C235" s="78"/>
      <c r="D235" s="79"/>
      <c r="E235" s="79"/>
      <c r="F235" s="79"/>
      <c r="G235" s="80"/>
      <c r="H235" s="67"/>
      <c r="I235" s="67"/>
      <c r="J235" s="80"/>
      <c r="K235" s="80"/>
      <c r="L235" s="41"/>
      <c r="M235" s="41"/>
      <c r="N235" s="80"/>
      <c r="O235" s="80"/>
      <c r="P235" s="41"/>
      <c r="Q235" s="41"/>
      <c r="R235" s="80"/>
      <c r="S235" s="67"/>
      <c r="T235" s="80"/>
    </row>
    <row r="236" spans="2:20" x14ac:dyDescent="0.35">
      <c r="B236" s="39"/>
      <c r="C236" s="78"/>
      <c r="D236" s="79"/>
      <c r="E236" s="79"/>
      <c r="F236" s="79"/>
      <c r="G236" s="80"/>
      <c r="H236" s="67"/>
      <c r="I236" s="67"/>
      <c r="J236" s="80"/>
      <c r="K236" s="80"/>
      <c r="L236" s="41"/>
      <c r="M236" s="41"/>
      <c r="N236" s="80"/>
      <c r="O236" s="80"/>
      <c r="P236" s="41"/>
      <c r="Q236" s="41"/>
      <c r="R236" s="80"/>
      <c r="S236" s="67"/>
      <c r="T236" s="80"/>
    </row>
    <row r="237" spans="2:20" x14ac:dyDescent="0.35">
      <c r="B237" s="39"/>
      <c r="C237" s="78"/>
      <c r="D237" s="79"/>
      <c r="E237" s="79"/>
      <c r="F237" s="79"/>
      <c r="G237" s="80"/>
      <c r="H237" s="67"/>
      <c r="I237" s="67"/>
      <c r="J237" s="80"/>
      <c r="K237" s="80"/>
      <c r="L237" s="41"/>
      <c r="M237" s="41"/>
      <c r="N237" s="80"/>
      <c r="O237" s="80"/>
      <c r="P237" s="41"/>
      <c r="Q237" s="41"/>
      <c r="R237" s="80"/>
      <c r="S237" s="67"/>
      <c r="T237" s="80"/>
    </row>
    <row r="238" spans="2:20" x14ac:dyDescent="0.35">
      <c r="B238" s="39"/>
      <c r="C238" s="78"/>
      <c r="D238" s="79"/>
      <c r="E238" s="79"/>
      <c r="F238" s="79"/>
      <c r="G238" s="80"/>
      <c r="H238" s="67"/>
      <c r="I238" s="67"/>
      <c r="J238" s="80"/>
      <c r="K238" s="80"/>
      <c r="L238" s="41"/>
      <c r="M238" s="41"/>
      <c r="N238" s="80"/>
      <c r="O238" s="80"/>
      <c r="P238" s="41"/>
      <c r="Q238" s="41"/>
      <c r="R238" s="80"/>
      <c r="S238" s="67"/>
      <c r="T238" s="80"/>
    </row>
    <row r="239" spans="2:20" x14ac:dyDescent="0.35">
      <c r="B239" s="39"/>
      <c r="C239" s="78"/>
      <c r="D239" s="79"/>
      <c r="E239" s="79"/>
      <c r="F239" s="79"/>
      <c r="G239" s="80"/>
      <c r="H239" s="67"/>
      <c r="I239" s="67"/>
      <c r="J239" s="80"/>
      <c r="K239" s="80"/>
      <c r="L239" s="41"/>
      <c r="M239" s="41"/>
      <c r="N239" s="80"/>
      <c r="O239" s="80"/>
      <c r="P239" s="41"/>
      <c r="Q239" s="41"/>
      <c r="R239" s="80"/>
      <c r="S239" s="67"/>
      <c r="T239" s="80"/>
    </row>
    <row r="240" spans="2:20" x14ac:dyDescent="0.35">
      <c r="B240" s="39"/>
      <c r="C240" s="78"/>
      <c r="D240" s="79"/>
      <c r="E240" s="79"/>
      <c r="F240" s="79"/>
      <c r="G240" s="80"/>
      <c r="H240" s="67"/>
      <c r="I240" s="67"/>
      <c r="J240" s="80"/>
      <c r="K240" s="80"/>
      <c r="L240" s="41"/>
      <c r="M240" s="41"/>
      <c r="N240" s="80"/>
      <c r="O240" s="80"/>
      <c r="P240" s="41"/>
      <c r="Q240" s="41"/>
      <c r="R240" s="80"/>
      <c r="S240" s="67"/>
      <c r="T240" s="80"/>
    </row>
    <row r="241" spans="2:20" x14ac:dyDescent="0.35">
      <c r="B241" s="39"/>
      <c r="C241" s="78"/>
      <c r="D241" s="79"/>
      <c r="E241" s="79"/>
      <c r="F241" s="79"/>
      <c r="G241" s="80"/>
      <c r="H241" s="67"/>
      <c r="I241" s="67"/>
      <c r="J241" s="80"/>
      <c r="K241" s="80"/>
      <c r="L241" s="41"/>
      <c r="M241" s="41"/>
      <c r="N241" s="80"/>
      <c r="O241" s="80"/>
      <c r="P241" s="41"/>
      <c r="Q241" s="41"/>
      <c r="R241" s="80"/>
      <c r="S241" s="67"/>
      <c r="T241" s="80"/>
    </row>
    <row r="242" spans="2:20" x14ac:dyDescent="0.35">
      <c r="B242" s="39"/>
      <c r="C242" s="78"/>
      <c r="D242" s="79"/>
      <c r="E242" s="79"/>
      <c r="F242" s="79"/>
      <c r="G242" s="80"/>
      <c r="H242" s="67"/>
      <c r="I242" s="67"/>
      <c r="J242" s="80"/>
      <c r="K242" s="80"/>
      <c r="L242" s="41"/>
      <c r="M242" s="41"/>
      <c r="N242" s="80"/>
      <c r="O242" s="80"/>
      <c r="P242" s="41"/>
      <c r="Q242" s="41"/>
      <c r="R242" s="80"/>
      <c r="S242" s="67"/>
      <c r="T242" s="80"/>
    </row>
    <row r="243" spans="2:20" x14ac:dyDescent="0.35">
      <c r="B243" s="39"/>
      <c r="C243" s="78"/>
      <c r="D243" s="79"/>
      <c r="E243" s="79"/>
      <c r="F243" s="79"/>
      <c r="G243" s="80"/>
      <c r="H243" s="67"/>
      <c r="I243" s="67"/>
      <c r="J243" s="80"/>
      <c r="K243" s="80"/>
      <c r="L243" s="41"/>
      <c r="M243" s="41"/>
      <c r="N243" s="80"/>
      <c r="O243" s="80"/>
      <c r="P243" s="41"/>
      <c r="Q243" s="41"/>
      <c r="R243" s="80"/>
      <c r="S243" s="67"/>
      <c r="T243" s="80"/>
    </row>
    <row r="244" spans="2:20" x14ac:dyDescent="0.35">
      <c r="B244" s="39"/>
      <c r="C244" s="78"/>
      <c r="D244" s="79"/>
      <c r="E244" s="79"/>
      <c r="F244" s="79"/>
      <c r="G244" s="80"/>
      <c r="H244" s="67"/>
      <c r="I244" s="67"/>
      <c r="J244" s="80"/>
      <c r="K244" s="80"/>
      <c r="L244" s="41"/>
      <c r="M244" s="41"/>
      <c r="N244" s="80"/>
      <c r="O244" s="80"/>
      <c r="P244" s="41"/>
      <c r="Q244" s="41"/>
      <c r="R244" s="80"/>
      <c r="S244" s="67"/>
      <c r="T244" s="80"/>
    </row>
    <row r="245" spans="2:20" x14ac:dyDescent="0.35">
      <c r="B245" s="39"/>
      <c r="C245" s="78"/>
      <c r="D245" s="79"/>
      <c r="E245" s="79"/>
      <c r="F245" s="79"/>
      <c r="G245" s="80"/>
      <c r="H245" s="67"/>
      <c r="I245" s="67"/>
      <c r="J245" s="80"/>
      <c r="K245" s="80"/>
      <c r="L245" s="41"/>
      <c r="M245" s="41"/>
      <c r="N245" s="80"/>
      <c r="O245" s="80"/>
      <c r="P245" s="41"/>
      <c r="Q245" s="41"/>
      <c r="R245" s="80"/>
      <c r="S245" s="67"/>
      <c r="T245" s="80"/>
    </row>
    <row r="246" spans="2:20" x14ac:dyDescent="0.35">
      <c r="B246" s="39"/>
      <c r="C246" s="78"/>
      <c r="D246" s="79"/>
      <c r="E246" s="79"/>
      <c r="F246" s="79"/>
      <c r="G246" s="80"/>
      <c r="H246" s="67"/>
      <c r="I246" s="67"/>
      <c r="J246" s="80"/>
      <c r="K246" s="80"/>
      <c r="L246" s="41"/>
      <c r="M246" s="41"/>
      <c r="N246" s="80"/>
      <c r="O246" s="80"/>
      <c r="P246" s="41"/>
      <c r="Q246" s="41"/>
      <c r="R246" s="80"/>
      <c r="S246" s="67"/>
      <c r="T246" s="80"/>
    </row>
    <row r="247" spans="2:20" x14ac:dyDescent="0.35">
      <c r="B247" s="39"/>
      <c r="C247" s="78"/>
      <c r="D247" s="79"/>
      <c r="E247" s="79"/>
      <c r="F247" s="79"/>
      <c r="G247" s="80"/>
      <c r="H247" s="67"/>
      <c r="I247" s="67"/>
      <c r="J247" s="80"/>
      <c r="K247" s="80"/>
      <c r="L247" s="41"/>
      <c r="M247" s="41"/>
      <c r="N247" s="80"/>
      <c r="O247" s="80"/>
      <c r="P247" s="41"/>
      <c r="Q247" s="41"/>
      <c r="R247" s="80"/>
      <c r="S247" s="67"/>
      <c r="T247" s="80"/>
    </row>
    <row r="248" spans="2:20" x14ac:dyDescent="0.35">
      <c r="B248" s="39"/>
      <c r="C248" s="78"/>
      <c r="D248" s="79"/>
      <c r="E248" s="79"/>
      <c r="F248" s="79"/>
      <c r="G248" s="80"/>
      <c r="H248" s="67"/>
      <c r="I248" s="67"/>
      <c r="J248" s="80"/>
      <c r="K248" s="80"/>
      <c r="L248" s="41"/>
      <c r="M248" s="41"/>
      <c r="N248" s="80"/>
      <c r="O248" s="80"/>
      <c r="P248" s="41"/>
      <c r="Q248" s="41"/>
      <c r="R248" s="80"/>
      <c r="S248" s="67"/>
      <c r="T248" s="80"/>
    </row>
    <row r="249" spans="2:20" x14ac:dyDescent="0.35">
      <c r="B249" s="39"/>
      <c r="C249" s="78"/>
      <c r="D249" s="79"/>
      <c r="E249" s="79"/>
      <c r="F249" s="79"/>
      <c r="G249" s="80"/>
      <c r="H249" s="67"/>
      <c r="I249" s="67"/>
      <c r="J249" s="80"/>
      <c r="K249" s="80"/>
      <c r="L249" s="41"/>
      <c r="M249" s="41"/>
      <c r="N249" s="80"/>
      <c r="O249" s="80"/>
      <c r="P249" s="41"/>
      <c r="Q249" s="41"/>
      <c r="R249" s="80"/>
      <c r="S249" s="67"/>
      <c r="T249" s="80"/>
    </row>
    <row r="250" spans="2:20" x14ac:dyDescent="0.35">
      <c r="B250" s="39"/>
      <c r="C250" s="78"/>
      <c r="D250" s="79"/>
      <c r="E250" s="79"/>
      <c r="F250" s="79"/>
      <c r="G250" s="80"/>
      <c r="H250" s="67"/>
      <c r="I250" s="67"/>
      <c r="J250" s="80"/>
      <c r="K250" s="80"/>
      <c r="L250" s="41"/>
      <c r="M250" s="41"/>
      <c r="N250" s="80"/>
      <c r="O250" s="80"/>
      <c r="P250" s="41"/>
      <c r="Q250" s="41"/>
      <c r="R250" s="80"/>
      <c r="S250" s="67"/>
      <c r="T250" s="80"/>
    </row>
    <row r="251" spans="2:20" x14ac:dyDescent="0.35">
      <c r="B251" s="39"/>
      <c r="C251" s="78"/>
      <c r="D251" s="79"/>
      <c r="E251" s="79"/>
      <c r="F251" s="79"/>
      <c r="G251" s="80"/>
      <c r="H251" s="67"/>
      <c r="I251" s="67"/>
      <c r="J251" s="80"/>
      <c r="K251" s="80"/>
      <c r="L251" s="41"/>
      <c r="M251" s="41"/>
      <c r="N251" s="80"/>
      <c r="O251" s="80"/>
      <c r="P251" s="41"/>
      <c r="Q251" s="41"/>
      <c r="R251" s="80"/>
      <c r="S251" s="67"/>
      <c r="T251" s="80"/>
    </row>
    <row r="252" spans="2:20" x14ac:dyDescent="0.35">
      <c r="B252" s="39"/>
      <c r="C252" s="78"/>
      <c r="D252" s="79"/>
      <c r="E252" s="79"/>
      <c r="F252" s="79"/>
      <c r="G252" s="80"/>
      <c r="H252" s="67"/>
      <c r="I252" s="67"/>
      <c r="J252" s="80"/>
      <c r="K252" s="80"/>
      <c r="L252" s="41"/>
      <c r="M252" s="41"/>
      <c r="N252" s="80"/>
      <c r="O252" s="80"/>
      <c r="P252" s="41"/>
      <c r="Q252" s="41"/>
      <c r="R252" s="80"/>
      <c r="S252" s="67"/>
      <c r="T252" s="80"/>
    </row>
    <row r="253" spans="2:20" x14ac:dyDescent="0.35">
      <c r="B253" s="39"/>
      <c r="C253" s="78"/>
      <c r="D253" s="79"/>
      <c r="E253" s="79"/>
      <c r="F253" s="79"/>
      <c r="G253" s="80"/>
      <c r="H253" s="67"/>
      <c r="I253" s="67"/>
      <c r="J253" s="80"/>
      <c r="K253" s="80"/>
      <c r="L253" s="41"/>
      <c r="M253" s="41"/>
      <c r="N253" s="80"/>
      <c r="O253" s="80"/>
      <c r="P253" s="41"/>
      <c r="Q253" s="41"/>
      <c r="R253" s="80"/>
      <c r="S253" s="67"/>
      <c r="T253" s="80"/>
    </row>
    <row r="254" spans="2:20" x14ac:dyDescent="0.35">
      <c r="B254" s="39"/>
      <c r="C254" s="78"/>
      <c r="D254" s="79"/>
      <c r="E254" s="79"/>
      <c r="F254" s="79"/>
      <c r="G254" s="80"/>
      <c r="H254" s="67"/>
      <c r="I254" s="67"/>
      <c r="J254" s="80"/>
      <c r="K254" s="80"/>
      <c r="L254" s="41"/>
      <c r="M254" s="41"/>
      <c r="N254" s="80"/>
      <c r="O254" s="80"/>
      <c r="P254" s="41"/>
      <c r="Q254" s="41"/>
      <c r="R254" s="80"/>
      <c r="S254" s="67"/>
      <c r="T254" s="80"/>
    </row>
    <row r="255" spans="2:20" x14ac:dyDescent="0.35">
      <c r="B255" s="39"/>
      <c r="C255" s="78"/>
      <c r="D255" s="79"/>
      <c r="E255" s="79"/>
      <c r="F255" s="79"/>
      <c r="G255" s="80"/>
      <c r="H255" s="67"/>
      <c r="I255" s="67"/>
      <c r="J255" s="80"/>
      <c r="K255" s="80"/>
      <c r="L255" s="41"/>
      <c r="M255" s="41"/>
      <c r="N255" s="80"/>
      <c r="O255" s="80"/>
      <c r="P255" s="41"/>
      <c r="Q255" s="41"/>
      <c r="R255" s="80"/>
      <c r="S255" s="67"/>
      <c r="T255" s="80"/>
    </row>
    <row r="256" spans="2:20" x14ac:dyDescent="0.35">
      <c r="B256" s="39"/>
      <c r="C256" s="78"/>
      <c r="D256" s="79"/>
      <c r="E256" s="79"/>
      <c r="F256" s="79"/>
      <c r="G256" s="80"/>
      <c r="H256" s="67"/>
      <c r="I256" s="67"/>
      <c r="J256" s="80"/>
      <c r="K256" s="80"/>
      <c r="L256" s="41"/>
      <c r="M256" s="41"/>
      <c r="N256" s="80"/>
      <c r="O256" s="80"/>
      <c r="P256" s="41"/>
      <c r="Q256" s="41"/>
      <c r="R256" s="80"/>
      <c r="S256" s="67"/>
      <c r="T256" s="80"/>
    </row>
    <row r="257" spans="2:20" x14ac:dyDescent="0.35">
      <c r="B257" s="39"/>
      <c r="C257" s="78"/>
      <c r="D257" s="79"/>
      <c r="E257" s="79"/>
      <c r="F257" s="79"/>
      <c r="G257" s="80"/>
      <c r="H257" s="67"/>
      <c r="I257" s="67"/>
      <c r="J257" s="80"/>
      <c r="K257" s="80"/>
      <c r="L257" s="41"/>
      <c r="M257" s="41"/>
      <c r="N257" s="80"/>
      <c r="O257" s="80"/>
      <c r="P257" s="41"/>
      <c r="Q257" s="41"/>
      <c r="R257" s="80"/>
      <c r="S257" s="67"/>
      <c r="T257" s="80"/>
    </row>
    <row r="258" spans="2:20" x14ac:dyDescent="0.35">
      <c r="B258" s="39"/>
      <c r="C258" s="78"/>
      <c r="D258" s="79"/>
      <c r="E258" s="79"/>
      <c r="F258" s="79"/>
      <c r="G258" s="80"/>
      <c r="H258" s="67"/>
      <c r="I258" s="67"/>
      <c r="J258" s="80"/>
      <c r="K258" s="80"/>
      <c r="L258" s="41"/>
      <c r="M258" s="41"/>
      <c r="N258" s="80"/>
      <c r="O258" s="80"/>
      <c r="P258" s="41"/>
      <c r="Q258" s="41"/>
      <c r="R258" s="80"/>
      <c r="S258" s="67"/>
      <c r="T258" s="80"/>
    </row>
    <row r="259" spans="2:20" x14ac:dyDescent="0.35">
      <c r="B259" s="39"/>
      <c r="C259" s="78"/>
      <c r="D259" s="79"/>
      <c r="E259" s="79"/>
      <c r="F259" s="79"/>
      <c r="G259" s="80"/>
      <c r="H259" s="67"/>
      <c r="I259" s="67"/>
      <c r="J259" s="80"/>
      <c r="K259" s="80"/>
      <c r="L259" s="41"/>
      <c r="M259" s="41"/>
      <c r="N259" s="80"/>
      <c r="O259" s="80"/>
      <c r="P259" s="41"/>
      <c r="Q259" s="41"/>
      <c r="R259" s="80"/>
      <c r="S259" s="67"/>
      <c r="T259" s="80"/>
    </row>
    <row r="260" spans="2:20" x14ac:dyDescent="0.35">
      <c r="B260" s="39"/>
      <c r="C260" s="78"/>
      <c r="D260" s="79"/>
      <c r="E260" s="79"/>
      <c r="F260" s="79"/>
      <c r="G260" s="80"/>
      <c r="H260" s="67"/>
      <c r="I260" s="67"/>
      <c r="J260" s="80"/>
      <c r="K260" s="80"/>
      <c r="L260" s="41"/>
      <c r="M260" s="41"/>
      <c r="N260" s="80"/>
      <c r="O260" s="80"/>
      <c r="P260" s="41"/>
      <c r="Q260" s="41"/>
      <c r="R260" s="80"/>
      <c r="S260" s="67"/>
      <c r="T260" s="80"/>
    </row>
    <row r="261" spans="2:20" x14ac:dyDescent="0.35">
      <c r="B261" s="39"/>
      <c r="C261" s="78"/>
      <c r="D261" s="79"/>
      <c r="E261" s="79"/>
      <c r="F261" s="79"/>
      <c r="G261" s="80"/>
      <c r="H261" s="67"/>
      <c r="I261" s="67"/>
      <c r="J261" s="80"/>
      <c r="K261" s="80"/>
      <c r="L261" s="41"/>
      <c r="M261" s="41"/>
      <c r="N261" s="80"/>
      <c r="O261" s="80"/>
      <c r="P261" s="41"/>
      <c r="Q261" s="41"/>
      <c r="R261" s="80"/>
      <c r="S261" s="67"/>
      <c r="T261" s="80"/>
    </row>
    <row r="262" spans="2:20" x14ac:dyDescent="0.35">
      <c r="B262" s="39"/>
      <c r="C262" s="78"/>
      <c r="D262" s="79"/>
      <c r="E262" s="79"/>
      <c r="F262" s="79"/>
      <c r="G262" s="80"/>
      <c r="H262" s="67"/>
      <c r="I262" s="67"/>
      <c r="J262" s="80"/>
      <c r="K262" s="80"/>
      <c r="L262" s="41"/>
      <c r="M262" s="41"/>
      <c r="N262" s="80"/>
      <c r="O262" s="80"/>
      <c r="P262" s="41"/>
      <c r="Q262" s="41"/>
      <c r="R262" s="80"/>
      <c r="S262" s="67"/>
      <c r="T262" s="80"/>
    </row>
    <row r="263" spans="2:20" x14ac:dyDescent="0.35">
      <c r="B263" s="39"/>
      <c r="C263" s="78"/>
      <c r="D263" s="79"/>
      <c r="E263" s="79"/>
      <c r="F263" s="79"/>
      <c r="G263" s="80"/>
      <c r="H263" s="67"/>
      <c r="I263" s="67"/>
      <c r="J263" s="80"/>
      <c r="K263" s="80"/>
      <c r="L263" s="41"/>
      <c r="M263" s="41"/>
      <c r="N263" s="80"/>
      <c r="O263" s="80"/>
      <c r="P263" s="41"/>
      <c r="Q263" s="41"/>
      <c r="R263" s="80"/>
      <c r="S263" s="67"/>
      <c r="T263" s="80"/>
    </row>
    <row r="264" spans="2:20" x14ac:dyDescent="0.35">
      <c r="B264" s="39"/>
      <c r="C264" s="78"/>
      <c r="D264" s="79"/>
      <c r="E264" s="79"/>
      <c r="F264" s="79"/>
      <c r="G264" s="80"/>
      <c r="H264" s="67"/>
      <c r="I264" s="67"/>
      <c r="J264" s="80"/>
      <c r="K264" s="80"/>
      <c r="L264" s="41"/>
      <c r="M264" s="41"/>
      <c r="N264" s="80"/>
      <c r="O264" s="80"/>
      <c r="P264" s="41"/>
      <c r="Q264" s="41"/>
      <c r="R264" s="80"/>
      <c r="S264" s="67"/>
      <c r="T264" s="80"/>
    </row>
    <row r="265" spans="2:20" x14ac:dyDescent="0.35">
      <c r="B265" s="39"/>
      <c r="C265" s="78"/>
      <c r="D265" s="79"/>
      <c r="E265" s="79"/>
      <c r="F265" s="79"/>
      <c r="G265" s="80"/>
      <c r="H265" s="67"/>
      <c r="I265" s="67"/>
      <c r="J265" s="80"/>
      <c r="K265" s="80"/>
      <c r="L265" s="41"/>
      <c r="M265" s="41"/>
      <c r="N265" s="80"/>
      <c r="O265" s="80"/>
      <c r="P265" s="41"/>
      <c r="Q265" s="41"/>
      <c r="R265" s="80"/>
      <c r="S265" s="67"/>
      <c r="T265" s="80"/>
    </row>
    <row r="266" spans="2:20" x14ac:dyDescent="0.35">
      <c r="B266" s="39"/>
      <c r="C266" s="78"/>
      <c r="D266" s="79"/>
      <c r="E266" s="79"/>
      <c r="F266" s="79"/>
      <c r="G266" s="80"/>
      <c r="H266" s="67"/>
      <c r="I266" s="67"/>
      <c r="J266" s="80"/>
      <c r="K266" s="80"/>
      <c r="L266" s="41"/>
      <c r="M266" s="41"/>
      <c r="N266" s="80"/>
      <c r="O266" s="80"/>
      <c r="P266" s="41"/>
      <c r="Q266" s="41"/>
      <c r="R266" s="80"/>
      <c r="S266" s="67"/>
      <c r="T266" s="80"/>
    </row>
    <row r="267" spans="2:20" x14ac:dyDescent="0.35">
      <c r="B267" s="39"/>
      <c r="C267" s="78"/>
      <c r="D267" s="79"/>
      <c r="E267" s="79"/>
      <c r="F267" s="79"/>
      <c r="G267" s="80"/>
      <c r="H267" s="67"/>
      <c r="I267" s="67"/>
      <c r="J267" s="80"/>
      <c r="K267" s="80"/>
      <c r="L267" s="41"/>
      <c r="M267" s="41"/>
      <c r="N267" s="80"/>
      <c r="O267" s="80"/>
      <c r="P267" s="41"/>
      <c r="Q267" s="41"/>
      <c r="R267" s="80"/>
      <c r="S267" s="67"/>
      <c r="T267" s="80"/>
    </row>
    <row r="268" spans="2:20" x14ac:dyDescent="0.35">
      <c r="B268" s="39"/>
      <c r="C268" s="78"/>
      <c r="D268" s="79"/>
      <c r="E268" s="79"/>
      <c r="F268" s="79"/>
      <c r="G268" s="80"/>
      <c r="H268" s="67"/>
      <c r="I268" s="67"/>
      <c r="J268" s="80"/>
      <c r="K268" s="80"/>
      <c r="L268" s="41"/>
      <c r="M268" s="41"/>
      <c r="N268" s="80"/>
      <c r="O268" s="80"/>
      <c r="P268" s="41"/>
      <c r="Q268" s="41"/>
      <c r="R268" s="80"/>
      <c r="S268" s="67"/>
      <c r="T268" s="80"/>
    </row>
    <row r="269" spans="2:20" x14ac:dyDescent="0.35">
      <c r="B269" s="39"/>
      <c r="C269" s="78"/>
      <c r="D269" s="79"/>
      <c r="E269" s="79"/>
      <c r="F269" s="79"/>
      <c r="G269" s="80"/>
      <c r="H269" s="67"/>
      <c r="I269" s="67"/>
      <c r="J269" s="80"/>
      <c r="K269" s="80"/>
      <c r="L269" s="41"/>
      <c r="M269" s="41"/>
      <c r="N269" s="80"/>
      <c r="O269" s="80"/>
      <c r="P269" s="41"/>
      <c r="Q269" s="41"/>
      <c r="R269" s="80"/>
      <c r="S269" s="67"/>
      <c r="T269" s="80"/>
    </row>
    <row r="270" spans="2:20" x14ac:dyDescent="0.35">
      <c r="B270" s="39"/>
      <c r="C270" s="78"/>
      <c r="D270" s="79"/>
      <c r="E270" s="79"/>
      <c r="F270" s="79"/>
      <c r="G270" s="80"/>
      <c r="H270" s="67"/>
      <c r="I270" s="67"/>
      <c r="J270" s="80"/>
      <c r="K270" s="80"/>
      <c r="L270" s="41"/>
      <c r="M270" s="41"/>
      <c r="N270" s="80"/>
      <c r="O270" s="80"/>
      <c r="P270" s="41"/>
      <c r="Q270" s="41"/>
      <c r="R270" s="80"/>
      <c r="S270" s="67"/>
      <c r="T270" s="80"/>
    </row>
    <row r="271" spans="2:20" x14ac:dyDescent="0.35">
      <c r="B271" s="39"/>
      <c r="C271" s="78"/>
      <c r="D271" s="79"/>
      <c r="E271" s="79"/>
      <c r="F271" s="79"/>
      <c r="G271" s="80"/>
      <c r="H271" s="67"/>
      <c r="I271" s="67"/>
      <c r="J271" s="80"/>
      <c r="K271" s="80"/>
      <c r="L271" s="41"/>
      <c r="M271" s="41"/>
      <c r="N271" s="80"/>
      <c r="O271" s="80"/>
      <c r="P271" s="41"/>
      <c r="Q271" s="41"/>
      <c r="R271" s="80"/>
      <c r="S271" s="67"/>
      <c r="T271" s="80"/>
    </row>
    <row r="272" spans="2:20" x14ac:dyDescent="0.35">
      <c r="B272" s="39"/>
      <c r="C272" s="78"/>
      <c r="D272" s="79"/>
      <c r="E272" s="79"/>
      <c r="F272" s="79"/>
      <c r="G272" s="80"/>
      <c r="H272" s="67"/>
      <c r="I272" s="67"/>
      <c r="J272" s="80"/>
      <c r="K272" s="80"/>
      <c r="L272" s="41"/>
      <c r="M272" s="41"/>
      <c r="N272" s="80"/>
      <c r="O272" s="80"/>
      <c r="P272" s="41"/>
      <c r="Q272" s="41"/>
      <c r="R272" s="80"/>
      <c r="S272" s="67"/>
      <c r="T272" s="80"/>
    </row>
    <row r="273" spans="2:20" x14ac:dyDescent="0.35">
      <c r="B273" s="39"/>
      <c r="C273" s="78"/>
      <c r="D273" s="79"/>
      <c r="E273" s="79"/>
      <c r="F273" s="79"/>
      <c r="G273" s="80"/>
      <c r="H273" s="67"/>
      <c r="I273" s="67"/>
      <c r="J273" s="80"/>
      <c r="K273" s="80"/>
      <c r="L273" s="41"/>
      <c r="M273" s="41"/>
      <c r="N273" s="80"/>
      <c r="O273" s="80"/>
      <c r="P273" s="41"/>
      <c r="Q273" s="41"/>
      <c r="R273" s="80"/>
      <c r="S273" s="67"/>
      <c r="T273" s="80"/>
    </row>
    <row r="274" spans="2:20" x14ac:dyDescent="0.35">
      <c r="B274" s="39"/>
      <c r="C274" s="78"/>
      <c r="D274" s="79"/>
      <c r="E274" s="79"/>
      <c r="F274" s="79"/>
      <c r="G274" s="80"/>
      <c r="H274" s="67"/>
      <c r="I274" s="67"/>
      <c r="J274" s="80"/>
      <c r="K274" s="80"/>
      <c r="L274" s="41"/>
      <c r="M274" s="41"/>
      <c r="N274" s="80"/>
      <c r="O274" s="80"/>
      <c r="P274" s="41"/>
      <c r="Q274" s="41"/>
      <c r="R274" s="80"/>
      <c r="S274" s="67"/>
      <c r="T274" s="80"/>
    </row>
    <row r="275" spans="2:20" x14ac:dyDescent="0.35">
      <c r="B275" s="39"/>
      <c r="C275" s="78"/>
      <c r="D275" s="79"/>
      <c r="E275" s="79"/>
      <c r="F275" s="79"/>
      <c r="G275" s="80"/>
      <c r="H275" s="67"/>
      <c r="I275" s="67"/>
      <c r="J275" s="80"/>
      <c r="K275" s="80"/>
      <c r="L275" s="41"/>
      <c r="M275" s="41"/>
      <c r="N275" s="80"/>
      <c r="O275" s="80"/>
      <c r="P275" s="41"/>
      <c r="Q275" s="41"/>
      <c r="R275" s="80"/>
      <c r="S275" s="67"/>
      <c r="T275" s="80"/>
    </row>
    <row r="276" spans="2:20" x14ac:dyDescent="0.35">
      <c r="B276" s="39"/>
      <c r="C276" s="78"/>
      <c r="D276" s="79"/>
      <c r="E276" s="79"/>
      <c r="F276" s="79"/>
      <c r="G276" s="80"/>
      <c r="H276" s="67"/>
      <c r="I276" s="67"/>
      <c r="J276" s="80"/>
      <c r="K276" s="80"/>
      <c r="L276" s="41"/>
      <c r="M276" s="41"/>
      <c r="N276" s="80"/>
      <c r="O276" s="80"/>
      <c r="P276" s="41"/>
      <c r="Q276" s="41"/>
      <c r="R276" s="80"/>
      <c r="S276" s="67"/>
      <c r="T276" s="80"/>
    </row>
    <row r="277" spans="2:20" x14ac:dyDescent="0.35">
      <c r="B277" s="39"/>
      <c r="C277" s="78"/>
      <c r="D277" s="79"/>
      <c r="E277" s="79"/>
      <c r="F277" s="79"/>
      <c r="G277" s="80"/>
      <c r="H277" s="67"/>
      <c r="I277" s="67"/>
      <c r="J277" s="80"/>
      <c r="K277" s="80"/>
      <c r="L277" s="41"/>
      <c r="M277" s="41"/>
      <c r="N277" s="80"/>
      <c r="O277" s="80"/>
      <c r="P277" s="41"/>
      <c r="Q277" s="41"/>
      <c r="R277" s="80"/>
      <c r="S277" s="67"/>
      <c r="T277" s="80"/>
    </row>
    <row r="278" spans="2:20" x14ac:dyDescent="0.35">
      <c r="B278" s="39"/>
      <c r="C278" s="78"/>
      <c r="D278" s="79"/>
      <c r="E278" s="79"/>
      <c r="F278" s="79"/>
      <c r="G278" s="80"/>
      <c r="H278" s="67"/>
      <c r="I278" s="67"/>
      <c r="J278" s="80"/>
      <c r="K278" s="80"/>
      <c r="L278" s="41"/>
      <c r="M278" s="41"/>
      <c r="N278" s="80"/>
      <c r="O278" s="80"/>
      <c r="P278" s="41"/>
      <c r="Q278" s="41"/>
      <c r="R278" s="80"/>
      <c r="S278" s="67"/>
      <c r="T278" s="80"/>
    </row>
    <row r="279" spans="2:20" x14ac:dyDescent="0.35">
      <c r="B279" s="39"/>
      <c r="C279" s="78"/>
      <c r="D279" s="79"/>
      <c r="E279" s="79"/>
      <c r="F279" s="79"/>
      <c r="G279" s="80"/>
      <c r="H279" s="67"/>
      <c r="I279" s="67"/>
      <c r="J279" s="80"/>
      <c r="K279" s="80"/>
      <c r="L279" s="41"/>
      <c r="M279" s="41"/>
      <c r="N279" s="80"/>
      <c r="O279" s="80"/>
      <c r="P279" s="41"/>
      <c r="Q279" s="41"/>
      <c r="R279" s="80"/>
      <c r="S279" s="67"/>
      <c r="T279" s="80"/>
    </row>
    <row r="280" spans="2:20" x14ac:dyDescent="0.35">
      <c r="B280" s="39"/>
      <c r="C280" s="78"/>
      <c r="D280" s="79"/>
      <c r="E280" s="79"/>
      <c r="F280" s="79"/>
      <c r="G280" s="80"/>
      <c r="H280" s="67"/>
      <c r="I280" s="67"/>
      <c r="J280" s="80"/>
      <c r="K280" s="80"/>
      <c r="L280" s="41"/>
      <c r="M280" s="41"/>
      <c r="N280" s="80"/>
      <c r="O280" s="80"/>
      <c r="P280" s="41"/>
      <c r="Q280" s="41"/>
      <c r="R280" s="80"/>
      <c r="S280" s="67"/>
      <c r="T280" s="80"/>
    </row>
    <row r="281" spans="2:20" x14ac:dyDescent="0.35">
      <c r="B281" s="39"/>
      <c r="C281" s="78"/>
      <c r="D281" s="79"/>
      <c r="E281" s="79"/>
      <c r="F281" s="79"/>
      <c r="G281" s="80"/>
      <c r="H281" s="67"/>
      <c r="I281" s="67"/>
      <c r="J281" s="80"/>
      <c r="K281" s="80"/>
      <c r="L281" s="41"/>
      <c r="M281" s="41"/>
      <c r="N281" s="80"/>
      <c r="O281" s="80"/>
      <c r="P281" s="41"/>
      <c r="Q281" s="41"/>
      <c r="R281" s="80"/>
      <c r="S281" s="67"/>
      <c r="T281" s="80"/>
    </row>
    <row r="282" spans="2:20" x14ac:dyDescent="0.35">
      <c r="B282" s="39"/>
      <c r="C282" s="78"/>
      <c r="D282" s="79"/>
      <c r="E282" s="79"/>
      <c r="F282" s="79"/>
      <c r="G282" s="80"/>
      <c r="H282" s="67"/>
      <c r="I282" s="67"/>
      <c r="J282" s="80"/>
      <c r="K282" s="80"/>
      <c r="L282" s="41"/>
      <c r="M282" s="41"/>
      <c r="N282" s="80"/>
      <c r="O282" s="80"/>
      <c r="P282" s="41"/>
      <c r="Q282" s="41"/>
      <c r="R282" s="80"/>
      <c r="S282" s="67"/>
      <c r="T282" s="80"/>
    </row>
    <row r="283" spans="2:20" x14ac:dyDescent="0.35">
      <c r="B283" s="39"/>
      <c r="C283" s="78"/>
      <c r="D283" s="79"/>
      <c r="E283" s="79"/>
      <c r="F283" s="79"/>
      <c r="G283" s="80"/>
      <c r="H283" s="67"/>
      <c r="I283" s="67"/>
      <c r="J283" s="80"/>
      <c r="K283" s="80"/>
      <c r="L283" s="41"/>
      <c r="M283" s="41"/>
      <c r="N283" s="80"/>
      <c r="O283" s="80"/>
      <c r="P283" s="41"/>
      <c r="Q283" s="41"/>
      <c r="R283" s="80"/>
      <c r="S283" s="67"/>
      <c r="T283" s="80"/>
    </row>
    <row r="284" spans="2:20" x14ac:dyDescent="0.35">
      <c r="B284" s="39"/>
      <c r="C284" s="78"/>
      <c r="D284" s="79"/>
      <c r="E284" s="79"/>
      <c r="F284" s="79"/>
      <c r="G284" s="80"/>
      <c r="H284" s="67"/>
      <c r="I284" s="67"/>
      <c r="J284" s="80"/>
      <c r="K284" s="80"/>
      <c r="L284" s="41"/>
      <c r="M284" s="41"/>
      <c r="N284" s="80"/>
      <c r="O284" s="80"/>
      <c r="P284" s="41"/>
      <c r="Q284" s="41"/>
      <c r="R284" s="80"/>
      <c r="S284" s="67"/>
      <c r="T284" s="80"/>
    </row>
    <row r="285" spans="2:20" x14ac:dyDescent="0.35">
      <c r="B285" s="39"/>
      <c r="C285" s="78"/>
      <c r="D285" s="79"/>
      <c r="E285" s="79"/>
      <c r="F285" s="79"/>
      <c r="G285" s="80"/>
      <c r="H285" s="67"/>
      <c r="I285" s="67"/>
      <c r="J285" s="80"/>
      <c r="K285" s="80"/>
      <c r="L285" s="41"/>
      <c r="M285" s="41"/>
      <c r="N285" s="80"/>
      <c r="O285" s="80"/>
      <c r="P285" s="41"/>
      <c r="Q285" s="41"/>
      <c r="R285" s="80"/>
      <c r="S285" s="67"/>
      <c r="T285" s="80"/>
    </row>
    <row r="286" spans="2:20" x14ac:dyDescent="0.35">
      <c r="B286" s="39"/>
      <c r="C286" s="78"/>
      <c r="D286" s="79"/>
      <c r="E286" s="79"/>
      <c r="F286" s="79"/>
      <c r="G286" s="80"/>
      <c r="H286" s="67"/>
      <c r="I286" s="67"/>
      <c r="J286" s="80"/>
      <c r="K286" s="80"/>
      <c r="L286" s="41"/>
      <c r="M286" s="41"/>
      <c r="N286" s="80"/>
      <c r="O286" s="80"/>
      <c r="P286" s="41"/>
      <c r="Q286" s="41"/>
      <c r="R286" s="80"/>
      <c r="S286" s="67"/>
      <c r="T286" s="80"/>
    </row>
    <row r="287" spans="2:20" x14ac:dyDescent="0.35">
      <c r="B287" s="39"/>
      <c r="C287" s="78"/>
      <c r="D287" s="79"/>
      <c r="E287" s="79"/>
      <c r="F287" s="79"/>
      <c r="G287" s="80"/>
      <c r="H287" s="67"/>
      <c r="I287" s="67"/>
      <c r="J287" s="80"/>
      <c r="K287" s="80"/>
      <c r="L287" s="41"/>
      <c r="M287" s="41"/>
      <c r="N287" s="80"/>
      <c r="O287" s="80"/>
      <c r="P287" s="41"/>
      <c r="Q287" s="41"/>
      <c r="R287" s="80"/>
      <c r="S287" s="67"/>
      <c r="T287" s="80"/>
    </row>
    <row r="288" spans="2:20" x14ac:dyDescent="0.35">
      <c r="B288" s="39"/>
      <c r="C288" s="78"/>
      <c r="D288" s="79"/>
      <c r="E288" s="79"/>
      <c r="F288" s="79"/>
      <c r="G288" s="80"/>
      <c r="H288" s="67"/>
      <c r="I288" s="67"/>
      <c r="J288" s="80"/>
      <c r="K288" s="80"/>
      <c r="L288" s="41"/>
      <c r="M288" s="41"/>
      <c r="N288" s="80"/>
      <c r="O288" s="80"/>
      <c r="P288" s="41"/>
      <c r="Q288" s="41"/>
      <c r="R288" s="80"/>
      <c r="S288" s="67"/>
      <c r="T288" s="80"/>
    </row>
    <row r="289" spans="2:20" x14ac:dyDescent="0.35">
      <c r="B289" s="39"/>
      <c r="C289" s="78"/>
      <c r="D289" s="79"/>
      <c r="E289" s="79"/>
      <c r="F289" s="79"/>
      <c r="G289" s="80"/>
      <c r="H289" s="67"/>
      <c r="I289" s="67"/>
      <c r="J289" s="80"/>
      <c r="K289" s="80"/>
      <c r="L289" s="41"/>
      <c r="M289" s="41"/>
      <c r="N289" s="80"/>
      <c r="O289" s="80"/>
      <c r="P289" s="41"/>
      <c r="Q289" s="41"/>
      <c r="R289" s="80"/>
      <c r="S289" s="67"/>
      <c r="T289" s="80"/>
    </row>
    <row r="290" spans="2:20" x14ac:dyDescent="0.35">
      <c r="B290" s="39"/>
      <c r="C290" s="78"/>
      <c r="D290" s="79"/>
      <c r="E290" s="79"/>
      <c r="F290" s="79"/>
      <c r="G290" s="80"/>
      <c r="H290" s="67"/>
      <c r="I290" s="67"/>
      <c r="J290" s="80"/>
      <c r="K290" s="80"/>
      <c r="L290" s="41"/>
      <c r="M290" s="41"/>
      <c r="N290" s="80"/>
      <c r="O290" s="80"/>
      <c r="P290" s="41"/>
      <c r="Q290" s="41"/>
      <c r="R290" s="80"/>
      <c r="S290" s="67"/>
      <c r="T290" s="80"/>
    </row>
    <row r="291" spans="2:20" x14ac:dyDescent="0.35">
      <c r="B291" s="39"/>
      <c r="C291" s="78"/>
      <c r="D291" s="79"/>
      <c r="E291" s="79"/>
      <c r="F291" s="79"/>
      <c r="G291" s="80"/>
      <c r="H291" s="67"/>
      <c r="I291" s="67"/>
      <c r="J291" s="80"/>
      <c r="K291" s="80"/>
      <c r="L291" s="41"/>
      <c r="M291" s="41"/>
      <c r="N291" s="80"/>
      <c r="O291" s="80"/>
      <c r="P291" s="41"/>
      <c r="Q291" s="41"/>
      <c r="R291" s="80"/>
      <c r="S291" s="67"/>
      <c r="T291" s="80"/>
    </row>
    <row r="292" spans="2:20" x14ac:dyDescent="0.35">
      <c r="B292" s="39"/>
      <c r="C292" s="78"/>
      <c r="D292" s="79"/>
      <c r="E292" s="79"/>
      <c r="F292" s="79"/>
      <c r="G292" s="80"/>
      <c r="H292" s="67"/>
      <c r="I292" s="67"/>
      <c r="J292" s="80"/>
      <c r="K292" s="80"/>
      <c r="L292" s="41"/>
      <c r="M292" s="41"/>
      <c r="N292" s="80"/>
      <c r="O292" s="80"/>
      <c r="P292" s="41"/>
      <c r="Q292" s="41"/>
      <c r="R292" s="80"/>
      <c r="S292" s="67"/>
      <c r="T292" s="80"/>
    </row>
    <row r="293" spans="2:20" x14ac:dyDescent="0.35">
      <c r="B293" s="39"/>
      <c r="C293" s="78"/>
      <c r="D293" s="79"/>
      <c r="E293" s="79"/>
      <c r="F293" s="79"/>
      <c r="G293" s="80"/>
      <c r="H293" s="67"/>
      <c r="I293" s="67"/>
      <c r="J293" s="80"/>
      <c r="K293" s="80"/>
      <c r="L293" s="41"/>
      <c r="M293" s="41"/>
      <c r="N293" s="80"/>
      <c r="O293" s="80"/>
      <c r="P293" s="41"/>
      <c r="Q293" s="41"/>
      <c r="R293" s="80"/>
      <c r="S293" s="67"/>
      <c r="T293" s="80"/>
    </row>
    <row r="294" spans="2:20" x14ac:dyDescent="0.35">
      <c r="B294" s="39"/>
      <c r="C294" s="78"/>
      <c r="D294" s="79"/>
      <c r="E294" s="79"/>
      <c r="F294" s="79"/>
      <c r="G294" s="80"/>
      <c r="H294" s="67"/>
      <c r="I294" s="67"/>
      <c r="J294" s="80"/>
      <c r="K294" s="80"/>
      <c r="L294" s="41"/>
      <c r="M294" s="41"/>
      <c r="N294" s="80"/>
      <c r="O294" s="80"/>
      <c r="P294" s="41"/>
      <c r="Q294" s="41"/>
      <c r="R294" s="80"/>
      <c r="S294" s="67"/>
      <c r="T294" s="80"/>
    </row>
    <row r="295" spans="2:20" x14ac:dyDescent="0.35">
      <c r="B295" s="39"/>
      <c r="C295" s="78"/>
      <c r="D295" s="79"/>
      <c r="E295" s="79"/>
      <c r="F295" s="79"/>
      <c r="G295" s="80"/>
      <c r="H295" s="67"/>
      <c r="I295" s="67"/>
      <c r="J295" s="80"/>
      <c r="K295" s="80"/>
      <c r="L295" s="41"/>
      <c r="M295" s="41"/>
      <c r="N295" s="80"/>
      <c r="O295" s="80"/>
      <c r="P295" s="41"/>
      <c r="Q295" s="41"/>
      <c r="R295" s="80"/>
      <c r="S295" s="67"/>
      <c r="T295" s="80"/>
    </row>
    <row r="296" spans="2:20" x14ac:dyDescent="0.35">
      <c r="B296" s="39"/>
      <c r="C296" s="78"/>
      <c r="D296" s="79"/>
      <c r="E296" s="79"/>
      <c r="F296" s="79"/>
      <c r="G296" s="80"/>
      <c r="H296" s="67"/>
      <c r="I296" s="67"/>
      <c r="J296" s="80"/>
      <c r="K296" s="80"/>
      <c r="L296" s="41"/>
      <c r="M296" s="41"/>
      <c r="N296" s="80"/>
      <c r="O296" s="80"/>
      <c r="P296" s="41"/>
      <c r="Q296" s="41"/>
      <c r="R296" s="80"/>
      <c r="S296" s="67"/>
      <c r="T296" s="80"/>
    </row>
    <row r="297" spans="2:20" x14ac:dyDescent="0.35">
      <c r="B297" s="39"/>
      <c r="C297" s="78"/>
      <c r="D297" s="79"/>
      <c r="E297" s="79"/>
      <c r="F297" s="79"/>
      <c r="G297" s="80"/>
      <c r="H297" s="67"/>
      <c r="I297" s="67"/>
      <c r="J297" s="80"/>
      <c r="K297" s="80"/>
      <c r="L297" s="41"/>
      <c r="M297" s="41"/>
      <c r="N297" s="80"/>
      <c r="O297" s="80"/>
      <c r="P297" s="41"/>
      <c r="Q297" s="41"/>
      <c r="R297" s="80"/>
      <c r="S297" s="67"/>
      <c r="T297" s="80"/>
    </row>
    <row r="298" spans="2:20" x14ac:dyDescent="0.35">
      <c r="B298" s="39"/>
      <c r="C298" s="78"/>
      <c r="D298" s="79"/>
      <c r="E298" s="79"/>
      <c r="F298" s="79"/>
      <c r="G298" s="80"/>
      <c r="H298" s="67"/>
      <c r="I298" s="67"/>
      <c r="J298" s="80"/>
      <c r="K298" s="80"/>
      <c r="L298" s="41"/>
      <c r="M298" s="41"/>
      <c r="N298" s="80"/>
      <c r="O298" s="80"/>
      <c r="P298" s="41"/>
      <c r="Q298" s="41"/>
      <c r="R298" s="80"/>
      <c r="S298" s="67"/>
      <c r="T298" s="80"/>
    </row>
    <row r="299" spans="2:20" x14ac:dyDescent="0.35">
      <c r="B299" s="39"/>
      <c r="C299" s="78"/>
      <c r="D299" s="79"/>
      <c r="E299" s="79"/>
      <c r="F299" s="79"/>
      <c r="G299" s="80"/>
      <c r="H299" s="67"/>
      <c r="I299" s="67"/>
      <c r="J299" s="80"/>
      <c r="K299" s="80"/>
      <c r="L299" s="41"/>
      <c r="M299" s="41"/>
      <c r="N299" s="80"/>
      <c r="O299" s="80"/>
      <c r="P299" s="41"/>
      <c r="Q299" s="41"/>
      <c r="R299" s="80"/>
      <c r="S299" s="67"/>
      <c r="T299" s="80"/>
    </row>
    <row r="300" spans="2:20" x14ac:dyDescent="0.35">
      <c r="B300" s="39"/>
      <c r="C300" s="78"/>
      <c r="D300" s="79"/>
      <c r="E300" s="79"/>
      <c r="F300" s="79"/>
      <c r="G300" s="80"/>
      <c r="H300" s="67"/>
      <c r="I300" s="67"/>
      <c r="J300" s="80"/>
      <c r="K300" s="80"/>
      <c r="L300" s="41"/>
      <c r="M300" s="41"/>
      <c r="N300" s="80"/>
      <c r="O300" s="80"/>
      <c r="P300" s="41"/>
      <c r="Q300" s="41"/>
      <c r="R300" s="80"/>
      <c r="S300" s="67"/>
      <c r="T300" s="80"/>
    </row>
    <row r="301" spans="2:20" x14ac:dyDescent="0.35">
      <c r="B301" s="39"/>
      <c r="C301" s="78"/>
      <c r="D301" s="79"/>
      <c r="E301" s="79"/>
      <c r="F301" s="79"/>
      <c r="G301" s="80"/>
      <c r="H301" s="67"/>
      <c r="I301" s="67"/>
      <c r="J301" s="80"/>
      <c r="K301" s="80"/>
      <c r="L301" s="41"/>
      <c r="M301" s="41"/>
      <c r="N301" s="80"/>
      <c r="O301" s="80"/>
      <c r="P301" s="41"/>
      <c r="Q301" s="41"/>
      <c r="R301" s="80"/>
      <c r="S301" s="67"/>
      <c r="T301" s="80"/>
    </row>
    <row r="302" spans="2:20" x14ac:dyDescent="0.35">
      <c r="B302" s="39"/>
      <c r="C302" s="78"/>
      <c r="D302" s="79"/>
      <c r="E302" s="79"/>
      <c r="F302" s="79"/>
      <c r="G302" s="80"/>
      <c r="H302" s="67"/>
      <c r="I302" s="67"/>
      <c r="J302" s="80"/>
      <c r="K302" s="80"/>
      <c r="L302" s="41"/>
      <c r="M302" s="41"/>
      <c r="N302" s="80"/>
      <c r="O302" s="80"/>
      <c r="P302" s="41"/>
      <c r="Q302" s="41"/>
      <c r="R302" s="80"/>
      <c r="S302" s="67"/>
      <c r="T302" s="80"/>
    </row>
    <row r="303" spans="2:20" x14ac:dyDescent="0.35">
      <c r="B303" s="39"/>
      <c r="C303" s="78"/>
      <c r="D303" s="79"/>
      <c r="E303" s="79"/>
      <c r="F303" s="79"/>
      <c r="G303" s="80"/>
      <c r="H303" s="67"/>
      <c r="I303" s="67"/>
      <c r="J303" s="80"/>
      <c r="K303" s="80"/>
      <c r="L303" s="41"/>
      <c r="M303" s="41"/>
      <c r="N303" s="80"/>
      <c r="O303" s="80"/>
      <c r="P303" s="41"/>
      <c r="Q303" s="41"/>
      <c r="R303" s="80"/>
      <c r="S303" s="67"/>
      <c r="T303" s="80"/>
    </row>
    <row r="304" spans="2:20" x14ac:dyDescent="0.35">
      <c r="B304" s="39"/>
      <c r="C304" s="78"/>
      <c r="D304" s="79"/>
      <c r="E304" s="79"/>
      <c r="F304" s="79"/>
      <c r="G304" s="80"/>
      <c r="H304" s="67"/>
      <c r="I304" s="67"/>
      <c r="J304" s="80"/>
      <c r="K304" s="80"/>
      <c r="L304" s="41"/>
      <c r="M304" s="41"/>
      <c r="N304" s="80"/>
      <c r="O304" s="80"/>
      <c r="P304" s="41"/>
      <c r="Q304" s="41"/>
      <c r="R304" s="80"/>
      <c r="S304" s="67"/>
      <c r="T304" s="80"/>
    </row>
    <row r="305" spans="2:20" x14ac:dyDescent="0.35">
      <c r="B305" s="39"/>
      <c r="C305" s="78"/>
      <c r="D305" s="79"/>
      <c r="E305" s="79"/>
      <c r="F305" s="79"/>
      <c r="G305" s="80"/>
      <c r="H305" s="67"/>
      <c r="I305" s="67"/>
      <c r="J305" s="80"/>
      <c r="K305" s="80"/>
      <c r="L305" s="41"/>
      <c r="M305" s="41"/>
      <c r="N305" s="80"/>
      <c r="O305" s="80"/>
      <c r="P305" s="41"/>
      <c r="Q305" s="41"/>
      <c r="R305" s="80"/>
      <c r="S305" s="67"/>
      <c r="T305" s="80"/>
    </row>
    <row r="306" spans="2:20" x14ac:dyDescent="0.35">
      <c r="B306" s="39"/>
      <c r="C306" s="78"/>
      <c r="D306" s="79"/>
      <c r="E306" s="79"/>
      <c r="F306" s="79"/>
      <c r="G306" s="80"/>
      <c r="H306" s="67"/>
      <c r="I306" s="67"/>
      <c r="J306" s="80"/>
      <c r="K306" s="80"/>
      <c r="L306" s="41"/>
      <c r="M306" s="41"/>
      <c r="N306" s="80"/>
      <c r="O306" s="80"/>
      <c r="P306" s="41"/>
      <c r="Q306" s="41"/>
      <c r="R306" s="80"/>
      <c r="S306" s="67"/>
      <c r="T306" s="80"/>
    </row>
    <row r="307" spans="2:20" x14ac:dyDescent="0.35">
      <c r="B307" s="39"/>
      <c r="C307" s="78"/>
      <c r="D307" s="79"/>
      <c r="E307" s="79"/>
      <c r="F307" s="79"/>
      <c r="G307" s="80"/>
      <c r="H307" s="67"/>
      <c r="I307" s="67"/>
      <c r="J307" s="80"/>
      <c r="K307" s="80"/>
      <c r="L307" s="41"/>
      <c r="M307" s="41"/>
      <c r="N307" s="80"/>
      <c r="O307" s="80"/>
      <c r="P307" s="41"/>
      <c r="Q307" s="41"/>
      <c r="R307" s="80"/>
      <c r="S307" s="67"/>
      <c r="T307" s="80"/>
    </row>
    <row r="308" spans="2:20" x14ac:dyDescent="0.35">
      <c r="B308" s="39"/>
      <c r="C308" s="78"/>
      <c r="D308" s="79"/>
      <c r="E308" s="79"/>
      <c r="F308" s="79"/>
      <c r="G308" s="80"/>
      <c r="H308" s="67"/>
      <c r="I308" s="67"/>
      <c r="J308" s="80"/>
      <c r="K308" s="80"/>
      <c r="L308" s="41"/>
      <c r="M308" s="41"/>
      <c r="N308" s="80"/>
      <c r="O308" s="80"/>
      <c r="P308" s="41"/>
      <c r="Q308" s="41"/>
      <c r="R308" s="80"/>
      <c r="S308" s="67"/>
      <c r="T308" s="80"/>
    </row>
    <row r="309" spans="2:20" x14ac:dyDescent="0.35">
      <c r="B309" s="39"/>
      <c r="C309" s="78"/>
      <c r="D309" s="79"/>
      <c r="E309" s="79"/>
      <c r="F309" s="79"/>
      <c r="G309" s="80"/>
      <c r="H309" s="67"/>
      <c r="I309" s="67"/>
      <c r="J309" s="80"/>
      <c r="K309" s="80"/>
      <c r="L309" s="41"/>
      <c r="M309" s="41"/>
      <c r="N309" s="80"/>
      <c r="O309" s="80"/>
      <c r="P309" s="41"/>
      <c r="Q309" s="41"/>
      <c r="R309" s="80"/>
      <c r="S309" s="67"/>
      <c r="T309" s="80"/>
    </row>
    <row r="310" spans="2:20" x14ac:dyDescent="0.35">
      <c r="B310" s="39"/>
      <c r="C310" s="78"/>
      <c r="D310" s="79"/>
      <c r="E310" s="79"/>
      <c r="F310" s="79"/>
      <c r="G310" s="80"/>
      <c r="H310" s="67"/>
      <c r="I310" s="67"/>
      <c r="J310" s="80"/>
      <c r="K310" s="80"/>
      <c r="L310" s="41"/>
      <c r="M310" s="41"/>
      <c r="N310" s="80"/>
      <c r="O310" s="80"/>
      <c r="P310" s="41"/>
      <c r="Q310" s="41"/>
      <c r="R310" s="80"/>
      <c r="S310" s="67"/>
      <c r="T310" s="80"/>
    </row>
    <row r="311" spans="2:20" x14ac:dyDescent="0.35">
      <c r="B311" s="39"/>
      <c r="C311" s="78"/>
      <c r="D311" s="79"/>
      <c r="E311" s="79"/>
      <c r="F311" s="79"/>
      <c r="G311" s="80"/>
      <c r="H311" s="67"/>
      <c r="I311" s="67"/>
      <c r="J311" s="80"/>
      <c r="K311" s="80"/>
      <c r="L311" s="41"/>
      <c r="M311" s="41"/>
      <c r="N311" s="80"/>
      <c r="O311" s="80"/>
      <c r="P311" s="41"/>
      <c r="Q311" s="41"/>
      <c r="R311" s="80"/>
      <c r="S311" s="67"/>
      <c r="T311" s="80"/>
    </row>
    <row r="312" spans="2:20" x14ac:dyDescent="0.35">
      <c r="B312" s="39"/>
      <c r="C312" s="78"/>
      <c r="D312" s="79"/>
      <c r="E312" s="79"/>
      <c r="F312" s="79"/>
      <c r="G312" s="80"/>
      <c r="H312" s="67"/>
      <c r="I312" s="67"/>
      <c r="J312" s="80"/>
      <c r="K312" s="80"/>
      <c r="L312" s="41"/>
      <c r="M312" s="41"/>
      <c r="N312" s="80"/>
      <c r="O312" s="80"/>
      <c r="P312" s="41"/>
      <c r="Q312" s="41"/>
      <c r="R312" s="80"/>
      <c r="S312" s="67"/>
      <c r="T312" s="80"/>
    </row>
    <row r="313" spans="2:20" x14ac:dyDescent="0.35">
      <c r="B313" s="39"/>
      <c r="C313" s="78"/>
      <c r="D313" s="79"/>
      <c r="E313" s="79"/>
      <c r="F313" s="79"/>
      <c r="G313" s="80"/>
      <c r="H313" s="67"/>
      <c r="I313" s="67"/>
      <c r="J313" s="80"/>
      <c r="K313" s="80"/>
      <c r="L313" s="41"/>
      <c r="M313" s="41"/>
      <c r="N313" s="80"/>
      <c r="O313" s="80"/>
      <c r="P313" s="41"/>
      <c r="Q313" s="41"/>
      <c r="R313" s="80"/>
      <c r="S313" s="67"/>
      <c r="T313" s="80"/>
    </row>
    <row r="314" spans="2:20" x14ac:dyDescent="0.35">
      <c r="B314" s="39"/>
      <c r="C314" s="78"/>
      <c r="D314" s="79"/>
      <c r="E314" s="79"/>
      <c r="F314" s="79"/>
      <c r="G314" s="80"/>
      <c r="H314" s="67"/>
      <c r="I314" s="67"/>
      <c r="J314" s="80"/>
      <c r="K314" s="80"/>
      <c r="L314" s="41"/>
      <c r="M314" s="41"/>
      <c r="N314" s="80"/>
      <c r="O314" s="80"/>
      <c r="P314" s="41"/>
      <c r="Q314" s="41"/>
      <c r="R314" s="80"/>
      <c r="S314" s="67"/>
      <c r="T314" s="80"/>
    </row>
    <row r="315" spans="2:20" x14ac:dyDescent="0.35">
      <c r="B315" s="39"/>
      <c r="C315" s="78"/>
      <c r="D315" s="79"/>
      <c r="E315" s="79"/>
      <c r="F315" s="79"/>
      <c r="G315" s="80"/>
      <c r="H315" s="67"/>
      <c r="I315" s="67"/>
      <c r="J315" s="80"/>
      <c r="K315" s="80"/>
      <c r="L315" s="41"/>
      <c r="M315" s="41"/>
      <c r="N315" s="80"/>
      <c r="O315" s="80"/>
      <c r="P315" s="41"/>
      <c r="Q315" s="41"/>
      <c r="R315" s="80"/>
      <c r="S315" s="67"/>
      <c r="T315" s="80"/>
    </row>
    <row r="316" spans="2:20" x14ac:dyDescent="0.35">
      <c r="B316" s="39"/>
      <c r="C316" s="78"/>
      <c r="D316" s="79"/>
      <c r="E316" s="79"/>
      <c r="F316" s="79"/>
      <c r="G316" s="80"/>
      <c r="H316" s="67"/>
      <c r="I316" s="67"/>
      <c r="J316" s="80"/>
      <c r="K316" s="80"/>
      <c r="L316" s="41"/>
      <c r="M316" s="41"/>
      <c r="N316" s="80"/>
      <c r="O316" s="80"/>
      <c r="P316" s="41"/>
      <c r="Q316" s="41"/>
      <c r="R316" s="80"/>
      <c r="S316" s="67"/>
      <c r="T316" s="80"/>
    </row>
    <row r="317" spans="2:20" x14ac:dyDescent="0.35">
      <c r="B317" s="39"/>
      <c r="C317" s="78"/>
      <c r="D317" s="79"/>
      <c r="E317" s="79"/>
      <c r="F317" s="79"/>
      <c r="G317" s="80"/>
      <c r="H317" s="67"/>
      <c r="I317" s="67"/>
      <c r="J317" s="80"/>
      <c r="K317" s="80"/>
      <c r="L317" s="41"/>
      <c r="M317" s="41"/>
      <c r="N317" s="80"/>
      <c r="O317" s="80"/>
      <c r="P317" s="41"/>
      <c r="Q317" s="41"/>
      <c r="R317" s="80"/>
      <c r="S317" s="67"/>
      <c r="T317" s="80"/>
    </row>
    <row r="318" spans="2:20" x14ac:dyDescent="0.35">
      <c r="B318" s="39"/>
      <c r="C318" s="78"/>
      <c r="D318" s="79"/>
      <c r="E318" s="79"/>
      <c r="F318" s="79"/>
      <c r="G318" s="80"/>
      <c r="H318" s="67"/>
      <c r="I318" s="67"/>
      <c r="J318" s="80"/>
      <c r="K318" s="80"/>
      <c r="L318" s="41"/>
      <c r="M318" s="41"/>
      <c r="N318" s="80"/>
      <c r="O318" s="80"/>
      <c r="P318" s="41"/>
      <c r="Q318" s="41"/>
      <c r="R318" s="80"/>
      <c r="S318" s="67"/>
      <c r="T318" s="80"/>
    </row>
    <row r="319" spans="2:20" x14ac:dyDescent="0.35">
      <c r="B319" s="39"/>
      <c r="C319" s="78"/>
      <c r="D319" s="79"/>
      <c r="E319" s="79"/>
      <c r="F319" s="79"/>
      <c r="G319" s="80"/>
      <c r="H319" s="67"/>
      <c r="I319" s="67"/>
      <c r="J319" s="80"/>
      <c r="K319" s="80"/>
      <c r="L319" s="41"/>
      <c r="M319" s="41"/>
      <c r="N319" s="80"/>
      <c r="O319" s="80"/>
      <c r="P319" s="41"/>
      <c r="Q319" s="41"/>
      <c r="R319" s="80"/>
      <c r="S319" s="67"/>
      <c r="T319" s="80"/>
    </row>
    <row r="320" spans="2:20" x14ac:dyDescent="0.35">
      <c r="B320" s="39"/>
      <c r="C320" s="78"/>
      <c r="D320" s="79"/>
      <c r="E320" s="79"/>
      <c r="F320" s="79"/>
      <c r="G320" s="80"/>
      <c r="H320" s="67"/>
      <c r="I320" s="67"/>
      <c r="J320" s="80"/>
      <c r="K320" s="80"/>
      <c r="L320" s="41"/>
      <c r="M320" s="41"/>
      <c r="N320" s="80"/>
      <c r="O320" s="80"/>
      <c r="P320" s="41"/>
      <c r="Q320" s="41"/>
      <c r="R320" s="80"/>
      <c r="S320" s="67"/>
      <c r="T320" s="80"/>
    </row>
    <row r="321" spans="2:20" x14ac:dyDescent="0.35">
      <c r="B321" s="39"/>
      <c r="C321" s="78"/>
      <c r="D321" s="79"/>
      <c r="E321" s="79"/>
      <c r="F321" s="79"/>
      <c r="G321" s="80"/>
      <c r="H321" s="67"/>
      <c r="I321" s="67"/>
      <c r="J321" s="80"/>
      <c r="K321" s="80"/>
      <c r="L321" s="41"/>
      <c r="M321" s="41"/>
      <c r="N321" s="80"/>
      <c r="O321" s="80"/>
      <c r="P321" s="41"/>
      <c r="Q321" s="41"/>
      <c r="R321" s="80"/>
      <c r="S321" s="67"/>
      <c r="T321" s="80"/>
    </row>
    <row r="322" spans="2:20" x14ac:dyDescent="0.35">
      <c r="B322" s="39"/>
      <c r="C322" s="78"/>
      <c r="D322" s="79"/>
      <c r="E322" s="79"/>
      <c r="F322" s="79"/>
      <c r="G322" s="80"/>
      <c r="H322" s="67"/>
      <c r="I322" s="67"/>
      <c r="J322" s="80"/>
      <c r="K322" s="80"/>
      <c r="L322" s="41"/>
      <c r="M322" s="41"/>
      <c r="N322" s="80"/>
      <c r="O322" s="80"/>
      <c r="P322" s="41"/>
      <c r="Q322" s="41"/>
      <c r="R322" s="80"/>
      <c r="S322" s="67"/>
      <c r="T322" s="80"/>
    </row>
    <row r="323" spans="2:20" x14ac:dyDescent="0.35">
      <c r="B323" s="39"/>
      <c r="C323" s="78"/>
      <c r="D323" s="79"/>
      <c r="E323" s="79"/>
      <c r="F323" s="79"/>
      <c r="G323" s="80"/>
      <c r="H323" s="67"/>
      <c r="I323" s="67"/>
      <c r="J323" s="80"/>
      <c r="K323" s="80"/>
      <c r="L323" s="41"/>
      <c r="M323" s="41"/>
      <c r="N323" s="80"/>
      <c r="O323" s="80"/>
      <c r="P323" s="41"/>
      <c r="Q323" s="41"/>
      <c r="R323" s="80"/>
      <c r="S323" s="67"/>
      <c r="T323" s="80"/>
    </row>
    <row r="324" spans="2:20" x14ac:dyDescent="0.35">
      <c r="B324" s="39"/>
      <c r="C324" s="78"/>
      <c r="D324" s="79"/>
      <c r="E324" s="79"/>
      <c r="F324" s="79"/>
      <c r="G324" s="80"/>
      <c r="H324" s="67"/>
      <c r="I324" s="67"/>
      <c r="J324" s="80"/>
      <c r="K324" s="80"/>
      <c r="L324" s="41"/>
      <c r="M324" s="41"/>
      <c r="N324" s="80"/>
      <c r="O324" s="80"/>
      <c r="P324" s="41"/>
      <c r="Q324" s="41"/>
      <c r="R324" s="80"/>
      <c r="S324" s="67"/>
      <c r="T324" s="80"/>
    </row>
    <row r="325" spans="2:20" x14ac:dyDescent="0.35">
      <c r="B325" s="39"/>
      <c r="C325" s="78"/>
      <c r="D325" s="79"/>
      <c r="E325" s="79"/>
      <c r="F325" s="79"/>
      <c r="G325" s="80"/>
      <c r="H325" s="67"/>
      <c r="I325" s="67"/>
      <c r="J325" s="80"/>
      <c r="K325" s="80"/>
      <c r="L325" s="41"/>
      <c r="M325" s="41"/>
      <c r="N325" s="80"/>
      <c r="O325" s="80"/>
      <c r="P325" s="41"/>
      <c r="Q325" s="41"/>
      <c r="R325" s="80"/>
      <c r="S325" s="67"/>
      <c r="T325" s="80"/>
    </row>
    <row r="326" spans="2:20" x14ac:dyDescent="0.35">
      <c r="B326" s="39"/>
      <c r="C326" s="78"/>
      <c r="D326" s="79"/>
      <c r="E326" s="79"/>
      <c r="F326" s="79"/>
      <c r="G326" s="80"/>
      <c r="H326" s="67"/>
      <c r="I326" s="67"/>
      <c r="J326" s="80"/>
      <c r="K326" s="80"/>
      <c r="L326" s="41"/>
      <c r="M326" s="41"/>
      <c r="N326" s="80"/>
      <c r="O326" s="80"/>
      <c r="P326" s="41"/>
      <c r="Q326" s="41"/>
      <c r="R326" s="80"/>
      <c r="S326" s="67"/>
      <c r="T326" s="80"/>
    </row>
    <row r="327" spans="2:20" x14ac:dyDescent="0.35">
      <c r="B327" s="39"/>
      <c r="C327" s="78"/>
      <c r="D327" s="79"/>
      <c r="E327" s="79"/>
      <c r="F327" s="79"/>
      <c r="G327" s="80"/>
      <c r="H327" s="67"/>
      <c r="I327" s="67"/>
      <c r="J327" s="80"/>
      <c r="K327" s="80"/>
      <c r="L327" s="41"/>
      <c r="M327" s="41"/>
      <c r="N327" s="80"/>
      <c r="O327" s="80"/>
      <c r="P327" s="41"/>
      <c r="Q327" s="41"/>
      <c r="R327" s="80"/>
      <c r="S327" s="67"/>
      <c r="T327" s="80"/>
    </row>
    <row r="328" spans="2:20" x14ac:dyDescent="0.35">
      <c r="B328" s="39"/>
      <c r="C328" s="78"/>
      <c r="D328" s="79"/>
      <c r="E328" s="79"/>
      <c r="F328" s="79"/>
      <c r="G328" s="80"/>
      <c r="H328" s="67"/>
      <c r="I328" s="67"/>
      <c r="J328" s="80"/>
      <c r="K328" s="80"/>
      <c r="L328" s="41"/>
      <c r="M328" s="41"/>
      <c r="N328" s="80"/>
      <c r="O328" s="80"/>
      <c r="P328" s="41"/>
      <c r="Q328" s="41"/>
      <c r="R328" s="80"/>
      <c r="S328" s="67"/>
      <c r="T328" s="80"/>
    </row>
    <row r="329" spans="2:20" x14ac:dyDescent="0.35">
      <c r="B329" s="39"/>
      <c r="C329" s="78"/>
      <c r="D329" s="79"/>
      <c r="E329" s="79"/>
      <c r="F329" s="79"/>
      <c r="G329" s="80"/>
      <c r="H329" s="67"/>
      <c r="I329" s="67"/>
      <c r="J329" s="80"/>
      <c r="K329" s="80"/>
      <c r="L329" s="41"/>
      <c r="M329" s="41"/>
      <c r="N329" s="80"/>
      <c r="O329" s="80"/>
      <c r="P329" s="41"/>
      <c r="Q329" s="41"/>
      <c r="R329" s="80"/>
      <c r="S329" s="67"/>
      <c r="T329" s="80"/>
    </row>
    <row r="330" spans="2:20" x14ac:dyDescent="0.35">
      <c r="B330" s="39"/>
      <c r="C330" s="78"/>
      <c r="D330" s="79"/>
      <c r="E330" s="79"/>
      <c r="F330" s="79"/>
      <c r="G330" s="80"/>
      <c r="H330" s="67"/>
      <c r="I330" s="67"/>
      <c r="J330" s="80"/>
      <c r="K330" s="80"/>
      <c r="L330" s="41"/>
      <c r="M330" s="41"/>
      <c r="N330" s="80"/>
      <c r="O330" s="80"/>
      <c r="P330" s="41"/>
      <c r="Q330" s="41"/>
      <c r="R330" s="80"/>
      <c r="S330" s="67"/>
      <c r="T330" s="80"/>
    </row>
    <row r="331" spans="2:20" x14ac:dyDescent="0.35">
      <c r="B331" s="39"/>
      <c r="C331" s="78"/>
      <c r="D331" s="79"/>
      <c r="E331" s="79"/>
      <c r="F331" s="79"/>
      <c r="G331" s="80"/>
      <c r="H331" s="67"/>
      <c r="I331" s="67"/>
      <c r="J331" s="80"/>
      <c r="K331" s="80"/>
      <c r="L331" s="41"/>
      <c r="M331" s="41"/>
      <c r="N331" s="80"/>
      <c r="O331" s="80"/>
      <c r="P331" s="41"/>
      <c r="Q331" s="41"/>
      <c r="R331" s="80"/>
      <c r="S331" s="67"/>
      <c r="T331" s="80"/>
    </row>
    <row r="332" spans="2:20" x14ac:dyDescent="0.35">
      <c r="B332" s="39"/>
      <c r="C332" s="78"/>
      <c r="D332" s="79"/>
      <c r="E332" s="79"/>
      <c r="F332" s="79"/>
      <c r="G332" s="80"/>
      <c r="H332" s="67"/>
      <c r="I332" s="67"/>
      <c r="J332" s="80"/>
      <c r="K332" s="80"/>
      <c r="L332" s="41"/>
      <c r="M332" s="41"/>
      <c r="N332" s="80"/>
      <c r="O332" s="80"/>
      <c r="P332" s="41"/>
      <c r="Q332" s="41"/>
      <c r="R332" s="80"/>
      <c r="S332" s="67"/>
      <c r="T332" s="80"/>
    </row>
    <row r="333" spans="2:20" x14ac:dyDescent="0.35">
      <c r="B333" s="39"/>
      <c r="C333" s="78"/>
      <c r="D333" s="79"/>
      <c r="E333" s="79"/>
      <c r="F333" s="79"/>
      <c r="G333" s="80"/>
      <c r="H333" s="67"/>
      <c r="I333" s="67"/>
      <c r="J333" s="80"/>
      <c r="K333" s="80"/>
      <c r="L333" s="41"/>
      <c r="M333" s="41"/>
      <c r="N333" s="80"/>
      <c r="O333" s="80"/>
      <c r="P333" s="41"/>
      <c r="Q333" s="41"/>
      <c r="R333" s="80"/>
      <c r="S333" s="67"/>
      <c r="T333" s="80"/>
    </row>
    <row r="334" spans="2:20" x14ac:dyDescent="0.35">
      <c r="B334" s="39"/>
      <c r="C334" s="78"/>
      <c r="D334" s="79"/>
      <c r="E334" s="79"/>
      <c r="F334" s="79"/>
      <c r="G334" s="80"/>
      <c r="H334" s="67"/>
      <c r="I334" s="67"/>
      <c r="J334" s="80"/>
      <c r="K334" s="80"/>
      <c r="L334" s="41"/>
      <c r="M334" s="41"/>
      <c r="N334" s="80"/>
      <c r="O334" s="80"/>
      <c r="P334" s="41"/>
      <c r="Q334" s="41"/>
      <c r="R334" s="80"/>
      <c r="S334" s="67"/>
      <c r="T334" s="80"/>
    </row>
    <row r="335" spans="2:20" x14ac:dyDescent="0.35">
      <c r="B335" s="39"/>
      <c r="C335" s="78"/>
      <c r="D335" s="79"/>
      <c r="E335" s="79"/>
      <c r="F335" s="79"/>
      <c r="G335" s="80"/>
      <c r="H335" s="67"/>
      <c r="I335" s="67"/>
      <c r="J335" s="80"/>
      <c r="K335" s="80"/>
      <c r="L335" s="41"/>
      <c r="M335" s="41"/>
      <c r="N335" s="80"/>
      <c r="O335" s="80"/>
      <c r="P335" s="41"/>
      <c r="Q335" s="41"/>
      <c r="R335" s="80"/>
      <c r="S335" s="67"/>
      <c r="T335" s="80"/>
    </row>
    <row r="336" spans="2:20" x14ac:dyDescent="0.35">
      <c r="B336" s="39"/>
      <c r="C336" s="78"/>
      <c r="D336" s="79"/>
      <c r="E336" s="79"/>
      <c r="F336" s="79"/>
      <c r="G336" s="80"/>
      <c r="H336" s="67"/>
      <c r="I336" s="67"/>
      <c r="J336" s="80"/>
      <c r="K336" s="80"/>
      <c r="L336" s="41"/>
      <c r="M336" s="41"/>
      <c r="N336" s="80"/>
      <c r="O336" s="80"/>
      <c r="P336" s="41"/>
      <c r="Q336" s="41"/>
      <c r="R336" s="80"/>
      <c r="S336" s="67"/>
      <c r="T336" s="80"/>
    </row>
    <row r="337" spans="2:20" x14ac:dyDescent="0.35">
      <c r="B337" s="39"/>
      <c r="C337" s="78"/>
      <c r="D337" s="79"/>
      <c r="E337" s="79"/>
      <c r="F337" s="79"/>
      <c r="G337" s="80"/>
      <c r="H337" s="67"/>
      <c r="I337" s="67"/>
      <c r="J337" s="80"/>
      <c r="K337" s="80"/>
      <c r="L337" s="41"/>
      <c r="M337" s="41"/>
      <c r="N337" s="80"/>
      <c r="O337" s="80"/>
      <c r="P337" s="41"/>
      <c r="Q337" s="41"/>
      <c r="R337" s="80"/>
      <c r="S337" s="67"/>
      <c r="T337" s="80"/>
    </row>
    <row r="338" spans="2:20" x14ac:dyDescent="0.35">
      <c r="B338" s="39"/>
      <c r="C338" s="78"/>
      <c r="D338" s="79"/>
      <c r="E338" s="79"/>
      <c r="F338" s="79"/>
      <c r="G338" s="80"/>
      <c r="H338" s="67"/>
      <c r="I338" s="67"/>
      <c r="J338" s="80"/>
      <c r="K338" s="80"/>
      <c r="L338" s="41"/>
      <c r="M338" s="41"/>
      <c r="N338" s="80"/>
      <c r="O338" s="80"/>
      <c r="P338" s="41"/>
      <c r="Q338" s="41"/>
      <c r="R338" s="80"/>
      <c r="S338" s="67"/>
      <c r="T338" s="80"/>
    </row>
    <row r="339" spans="2:20" x14ac:dyDescent="0.35">
      <c r="B339" s="39"/>
      <c r="C339" s="78"/>
      <c r="D339" s="79"/>
      <c r="E339" s="79"/>
      <c r="F339" s="79"/>
      <c r="G339" s="80"/>
      <c r="H339" s="67"/>
      <c r="I339" s="67"/>
      <c r="J339" s="80"/>
      <c r="K339" s="80"/>
      <c r="L339" s="41"/>
      <c r="M339" s="41"/>
      <c r="N339" s="80"/>
      <c r="O339" s="80"/>
      <c r="P339" s="41"/>
      <c r="Q339" s="41"/>
      <c r="R339" s="80"/>
      <c r="S339" s="67"/>
      <c r="T339" s="80"/>
    </row>
    <row r="340" spans="2:20" x14ac:dyDescent="0.35">
      <c r="B340" s="39"/>
      <c r="C340" s="78"/>
      <c r="D340" s="79"/>
      <c r="E340" s="79"/>
      <c r="F340" s="79"/>
      <c r="G340" s="80"/>
      <c r="H340" s="67"/>
      <c r="I340" s="67"/>
      <c r="J340" s="80"/>
      <c r="K340" s="80"/>
      <c r="L340" s="41"/>
      <c r="M340" s="41"/>
      <c r="N340" s="80"/>
      <c r="O340" s="80"/>
      <c r="P340" s="41"/>
      <c r="Q340" s="41"/>
      <c r="R340" s="80"/>
      <c r="S340" s="67"/>
      <c r="T340" s="80"/>
    </row>
    <row r="341" spans="2:20" x14ac:dyDescent="0.35">
      <c r="B341" s="39"/>
      <c r="C341" s="78"/>
      <c r="D341" s="79"/>
      <c r="E341" s="79"/>
      <c r="F341" s="79"/>
      <c r="G341" s="80"/>
      <c r="H341" s="67"/>
      <c r="I341" s="67"/>
      <c r="J341" s="80"/>
      <c r="K341" s="80"/>
      <c r="L341" s="41"/>
      <c r="M341" s="41"/>
      <c r="N341" s="80"/>
      <c r="O341" s="80"/>
      <c r="P341" s="41"/>
      <c r="Q341" s="41"/>
      <c r="R341" s="80"/>
      <c r="S341" s="67"/>
      <c r="T341" s="80"/>
    </row>
    <row r="342" spans="2:20" x14ac:dyDescent="0.35">
      <c r="B342" s="39"/>
      <c r="C342" s="78"/>
      <c r="D342" s="79"/>
      <c r="E342" s="79"/>
      <c r="F342" s="79"/>
      <c r="G342" s="80"/>
      <c r="H342" s="67"/>
      <c r="I342" s="67"/>
      <c r="J342" s="80"/>
      <c r="K342" s="80"/>
      <c r="L342" s="41"/>
      <c r="M342" s="41"/>
      <c r="N342" s="80"/>
      <c r="O342" s="80"/>
      <c r="P342" s="41"/>
      <c r="Q342" s="41"/>
      <c r="R342" s="80"/>
      <c r="S342" s="67"/>
      <c r="T342" s="80"/>
    </row>
    <row r="343" spans="2:20" x14ac:dyDescent="0.35">
      <c r="B343" s="39"/>
      <c r="C343" s="78"/>
      <c r="D343" s="79"/>
      <c r="E343" s="79"/>
      <c r="F343" s="79"/>
      <c r="G343" s="80"/>
      <c r="H343" s="67"/>
      <c r="I343" s="67"/>
      <c r="J343" s="80"/>
      <c r="K343" s="80"/>
      <c r="L343" s="41"/>
      <c r="M343" s="41"/>
      <c r="N343" s="80"/>
      <c r="O343" s="80"/>
      <c r="P343" s="41"/>
      <c r="Q343" s="41"/>
      <c r="R343" s="80"/>
      <c r="S343" s="67"/>
      <c r="T343" s="80"/>
    </row>
    <row r="344" spans="2:20" x14ac:dyDescent="0.35">
      <c r="B344" s="39"/>
      <c r="C344" s="78"/>
      <c r="D344" s="79"/>
      <c r="E344" s="79"/>
      <c r="F344" s="79"/>
      <c r="G344" s="80"/>
      <c r="H344" s="67"/>
      <c r="I344" s="67"/>
      <c r="J344" s="80"/>
      <c r="K344" s="80"/>
      <c r="L344" s="41"/>
      <c r="M344" s="41"/>
      <c r="N344" s="80"/>
      <c r="O344" s="80"/>
      <c r="P344" s="41"/>
      <c r="Q344" s="41"/>
      <c r="R344" s="80"/>
      <c r="S344" s="67"/>
      <c r="T344" s="80"/>
    </row>
    <row r="345" spans="2:20" x14ac:dyDescent="0.35">
      <c r="B345" s="39"/>
      <c r="C345" s="78"/>
      <c r="D345" s="79"/>
      <c r="E345" s="79"/>
      <c r="F345" s="79"/>
      <c r="G345" s="80"/>
      <c r="H345" s="67"/>
      <c r="I345" s="67"/>
      <c r="J345" s="80"/>
      <c r="K345" s="80"/>
      <c r="L345" s="41"/>
      <c r="M345" s="41"/>
      <c r="N345" s="80"/>
      <c r="O345" s="80"/>
      <c r="P345" s="41"/>
      <c r="Q345" s="41"/>
      <c r="R345" s="80"/>
      <c r="S345" s="67"/>
      <c r="T345" s="80"/>
    </row>
    <row r="346" spans="2:20" x14ac:dyDescent="0.35">
      <c r="B346" s="39"/>
      <c r="C346" s="78"/>
      <c r="D346" s="79"/>
      <c r="E346" s="79"/>
      <c r="F346" s="79"/>
      <c r="G346" s="80"/>
      <c r="H346" s="67"/>
      <c r="I346" s="67"/>
      <c r="J346" s="80"/>
      <c r="K346" s="80"/>
      <c r="L346" s="41"/>
      <c r="M346" s="41"/>
      <c r="N346" s="80"/>
      <c r="O346" s="80"/>
      <c r="P346" s="41"/>
      <c r="Q346" s="41"/>
      <c r="R346" s="80"/>
      <c r="S346" s="67"/>
      <c r="T346" s="80"/>
    </row>
    <row r="347" spans="2:20" x14ac:dyDescent="0.35">
      <c r="B347" s="39"/>
      <c r="C347" s="78"/>
      <c r="D347" s="79"/>
      <c r="E347" s="79"/>
      <c r="F347" s="79"/>
      <c r="G347" s="80"/>
      <c r="H347" s="67"/>
      <c r="I347" s="67"/>
      <c r="J347" s="80"/>
      <c r="K347" s="80"/>
      <c r="L347" s="41"/>
      <c r="M347" s="41"/>
      <c r="N347" s="80"/>
      <c r="O347" s="80"/>
      <c r="P347" s="41"/>
      <c r="Q347" s="41"/>
      <c r="R347" s="80"/>
      <c r="S347" s="67"/>
      <c r="T347" s="80"/>
    </row>
    <row r="348" spans="2:20" x14ac:dyDescent="0.35">
      <c r="B348" s="39"/>
      <c r="C348" s="78"/>
      <c r="D348" s="79"/>
      <c r="E348" s="79"/>
      <c r="F348" s="79"/>
      <c r="G348" s="80"/>
      <c r="H348" s="67"/>
      <c r="I348" s="67"/>
      <c r="J348" s="80"/>
      <c r="K348" s="80"/>
      <c r="L348" s="41"/>
      <c r="M348" s="41"/>
      <c r="N348" s="80"/>
      <c r="O348" s="80"/>
      <c r="P348" s="41"/>
      <c r="Q348" s="41"/>
      <c r="R348" s="80"/>
      <c r="S348" s="67"/>
      <c r="T348" s="80"/>
    </row>
    <row r="349" spans="2:20" x14ac:dyDescent="0.35">
      <c r="B349" s="39"/>
      <c r="C349" s="78"/>
      <c r="D349" s="79"/>
      <c r="E349" s="79"/>
      <c r="F349" s="79"/>
      <c r="G349" s="80"/>
      <c r="H349" s="67"/>
      <c r="I349" s="67"/>
      <c r="J349" s="80"/>
      <c r="K349" s="80"/>
      <c r="L349" s="41"/>
      <c r="M349" s="41"/>
      <c r="N349" s="80"/>
      <c r="O349" s="80"/>
      <c r="P349" s="41"/>
      <c r="Q349" s="41"/>
      <c r="R349" s="80"/>
      <c r="S349" s="67"/>
      <c r="T349" s="80"/>
    </row>
    <row r="350" spans="2:20" x14ac:dyDescent="0.35">
      <c r="B350" s="39"/>
      <c r="C350" s="78"/>
      <c r="D350" s="79"/>
      <c r="E350" s="79"/>
      <c r="F350" s="79"/>
      <c r="G350" s="80"/>
      <c r="H350" s="67"/>
      <c r="I350" s="67"/>
      <c r="J350" s="80"/>
      <c r="K350" s="80"/>
      <c r="L350" s="41"/>
      <c r="M350" s="41"/>
      <c r="N350" s="80"/>
      <c r="O350" s="80"/>
      <c r="P350" s="41"/>
      <c r="Q350" s="41"/>
      <c r="R350" s="80"/>
      <c r="S350" s="67"/>
      <c r="T350" s="80"/>
    </row>
    <row r="351" spans="2:20" x14ac:dyDescent="0.35">
      <c r="B351" s="39"/>
      <c r="C351" s="78"/>
      <c r="D351" s="79"/>
      <c r="E351" s="79"/>
      <c r="F351" s="79"/>
      <c r="G351" s="80"/>
      <c r="H351" s="67"/>
      <c r="I351" s="67"/>
      <c r="J351" s="80"/>
      <c r="K351" s="80"/>
      <c r="L351" s="41"/>
      <c r="M351" s="41"/>
      <c r="N351" s="80"/>
      <c r="O351" s="80"/>
      <c r="P351" s="41"/>
      <c r="Q351" s="41"/>
      <c r="R351" s="80"/>
      <c r="S351" s="67"/>
      <c r="T351" s="80"/>
    </row>
    <row r="352" spans="2:20" x14ac:dyDescent="0.35">
      <c r="B352" s="39"/>
      <c r="C352" s="78"/>
      <c r="D352" s="79"/>
      <c r="E352" s="79"/>
      <c r="F352" s="79"/>
      <c r="G352" s="80"/>
      <c r="H352" s="67"/>
      <c r="I352" s="67"/>
      <c r="J352" s="80"/>
      <c r="K352" s="80"/>
      <c r="L352" s="41"/>
      <c r="M352" s="41"/>
      <c r="N352" s="80"/>
      <c r="O352" s="80"/>
      <c r="P352" s="41"/>
      <c r="Q352" s="41"/>
      <c r="R352" s="80"/>
      <c r="S352" s="67"/>
      <c r="T352" s="80"/>
    </row>
    <row r="353" spans="2:20" x14ac:dyDescent="0.35">
      <c r="B353" s="39"/>
      <c r="C353" s="78"/>
      <c r="D353" s="79"/>
      <c r="E353" s="79"/>
      <c r="F353" s="79"/>
      <c r="G353" s="80"/>
      <c r="H353" s="67"/>
      <c r="I353" s="67"/>
      <c r="J353" s="80"/>
      <c r="K353" s="80"/>
      <c r="L353" s="41"/>
      <c r="M353" s="41"/>
      <c r="N353" s="80"/>
      <c r="O353" s="80"/>
      <c r="P353" s="41"/>
      <c r="Q353" s="41"/>
      <c r="R353" s="80"/>
      <c r="S353" s="67"/>
      <c r="T353" s="80"/>
    </row>
    <row r="354" spans="2:20" x14ac:dyDescent="0.35">
      <c r="B354" s="39"/>
      <c r="C354" s="78"/>
      <c r="D354" s="79"/>
      <c r="E354" s="79"/>
      <c r="F354" s="79"/>
      <c r="G354" s="80"/>
      <c r="H354" s="67"/>
      <c r="I354" s="67"/>
      <c r="J354" s="80"/>
      <c r="K354" s="80"/>
      <c r="L354" s="41"/>
      <c r="M354" s="41"/>
      <c r="N354" s="80"/>
      <c r="O354" s="80"/>
      <c r="P354" s="41"/>
      <c r="Q354" s="41"/>
      <c r="R354" s="80"/>
      <c r="S354" s="67"/>
      <c r="T354" s="80"/>
    </row>
    <row r="355" spans="2:20" x14ac:dyDescent="0.35">
      <c r="B355" s="39"/>
      <c r="C355" s="78"/>
      <c r="D355" s="79"/>
      <c r="E355" s="79"/>
      <c r="F355" s="79"/>
      <c r="G355" s="80"/>
      <c r="H355" s="67"/>
      <c r="I355" s="67"/>
      <c r="J355" s="80"/>
      <c r="K355" s="80"/>
      <c r="L355" s="41"/>
      <c r="M355" s="41"/>
      <c r="N355" s="80"/>
      <c r="O355" s="80"/>
      <c r="P355" s="41"/>
      <c r="Q355" s="41"/>
      <c r="R355" s="80"/>
      <c r="S355" s="67"/>
      <c r="T355" s="80"/>
    </row>
    <row r="356" spans="2:20" x14ac:dyDescent="0.35">
      <c r="B356" s="39"/>
      <c r="C356" s="78"/>
      <c r="D356" s="79"/>
      <c r="E356" s="79"/>
      <c r="F356" s="79"/>
      <c r="G356" s="80"/>
      <c r="H356" s="67"/>
      <c r="I356" s="67"/>
      <c r="J356" s="80"/>
      <c r="K356" s="80"/>
      <c r="L356" s="41"/>
      <c r="M356" s="41"/>
      <c r="N356" s="80"/>
      <c r="O356" s="80"/>
      <c r="P356" s="41"/>
      <c r="Q356" s="41"/>
      <c r="R356" s="80"/>
      <c r="S356" s="67"/>
      <c r="T356" s="80"/>
    </row>
    <row r="357" spans="2:20" x14ac:dyDescent="0.35">
      <c r="B357" s="39"/>
      <c r="C357" s="78"/>
      <c r="D357" s="79"/>
      <c r="E357" s="79"/>
      <c r="F357" s="79"/>
      <c r="G357" s="80"/>
      <c r="H357" s="67"/>
      <c r="I357" s="67"/>
      <c r="J357" s="80"/>
      <c r="K357" s="80"/>
      <c r="L357" s="41"/>
      <c r="M357" s="41"/>
      <c r="N357" s="80"/>
      <c r="O357" s="80"/>
      <c r="P357" s="41"/>
      <c r="Q357" s="41"/>
      <c r="R357" s="80"/>
      <c r="S357" s="67"/>
      <c r="T357" s="80"/>
    </row>
    <row r="358" spans="2:20" x14ac:dyDescent="0.35">
      <c r="B358" s="39"/>
      <c r="C358" s="78"/>
      <c r="D358" s="79"/>
      <c r="E358" s="79"/>
      <c r="F358" s="79"/>
      <c r="G358" s="80"/>
      <c r="H358" s="67"/>
      <c r="I358" s="67"/>
      <c r="J358" s="80"/>
      <c r="K358" s="80"/>
      <c r="L358" s="41"/>
      <c r="M358" s="41"/>
      <c r="N358" s="80"/>
      <c r="O358" s="80"/>
      <c r="P358" s="41"/>
      <c r="Q358" s="41"/>
      <c r="R358" s="80"/>
      <c r="S358" s="67"/>
      <c r="T358" s="80"/>
    </row>
    <row r="359" spans="2:20" x14ac:dyDescent="0.35">
      <c r="B359" s="39"/>
      <c r="C359" s="78"/>
      <c r="D359" s="79"/>
      <c r="E359" s="79"/>
      <c r="F359" s="79"/>
      <c r="G359" s="80"/>
      <c r="H359" s="67"/>
      <c r="I359" s="67"/>
      <c r="J359" s="80"/>
      <c r="K359" s="80"/>
      <c r="L359" s="41"/>
      <c r="M359" s="41"/>
      <c r="N359" s="80"/>
      <c r="O359" s="80"/>
      <c r="P359" s="41"/>
      <c r="Q359" s="41"/>
      <c r="R359" s="80"/>
      <c r="S359" s="67"/>
      <c r="T359" s="80"/>
    </row>
    <row r="360" spans="2:20" x14ac:dyDescent="0.35">
      <c r="B360" s="39"/>
      <c r="C360" s="78"/>
      <c r="D360" s="79"/>
      <c r="E360" s="79"/>
      <c r="F360" s="79"/>
      <c r="G360" s="80"/>
      <c r="H360" s="67"/>
      <c r="I360" s="67"/>
      <c r="J360" s="80"/>
      <c r="K360" s="80"/>
      <c r="L360" s="41"/>
      <c r="M360" s="41"/>
      <c r="N360" s="80"/>
      <c r="O360" s="80"/>
      <c r="P360" s="41"/>
      <c r="Q360" s="41"/>
      <c r="R360" s="80"/>
      <c r="S360" s="67"/>
      <c r="T360" s="80"/>
    </row>
    <row r="361" spans="2:20" x14ac:dyDescent="0.35">
      <c r="B361" s="39"/>
      <c r="C361" s="78"/>
      <c r="D361" s="79"/>
      <c r="E361" s="79"/>
      <c r="F361" s="79"/>
      <c r="G361" s="80"/>
      <c r="H361" s="67"/>
      <c r="I361" s="67"/>
      <c r="J361" s="80"/>
      <c r="K361" s="80"/>
      <c r="L361" s="41"/>
      <c r="M361" s="41"/>
      <c r="N361" s="80"/>
      <c r="O361" s="80"/>
      <c r="P361" s="41"/>
      <c r="Q361" s="41"/>
      <c r="R361" s="80"/>
      <c r="S361" s="67"/>
      <c r="T361" s="80"/>
    </row>
    <row r="362" spans="2:20" x14ac:dyDescent="0.35">
      <c r="B362" s="39"/>
      <c r="C362" s="78"/>
      <c r="D362" s="79"/>
      <c r="E362" s="79"/>
      <c r="F362" s="79"/>
      <c r="G362" s="80"/>
      <c r="H362" s="67"/>
      <c r="I362" s="67"/>
      <c r="J362" s="80"/>
      <c r="K362" s="80"/>
      <c r="L362" s="41"/>
      <c r="M362" s="41"/>
      <c r="N362" s="80"/>
      <c r="O362" s="80"/>
      <c r="P362" s="41"/>
      <c r="Q362" s="41"/>
      <c r="R362" s="80"/>
      <c r="S362" s="67"/>
      <c r="T362" s="80"/>
    </row>
    <row r="363" spans="2:20" x14ac:dyDescent="0.35">
      <c r="B363" s="39"/>
      <c r="C363" s="78"/>
      <c r="D363" s="79"/>
      <c r="E363" s="79"/>
      <c r="F363" s="79"/>
      <c r="G363" s="80"/>
      <c r="H363" s="67"/>
      <c r="I363" s="67"/>
      <c r="J363" s="80"/>
      <c r="K363" s="80"/>
      <c r="L363" s="41"/>
      <c r="M363" s="41"/>
      <c r="N363" s="80"/>
      <c r="O363" s="80"/>
      <c r="P363" s="41"/>
      <c r="Q363" s="41"/>
      <c r="R363" s="80"/>
      <c r="S363" s="67"/>
      <c r="T363" s="80"/>
    </row>
    <row r="364" spans="2:20" x14ac:dyDescent="0.35">
      <c r="B364" s="39"/>
      <c r="C364" s="78"/>
      <c r="D364" s="79"/>
      <c r="E364" s="79"/>
      <c r="F364" s="79"/>
      <c r="G364" s="80"/>
      <c r="H364" s="67"/>
      <c r="I364" s="67"/>
      <c r="J364" s="80"/>
      <c r="K364" s="80"/>
      <c r="L364" s="41"/>
      <c r="M364" s="41"/>
      <c r="N364" s="80"/>
      <c r="O364" s="80"/>
      <c r="P364" s="41"/>
      <c r="Q364" s="41"/>
      <c r="R364" s="80"/>
      <c r="S364" s="67"/>
      <c r="T364" s="80"/>
    </row>
    <row r="365" spans="2:20" x14ac:dyDescent="0.35">
      <c r="B365" s="39"/>
      <c r="C365" s="78"/>
      <c r="D365" s="79"/>
      <c r="E365" s="79"/>
      <c r="F365" s="79"/>
      <c r="G365" s="80"/>
      <c r="H365" s="67"/>
      <c r="I365" s="67"/>
      <c r="J365" s="80"/>
      <c r="K365" s="80"/>
      <c r="L365" s="41"/>
      <c r="M365" s="41"/>
      <c r="N365" s="80"/>
      <c r="O365" s="80"/>
      <c r="P365" s="41"/>
      <c r="Q365" s="41"/>
      <c r="R365" s="80"/>
      <c r="S365" s="67"/>
      <c r="T365" s="80"/>
    </row>
    <row r="366" spans="2:20" x14ac:dyDescent="0.35">
      <c r="B366" s="39"/>
      <c r="C366" s="78"/>
      <c r="D366" s="79"/>
      <c r="E366" s="79"/>
      <c r="F366" s="79"/>
      <c r="G366" s="80"/>
      <c r="H366" s="67"/>
      <c r="I366" s="67"/>
      <c r="J366" s="80"/>
      <c r="K366" s="80"/>
      <c r="L366" s="41"/>
      <c r="M366" s="41"/>
      <c r="N366" s="80"/>
      <c r="O366" s="80"/>
      <c r="P366" s="41"/>
      <c r="Q366" s="41"/>
      <c r="R366" s="80"/>
      <c r="S366" s="67"/>
      <c r="T366" s="80"/>
    </row>
    <row r="367" spans="2:20" x14ac:dyDescent="0.35">
      <c r="B367" s="39"/>
      <c r="C367" s="78"/>
      <c r="D367" s="79"/>
      <c r="E367" s="79"/>
      <c r="F367" s="79"/>
      <c r="G367" s="80"/>
      <c r="H367" s="67"/>
      <c r="I367" s="67"/>
      <c r="J367" s="80"/>
      <c r="K367" s="80"/>
      <c r="L367" s="41"/>
      <c r="M367" s="41"/>
      <c r="N367" s="80"/>
      <c r="O367" s="80"/>
      <c r="P367" s="41"/>
      <c r="Q367" s="41"/>
      <c r="R367" s="80"/>
      <c r="S367" s="67"/>
      <c r="T367" s="80"/>
    </row>
    <row r="368" spans="2:20" x14ac:dyDescent="0.35">
      <c r="B368" s="39"/>
      <c r="C368" s="78"/>
      <c r="D368" s="79"/>
      <c r="E368" s="79"/>
      <c r="F368" s="79"/>
      <c r="G368" s="80"/>
      <c r="H368" s="67"/>
      <c r="I368" s="67"/>
      <c r="J368" s="80"/>
      <c r="K368" s="80"/>
      <c r="L368" s="41"/>
      <c r="M368" s="41"/>
      <c r="N368" s="80"/>
      <c r="O368" s="80"/>
      <c r="P368" s="41"/>
      <c r="Q368" s="41"/>
      <c r="R368" s="80"/>
      <c r="S368" s="67"/>
      <c r="T368" s="80"/>
    </row>
    <row r="369" spans="2:20" x14ac:dyDescent="0.35">
      <c r="B369" s="39"/>
      <c r="C369" s="78"/>
      <c r="D369" s="79"/>
      <c r="E369" s="79"/>
      <c r="F369" s="79"/>
      <c r="G369" s="80"/>
      <c r="H369" s="67"/>
      <c r="I369" s="67"/>
      <c r="J369" s="80"/>
      <c r="K369" s="80"/>
      <c r="L369" s="41"/>
      <c r="M369" s="41"/>
      <c r="N369" s="80"/>
      <c r="O369" s="80"/>
      <c r="P369" s="41"/>
      <c r="Q369" s="41"/>
      <c r="R369" s="80"/>
      <c r="S369" s="67"/>
      <c r="T369" s="80"/>
    </row>
    <row r="370" spans="2:20" x14ac:dyDescent="0.35">
      <c r="B370" s="39"/>
      <c r="C370" s="78"/>
      <c r="D370" s="79"/>
      <c r="E370" s="79"/>
      <c r="F370" s="79"/>
      <c r="G370" s="80"/>
      <c r="H370" s="67"/>
      <c r="I370" s="67"/>
      <c r="J370" s="80"/>
      <c r="K370" s="80"/>
      <c r="L370" s="41"/>
      <c r="M370" s="41"/>
      <c r="N370" s="80"/>
      <c r="O370" s="80"/>
      <c r="P370" s="41"/>
      <c r="Q370" s="41"/>
      <c r="R370" s="80"/>
      <c r="S370" s="67"/>
      <c r="T370" s="80"/>
    </row>
    <row r="371" spans="2:20" x14ac:dyDescent="0.35">
      <c r="B371" s="39"/>
      <c r="C371" s="78"/>
      <c r="D371" s="79"/>
      <c r="E371" s="79"/>
      <c r="F371" s="79"/>
      <c r="G371" s="80"/>
      <c r="H371" s="67"/>
      <c r="I371" s="67"/>
      <c r="J371" s="80"/>
      <c r="K371" s="80"/>
      <c r="L371" s="41"/>
      <c r="M371" s="41"/>
      <c r="N371" s="80"/>
      <c r="O371" s="80"/>
      <c r="P371" s="41"/>
      <c r="Q371" s="41"/>
      <c r="R371" s="80"/>
      <c r="S371" s="67"/>
      <c r="T371" s="80"/>
    </row>
    <row r="372" spans="2:20" x14ac:dyDescent="0.35">
      <c r="B372" s="39"/>
      <c r="C372" s="78"/>
      <c r="D372" s="79"/>
      <c r="E372" s="79"/>
      <c r="F372" s="79"/>
      <c r="G372" s="80"/>
      <c r="H372" s="67"/>
      <c r="I372" s="67"/>
      <c r="J372" s="80"/>
      <c r="K372" s="80"/>
      <c r="L372" s="41"/>
      <c r="M372" s="41"/>
      <c r="N372" s="80"/>
      <c r="O372" s="80"/>
      <c r="P372" s="41"/>
      <c r="Q372" s="41"/>
      <c r="R372" s="80"/>
      <c r="S372" s="67"/>
      <c r="T372" s="80"/>
    </row>
    <row r="373" spans="2:20" x14ac:dyDescent="0.35">
      <c r="B373" s="39"/>
      <c r="C373" s="78"/>
      <c r="D373" s="79"/>
      <c r="E373" s="79"/>
      <c r="F373" s="79"/>
      <c r="G373" s="80"/>
      <c r="H373" s="67"/>
      <c r="I373" s="67"/>
      <c r="J373" s="80"/>
      <c r="K373" s="80"/>
      <c r="L373" s="41"/>
      <c r="M373" s="41"/>
      <c r="N373" s="80"/>
      <c r="O373" s="80"/>
      <c r="P373" s="41"/>
      <c r="Q373" s="41"/>
      <c r="R373" s="80"/>
      <c r="S373" s="67"/>
      <c r="T373" s="80"/>
    </row>
    <row r="374" spans="2:20" x14ac:dyDescent="0.35">
      <c r="B374" s="39"/>
      <c r="C374" s="78"/>
      <c r="D374" s="79"/>
      <c r="E374" s="79"/>
      <c r="F374" s="79"/>
      <c r="G374" s="80"/>
      <c r="H374" s="67"/>
      <c r="I374" s="67"/>
      <c r="J374" s="80"/>
      <c r="K374" s="80"/>
      <c r="L374" s="41"/>
      <c r="M374" s="41"/>
      <c r="N374" s="80"/>
      <c r="O374" s="80"/>
      <c r="P374" s="41"/>
      <c r="Q374" s="41"/>
      <c r="R374" s="80"/>
      <c r="S374" s="67"/>
      <c r="T374" s="80"/>
    </row>
    <row r="375" spans="2:20" x14ac:dyDescent="0.35">
      <c r="B375" s="39"/>
      <c r="C375" s="78"/>
      <c r="D375" s="79"/>
      <c r="E375" s="79"/>
      <c r="F375" s="79"/>
      <c r="G375" s="80"/>
      <c r="H375" s="67"/>
      <c r="I375" s="67"/>
      <c r="J375" s="80"/>
      <c r="K375" s="80"/>
      <c r="L375" s="41"/>
      <c r="M375" s="41"/>
      <c r="N375" s="80"/>
      <c r="O375" s="80"/>
      <c r="P375" s="41"/>
      <c r="Q375" s="41"/>
      <c r="R375" s="80"/>
      <c r="S375" s="67"/>
      <c r="T375" s="80"/>
    </row>
    <row r="376" spans="2:20" x14ac:dyDescent="0.35">
      <c r="B376" s="39"/>
      <c r="C376" s="78"/>
      <c r="D376" s="79"/>
      <c r="E376" s="79"/>
      <c r="F376" s="79"/>
      <c r="G376" s="80"/>
      <c r="H376" s="67"/>
      <c r="I376" s="67"/>
      <c r="J376" s="80"/>
      <c r="K376" s="80"/>
      <c r="L376" s="41"/>
      <c r="M376" s="41"/>
      <c r="N376" s="80"/>
      <c r="O376" s="80"/>
      <c r="P376" s="41"/>
      <c r="Q376" s="41"/>
      <c r="R376" s="80"/>
      <c r="S376" s="67"/>
      <c r="T376" s="80"/>
    </row>
    <row r="377" spans="2:20" x14ac:dyDescent="0.35">
      <c r="B377" s="39"/>
      <c r="C377" s="78"/>
      <c r="D377" s="79"/>
      <c r="E377" s="79"/>
      <c r="F377" s="79"/>
      <c r="G377" s="80"/>
      <c r="H377" s="67"/>
      <c r="I377" s="67"/>
      <c r="J377" s="80"/>
      <c r="K377" s="80"/>
      <c r="L377" s="41"/>
      <c r="M377" s="41"/>
      <c r="N377" s="80"/>
      <c r="O377" s="80"/>
      <c r="P377" s="41"/>
      <c r="Q377" s="41"/>
      <c r="R377" s="80"/>
      <c r="S377" s="67"/>
      <c r="T377" s="80"/>
    </row>
    <row r="378" spans="2:20" x14ac:dyDescent="0.35">
      <c r="B378" s="39"/>
      <c r="C378" s="78"/>
      <c r="D378" s="79"/>
      <c r="E378" s="79"/>
      <c r="F378" s="79"/>
      <c r="G378" s="80"/>
      <c r="H378" s="67"/>
      <c r="I378" s="67"/>
      <c r="J378" s="80"/>
      <c r="K378" s="80"/>
      <c r="L378" s="41"/>
      <c r="M378" s="41"/>
      <c r="N378" s="80"/>
      <c r="O378" s="80"/>
      <c r="P378" s="41"/>
      <c r="Q378" s="41"/>
      <c r="R378" s="80"/>
      <c r="S378" s="67"/>
      <c r="T378" s="80"/>
    </row>
    <row r="379" spans="2:20" x14ac:dyDescent="0.35">
      <c r="B379" s="39"/>
      <c r="C379" s="78"/>
      <c r="D379" s="79"/>
      <c r="E379" s="79"/>
      <c r="F379" s="79"/>
      <c r="G379" s="80"/>
      <c r="H379" s="67"/>
      <c r="I379" s="67"/>
      <c r="J379" s="80"/>
      <c r="K379" s="80"/>
      <c r="L379" s="41"/>
      <c r="M379" s="41"/>
      <c r="N379" s="80"/>
      <c r="O379" s="80"/>
      <c r="P379" s="41"/>
      <c r="Q379" s="41"/>
      <c r="R379" s="80"/>
      <c r="S379" s="67"/>
      <c r="T379" s="80"/>
    </row>
    <row r="380" spans="2:20" x14ac:dyDescent="0.35">
      <c r="B380" s="39"/>
      <c r="C380" s="78"/>
      <c r="D380" s="79"/>
      <c r="E380" s="79"/>
      <c r="F380" s="79"/>
      <c r="G380" s="80"/>
      <c r="H380" s="67"/>
      <c r="I380" s="67"/>
      <c r="J380" s="80"/>
      <c r="K380" s="80"/>
      <c r="L380" s="41"/>
      <c r="M380" s="41"/>
      <c r="N380" s="80"/>
      <c r="O380" s="80"/>
      <c r="P380" s="41"/>
      <c r="Q380" s="41"/>
      <c r="R380" s="80"/>
      <c r="S380" s="67"/>
      <c r="T380" s="80"/>
    </row>
    <row r="381" spans="2:20" x14ac:dyDescent="0.35">
      <c r="B381" s="39"/>
      <c r="C381" s="78"/>
      <c r="D381" s="79"/>
      <c r="E381" s="79"/>
      <c r="F381" s="79"/>
      <c r="G381" s="80"/>
      <c r="H381" s="67"/>
      <c r="I381" s="67"/>
      <c r="J381" s="80"/>
      <c r="K381" s="80"/>
      <c r="L381" s="41"/>
      <c r="M381" s="41"/>
      <c r="N381" s="80"/>
      <c r="O381" s="80"/>
      <c r="P381" s="41"/>
      <c r="Q381" s="41"/>
      <c r="R381" s="80"/>
      <c r="S381" s="67"/>
      <c r="T381" s="80"/>
    </row>
    <row r="382" spans="2:20" x14ac:dyDescent="0.35">
      <c r="B382" s="39"/>
      <c r="C382" s="78"/>
      <c r="D382" s="79"/>
      <c r="E382" s="79"/>
      <c r="F382" s="79"/>
      <c r="G382" s="80"/>
      <c r="H382" s="67"/>
      <c r="I382" s="67"/>
      <c r="J382" s="80"/>
      <c r="K382" s="80"/>
      <c r="L382" s="41"/>
      <c r="M382" s="41"/>
      <c r="N382" s="80"/>
      <c r="O382" s="80"/>
      <c r="P382" s="41"/>
      <c r="Q382" s="41"/>
      <c r="R382" s="80"/>
      <c r="S382" s="67"/>
      <c r="T382" s="80"/>
    </row>
    <row r="383" spans="2:20" x14ac:dyDescent="0.35">
      <c r="B383" s="39"/>
      <c r="C383" s="78"/>
      <c r="D383" s="79"/>
      <c r="E383" s="79"/>
      <c r="F383" s="79"/>
      <c r="G383" s="80"/>
      <c r="H383" s="67"/>
      <c r="I383" s="67"/>
      <c r="J383" s="80"/>
      <c r="K383" s="80"/>
      <c r="L383" s="41"/>
      <c r="M383" s="41"/>
      <c r="N383" s="80"/>
      <c r="O383" s="80"/>
      <c r="P383" s="41"/>
      <c r="Q383" s="41"/>
      <c r="R383" s="80"/>
      <c r="S383" s="67"/>
      <c r="T383" s="80"/>
    </row>
    <row r="384" spans="2:20" x14ac:dyDescent="0.35">
      <c r="B384" s="39"/>
      <c r="C384" s="78"/>
      <c r="D384" s="79"/>
      <c r="E384" s="79"/>
      <c r="F384" s="79"/>
      <c r="G384" s="80"/>
      <c r="H384" s="67"/>
      <c r="I384" s="67"/>
      <c r="J384" s="80"/>
      <c r="K384" s="80"/>
      <c r="L384" s="41"/>
      <c r="M384" s="41"/>
      <c r="N384" s="80"/>
      <c r="O384" s="80"/>
      <c r="P384" s="41"/>
      <c r="Q384" s="41"/>
      <c r="R384" s="80"/>
      <c r="S384" s="67"/>
      <c r="T384" s="80"/>
    </row>
    <row r="385" spans="2:20" x14ac:dyDescent="0.35">
      <c r="B385" s="39"/>
      <c r="C385" s="78"/>
      <c r="D385" s="79"/>
      <c r="E385" s="79"/>
      <c r="F385" s="79"/>
      <c r="G385" s="80"/>
      <c r="H385" s="67"/>
      <c r="I385" s="67"/>
      <c r="J385" s="80"/>
      <c r="K385" s="80"/>
      <c r="L385" s="41"/>
      <c r="M385" s="41"/>
      <c r="N385" s="80"/>
      <c r="O385" s="80"/>
      <c r="P385" s="41"/>
      <c r="Q385" s="41"/>
      <c r="R385" s="80"/>
      <c r="S385" s="67"/>
      <c r="T385" s="80"/>
    </row>
    <row r="386" spans="2:20" x14ac:dyDescent="0.35">
      <c r="B386" s="39"/>
      <c r="C386" s="78"/>
      <c r="D386" s="79"/>
      <c r="E386" s="79"/>
      <c r="F386" s="79"/>
      <c r="G386" s="80"/>
      <c r="H386" s="67"/>
      <c r="I386" s="67"/>
      <c r="J386" s="80"/>
      <c r="K386" s="80"/>
      <c r="L386" s="41"/>
      <c r="M386" s="41"/>
      <c r="N386" s="80"/>
      <c r="O386" s="80"/>
      <c r="P386" s="41"/>
      <c r="Q386" s="41"/>
      <c r="R386" s="80"/>
      <c r="S386" s="67"/>
      <c r="T386" s="80"/>
    </row>
    <row r="387" spans="2:20" x14ac:dyDescent="0.35">
      <c r="B387" s="39"/>
      <c r="C387" s="78"/>
      <c r="D387" s="79"/>
      <c r="E387" s="79"/>
      <c r="F387" s="79"/>
      <c r="G387" s="80"/>
      <c r="H387" s="67"/>
      <c r="I387" s="67"/>
      <c r="J387" s="80"/>
      <c r="K387" s="80"/>
      <c r="L387" s="41"/>
      <c r="M387" s="41"/>
      <c r="N387" s="80"/>
      <c r="O387" s="80"/>
      <c r="P387" s="41"/>
      <c r="Q387" s="41"/>
      <c r="R387" s="80"/>
      <c r="S387" s="67"/>
      <c r="T387" s="80"/>
    </row>
    <row r="388" spans="2:20" x14ac:dyDescent="0.35">
      <c r="B388" s="39"/>
      <c r="C388" s="78"/>
      <c r="D388" s="79"/>
      <c r="E388" s="79"/>
      <c r="F388" s="79"/>
      <c r="G388" s="80"/>
      <c r="H388" s="67"/>
      <c r="I388" s="67"/>
      <c r="J388" s="80"/>
      <c r="K388" s="80"/>
      <c r="L388" s="41"/>
      <c r="M388" s="41"/>
      <c r="N388" s="80"/>
      <c r="O388" s="80"/>
      <c r="P388" s="41"/>
      <c r="Q388" s="41"/>
      <c r="R388" s="80"/>
      <c r="S388" s="67"/>
      <c r="T388" s="80"/>
    </row>
    <row r="389" spans="2:20" x14ac:dyDescent="0.35">
      <c r="B389" s="39"/>
      <c r="C389" s="78"/>
      <c r="D389" s="79"/>
      <c r="E389" s="79"/>
      <c r="F389" s="79"/>
      <c r="G389" s="80"/>
      <c r="H389" s="67"/>
      <c r="I389" s="67"/>
      <c r="J389" s="80"/>
      <c r="K389" s="80"/>
      <c r="L389" s="41"/>
      <c r="M389" s="41"/>
      <c r="N389" s="80"/>
      <c r="O389" s="80"/>
      <c r="P389" s="41"/>
      <c r="Q389" s="41"/>
      <c r="R389" s="80"/>
      <c r="S389" s="67"/>
      <c r="T389" s="80"/>
    </row>
    <row r="390" spans="2:20" x14ac:dyDescent="0.35">
      <c r="B390" s="39"/>
      <c r="C390" s="78"/>
      <c r="D390" s="79"/>
      <c r="E390" s="79"/>
      <c r="F390" s="79"/>
      <c r="G390" s="80"/>
      <c r="H390" s="67"/>
      <c r="I390" s="67"/>
      <c r="J390" s="80"/>
      <c r="K390" s="80"/>
      <c r="L390" s="41"/>
      <c r="M390" s="41"/>
      <c r="N390" s="80"/>
      <c r="O390" s="80"/>
      <c r="P390" s="41"/>
      <c r="Q390" s="41"/>
      <c r="R390" s="80"/>
      <c r="S390" s="67"/>
      <c r="T390" s="80"/>
    </row>
    <row r="391" spans="2:20" x14ac:dyDescent="0.35">
      <c r="B391" s="39"/>
      <c r="C391" s="78"/>
      <c r="D391" s="79"/>
      <c r="E391" s="79"/>
      <c r="F391" s="79"/>
      <c r="G391" s="80"/>
      <c r="H391" s="67"/>
      <c r="I391" s="67"/>
      <c r="J391" s="80"/>
      <c r="K391" s="80"/>
      <c r="L391" s="41"/>
      <c r="M391" s="41"/>
      <c r="N391" s="80"/>
      <c r="O391" s="80"/>
      <c r="P391" s="41"/>
      <c r="Q391" s="41"/>
      <c r="R391" s="80"/>
      <c r="S391" s="67"/>
      <c r="T391" s="80"/>
    </row>
    <row r="392" spans="2:20" x14ac:dyDescent="0.35">
      <c r="B392" s="39"/>
      <c r="C392" s="78"/>
      <c r="D392" s="79"/>
      <c r="E392" s="79"/>
      <c r="F392" s="79"/>
      <c r="G392" s="80"/>
      <c r="H392" s="67"/>
      <c r="I392" s="67"/>
      <c r="J392" s="80"/>
      <c r="K392" s="80"/>
      <c r="L392" s="41"/>
      <c r="M392" s="41"/>
      <c r="N392" s="80"/>
      <c r="O392" s="80"/>
      <c r="P392" s="41"/>
      <c r="Q392" s="41"/>
      <c r="R392" s="80"/>
      <c r="S392" s="67"/>
      <c r="T392" s="80"/>
    </row>
    <row r="393" spans="2:20" x14ac:dyDescent="0.35">
      <c r="B393" s="39"/>
      <c r="C393" s="78"/>
      <c r="D393" s="79"/>
      <c r="E393" s="79"/>
      <c r="F393" s="79"/>
      <c r="G393" s="80"/>
      <c r="H393" s="67"/>
      <c r="I393" s="67"/>
      <c r="J393" s="80"/>
      <c r="K393" s="80"/>
      <c r="L393" s="41"/>
      <c r="M393" s="41"/>
      <c r="N393" s="80"/>
      <c r="O393" s="80"/>
      <c r="P393" s="41"/>
      <c r="Q393" s="41"/>
      <c r="R393" s="80"/>
      <c r="S393" s="67"/>
      <c r="T393" s="80"/>
    </row>
    <row r="394" spans="2:20" x14ac:dyDescent="0.35">
      <c r="B394" s="39"/>
      <c r="C394" s="78"/>
      <c r="D394" s="79"/>
      <c r="E394" s="79"/>
      <c r="F394" s="79"/>
      <c r="G394" s="80"/>
      <c r="H394" s="67"/>
      <c r="I394" s="67"/>
      <c r="J394" s="80"/>
      <c r="K394" s="80"/>
      <c r="L394" s="41"/>
      <c r="M394" s="41"/>
      <c r="N394" s="80"/>
      <c r="O394" s="80"/>
      <c r="P394" s="41"/>
      <c r="Q394" s="41"/>
      <c r="R394" s="80"/>
      <c r="S394" s="67"/>
      <c r="T394" s="80"/>
    </row>
    <row r="395" spans="2:20" x14ac:dyDescent="0.35">
      <c r="B395" s="39"/>
      <c r="C395" s="78"/>
      <c r="D395" s="79"/>
      <c r="E395" s="79"/>
      <c r="F395" s="79"/>
      <c r="G395" s="80"/>
      <c r="H395" s="67"/>
      <c r="I395" s="67"/>
      <c r="J395" s="80"/>
      <c r="K395" s="80"/>
      <c r="L395" s="41"/>
      <c r="M395" s="41"/>
      <c r="N395" s="80"/>
      <c r="O395" s="80"/>
      <c r="P395" s="41"/>
      <c r="Q395" s="41"/>
      <c r="R395" s="80"/>
      <c r="S395" s="67"/>
      <c r="T395" s="80"/>
    </row>
    <row r="396" spans="2:20" x14ac:dyDescent="0.35">
      <c r="B396" s="39"/>
      <c r="C396" s="78"/>
      <c r="D396" s="79"/>
      <c r="E396" s="79"/>
      <c r="F396" s="79"/>
      <c r="G396" s="80"/>
      <c r="H396" s="67"/>
      <c r="I396" s="67"/>
      <c r="J396" s="80"/>
      <c r="K396" s="80"/>
      <c r="L396" s="41"/>
      <c r="M396" s="41"/>
      <c r="N396" s="80"/>
      <c r="O396" s="80"/>
      <c r="P396" s="41"/>
      <c r="Q396" s="41"/>
      <c r="R396" s="80"/>
      <c r="S396" s="67"/>
      <c r="T396" s="80"/>
    </row>
    <row r="397" spans="2:20" x14ac:dyDescent="0.35">
      <c r="B397" s="39"/>
      <c r="C397" s="78"/>
      <c r="D397" s="79"/>
      <c r="E397" s="79"/>
      <c r="F397" s="79"/>
      <c r="G397" s="80"/>
      <c r="H397" s="67"/>
      <c r="I397" s="67"/>
      <c r="J397" s="80"/>
      <c r="K397" s="80"/>
      <c r="L397" s="41"/>
      <c r="M397" s="41"/>
      <c r="N397" s="80"/>
      <c r="O397" s="80"/>
      <c r="P397" s="41"/>
      <c r="Q397" s="41"/>
      <c r="R397" s="80"/>
      <c r="S397" s="67"/>
      <c r="T397" s="80"/>
    </row>
    <row r="398" spans="2:20" x14ac:dyDescent="0.35">
      <c r="B398" s="39"/>
      <c r="C398" s="78"/>
      <c r="D398" s="79"/>
      <c r="E398" s="79"/>
      <c r="F398" s="79"/>
      <c r="G398" s="80"/>
      <c r="H398" s="67"/>
      <c r="I398" s="67"/>
      <c r="J398" s="80"/>
      <c r="K398" s="80"/>
      <c r="L398" s="41"/>
      <c r="M398" s="41"/>
      <c r="N398" s="80"/>
      <c r="O398" s="80"/>
      <c r="P398" s="41"/>
      <c r="Q398" s="41"/>
      <c r="R398" s="80"/>
      <c r="S398" s="67"/>
      <c r="T398" s="80"/>
    </row>
    <row r="399" spans="2:20" x14ac:dyDescent="0.35">
      <c r="B399" s="39"/>
      <c r="C399" s="78"/>
      <c r="D399" s="79"/>
      <c r="E399" s="79"/>
      <c r="F399" s="79"/>
      <c r="G399" s="80"/>
      <c r="H399" s="67"/>
      <c r="I399" s="67"/>
      <c r="J399" s="80"/>
      <c r="K399" s="80"/>
      <c r="L399" s="41"/>
      <c r="M399" s="41"/>
      <c r="N399" s="80"/>
      <c r="O399" s="80"/>
      <c r="P399" s="41"/>
      <c r="Q399" s="41"/>
      <c r="R399" s="80"/>
      <c r="S399" s="67"/>
      <c r="T399" s="80"/>
    </row>
    <row r="400" spans="2:20" x14ac:dyDescent="0.35">
      <c r="B400" s="39"/>
      <c r="C400" s="78"/>
      <c r="D400" s="79"/>
      <c r="E400" s="79"/>
      <c r="F400" s="79"/>
      <c r="G400" s="80"/>
      <c r="H400" s="67"/>
      <c r="I400" s="67"/>
      <c r="J400" s="80"/>
      <c r="K400" s="80"/>
      <c r="L400" s="41"/>
      <c r="M400" s="41"/>
      <c r="N400" s="80"/>
      <c r="O400" s="80"/>
      <c r="P400" s="41"/>
      <c r="Q400" s="41"/>
      <c r="R400" s="80"/>
      <c r="S400" s="67"/>
      <c r="T400" s="80"/>
    </row>
    <row r="401" spans="2:20" x14ac:dyDescent="0.35">
      <c r="B401" s="39"/>
      <c r="C401" s="78"/>
      <c r="D401" s="79"/>
      <c r="E401" s="79"/>
      <c r="F401" s="79"/>
      <c r="G401" s="80"/>
      <c r="H401" s="67"/>
      <c r="I401" s="67"/>
      <c r="J401" s="80"/>
      <c r="K401" s="80"/>
      <c r="L401" s="41"/>
      <c r="M401" s="41"/>
      <c r="N401" s="80"/>
      <c r="O401" s="80"/>
      <c r="P401" s="41"/>
      <c r="Q401" s="41"/>
      <c r="R401" s="80"/>
      <c r="S401" s="67"/>
      <c r="T401" s="80"/>
    </row>
    <row r="402" spans="2:20" x14ac:dyDescent="0.35">
      <c r="B402" s="39"/>
      <c r="C402" s="78"/>
      <c r="D402" s="79"/>
      <c r="E402" s="79"/>
      <c r="F402" s="79"/>
      <c r="G402" s="80"/>
      <c r="H402" s="67"/>
      <c r="I402" s="67"/>
      <c r="J402" s="80"/>
      <c r="K402" s="80"/>
      <c r="L402" s="41"/>
      <c r="M402" s="41"/>
      <c r="N402" s="80"/>
      <c r="O402" s="80"/>
      <c r="P402" s="41"/>
      <c r="Q402" s="41"/>
      <c r="R402" s="80"/>
      <c r="S402" s="67"/>
      <c r="T402" s="80"/>
    </row>
    <row r="403" spans="2:20" x14ac:dyDescent="0.35">
      <c r="B403" s="39"/>
      <c r="C403" s="78"/>
      <c r="D403" s="79"/>
      <c r="E403" s="79"/>
      <c r="F403" s="79"/>
      <c r="G403" s="80"/>
      <c r="H403" s="67"/>
      <c r="I403" s="67"/>
      <c r="J403" s="80"/>
      <c r="K403" s="80"/>
      <c r="L403" s="41"/>
      <c r="M403" s="41"/>
      <c r="N403" s="80"/>
      <c r="O403" s="80"/>
      <c r="P403" s="41"/>
      <c r="Q403" s="41"/>
      <c r="R403" s="80"/>
      <c r="S403" s="67"/>
      <c r="T403" s="80"/>
    </row>
    <row r="404" spans="2:20" x14ac:dyDescent="0.35">
      <c r="B404" s="39"/>
      <c r="C404" s="78"/>
      <c r="D404" s="79"/>
      <c r="E404" s="79"/>
      <c r="F404" s="79"/>
      <c r="G404" s="80"/>
      <c r="H404" s="67"/>
      <c r="I404" s="67"/>
      <c r="J404" s="80"/>
      <c r="K404" s="80"/>
      <c r="L404" s="41"/>
      <c r="M404" s="41"/>
      <c r="N404" s="80"/>
      <c r="O404" s="80"/>
      <c r="P404" s="41"/>
      <c r="Q404" s="41"/>
      <c r="R404" s="80"/>
      <c r="S404" s="67"/>
      <c r="T404" s="80"/>
    </row>
    <row r="405" spans="2:20" x14ac:dyDescent="0.35">
      <c r="B405" s="39"/>
      <c r="C405" s="78"/>
      <c r="D405" s="79"/>
      <c r="E405" s="79"/>
      <c r="F405" s="79"/>
      <c r="G405" s="80"/>
      <c r="H405" s="67"/>
      <c r="I405" s="67"/>
      <c r="J405" s="80"/>
      <c r="K405" s="80"/>
      <c r="L405" s="41"/>
      <c r="M405" s="41"/>
      <c r="N405" s="80"/>
      <c r="O405" s="80"/>
      <c r="P405" s="41"/>
      <c r="Q405" s="41"/>
      <c r="R405" s="80"/>
      <c r="S405" s="67"/>
      <c r="T405" s="80"/>
    </row>
    <row r="406" spans="2:20" x14ac:dyDescent="0.35">
      <c r="B406" s="39"/>
      <c r="C406" s="78"/>
      <c r="D406" s="79"/>
      <c r="E406" s="79"/>
      <c r="F406" s="79"/>
      <c r="G406" s="80"/>
      <c r="H406" s="67"/>
      <c r="I406" s="67"/>
      <c r="J406" s="80"/>
      <c r="K406" s="80"/>
      <c r="L406" s="41"/>
      <c r="M406" s="41"/>
      <c r="N406" s="80"/>
      <c r="O406" s="80"/>
      <c r="P406" s="41"/>
      <c r="Q406" s="41"/>
      <c r="R406" s="80"/>
      <c r="S406" s="67"/>
      <c r="T406" s="80"/>
    </row>
    <row r="407" spans="2:20" x14ac:dyDescent="0.35">
      <c r="B407" s="39"/>
      <c r="C407" s="78"/>
      <c r="D407" s="79"/>
      <c r="E407" s="79"/>
      <c r="F407" s="79"/>
      <c r="G407" s="80"/>
      <c r="H407" s="67"/>
      <c r="I407" s="67"/>
      <c r="J407" s="80"/>
      <c r="K407" s="80"/>
      <c r="L407" s="41"/>
      <c r="M407" s="41"/>
      <c r="N407" s="80"/>
      <c r="O407" s="80"/>
      <c r="P407" s="41"/>
      <c r="Q407" s="41"/>
      <c r="R407" s="80"/>
      <c r="S407" s="67"/>
      <c r="T407" s="80"/>
    </row>
    <row r="408" spans="2:20" x14ac:dyDescent="0.35">
      <c r="B408" s="39"/>
      <c r="C408" s="78"/>
      <c r="D408" s="79"/>
      <c r="E408" s="79"/>
      <c r="F408" s="79"/>
      <c r="G408" s="80"/>
      <c r="H408" s="67"/>
      <c r="I408" s="67"/>
      <c r="J408" s="80"/>
      <c r="K408" s="80"/>
      <c r="L408" s="41"/>
      <c r="M408" s="41"/>
      <c r="N408" s="80"/>
      <c r="O408" s="80"/>
      <c r="P408" s="41"/>
      <c r="Q408" s="41"/>
      <c r="R408" s="80"/>
      <c r="S408" s="67"/>
      <c r="T408" s="80"/>
    </row>
    <row r="409" spans="2:20" x14ac:dyDescent="0.35">
      <c r="B409" s="39"/>
      <c r="C409" s="78"/>
      <c r="D409" s="79"/>
      <c r="E409" s="79"/>
      <c r="F409" s="79"/>
      <c r="G409" s="80"/>
      <c r="H409" s="67"/>
      <c r="I409" s="67"/>
      <c r="J409" s="80"/>
      <c r="K409" s="80"/>
      <c r="L409" s="41"/>
      <c r="M409" s="41"/>
      <c r="N409" s="80"/>
      <c r="O409" s="80"/>
      <c r="P409" s="41"/>
      <c r="Q409" s="41"/>
      <c r="R409" s="80"/>
      <c r="S409" s="67"/>
      <c r="T409" s="80"/>
    </row>
    <row r="410" spans="2:20" x14ac:dyDescent="0.35">
      <c r="B410" s="39"/>
      <c r="C410" s="78"/>
      <c r="D410" s="79"/>
      <c r="E410" s="79"/>
      <c r="F410" s="79"/>
      <c r="G410" s="80"/>
      <c r="H410" s="67"/>
      <c r="I410" s="67"/>
      <c r="J410" s="80"/>
      <c r="K410" s="80"/>
      <c r="L410" s="41"/>
      <c r="M410" s="41"/>
      <c r="N410" s="80"/>
      <c r="O410" s="80"/>
      <c r="P410" s="41"/>
      <c r="Q410" s="41"/>
      <c r="R410" s="80"/>
      <c r="S410" s="67"/>
      <c r="T410" s="80"/>
    </row>
    <row r="411" spans="2:20" x14ac:dyDescent="0.35">
      <c r="B411" s="39"/>
      <c r="C411" s="78"/>
      <c r="D411" s="79"/>
      <c r="E411" s="79"/>
      <c r="F411" s="79"/>
      <c r="G411" s="80"/>
      <c r="H411" s="67"/>
      <c r="I411" s="67"/>
      <c r="J411" s="80"/>
      <c r="K411" s="80"/>
      <c r="L411" s="41"/>
      <c r="M411" s="41"/>
      <c r="N411" s="80"/>
      <c r="O411" s="80"/>
      <c r="P411" s="41"/>
      <c r="Q411" s="41"/>
      <c r="R411" s="80"/>
      <c r="S411" s="67"/>
      <c r="T411" s="80"/>
    </row>
    <row r="412" spans="2:20" x14ac:dyDescent="0.35">
      <c r="B412" s="39"/>
      <c r="C412" s="78"/>
      <c r="D412" s="79"/>
      <c r="E412" s="79"/>
      <c r="F412" s="79"/>
      <c r="G412" s="80"/>
      <c r="H412" s="67"/>
      <c r="I412" s="67"/>
      <c r="J412" s="80"/>
      <c r="K412" s="80"/>
      <c r="L412" s="41"/>
      <c r="M412" s="41"/>
      <c r="N412" s="80"/>
      <c r="O412" s="80"/>
      <c r="P412" s="41"/>
      <c r="Q412" s="41"/>
      <c r="R412" s="80"/>
      <c r="S412" s="67"/>
      <c r="T412" s="80"/>
    </row>
    <row r="413" spans="2:20" x14ac:dyDescent="0.35">
      <c r="B413" s="39"/>
      <c r="C413" s="78"/>
      <c r="D413" s="79"/>
      <c r="E413" s="79"/>
      <c r="F413" s="79"/>
      <c r="G413" s="80"/>
      <c r="H413" s="67"/>
      <c r="I413" s="67"/>
      <c r="J413" s="80"/>
      <c r="K413" s="80"/>
      <c r="L413" s="41"/>
      <c r="M413" s="41"/>
      <c r="N413" s="80"/>
      <c r="O413" s="80"/>
      <c r="P413" s="41"/>
      <c r="Q413" s="41"/>
      <c r="R413" s="80"/>
      <c r="S413" s="67"/>
      <c r="T413" s="80"/>
    </row>
    <row r="414" spans="2:20" x14ac:dyDescent="0.35">
      <c r="B414" s="39"/>
      <c r="C414" s="78"/>
      <c r="D414" s="79"/>
      <c r="E414" s="79"/>
      <c r="F414" s="79"/>
      <c r="G414" s="80"/>
      <c r="H414" s="67"/>
      <c r="I414" s="67"/>
      <c r="J414" s="80"/>
      <c r="K414" s="80"/>
      <c r="L414" s="41"/>
      <c r="M414" s="41"/>
      <c r="N414" s="80"/>
      <c r="O414" s="80"/>
      <c r="P414" s="41"/>
      <c r="Q414" s="41"/>
      <c r="R414" s="80"/>
      <c r="S414" s="67"/>
      <c r="T414" s="80"/>
    </row>
    <row r="415" spans="2:20" x14ac:dyDescent="0.35">
      <c r="B415" s="39"/>
      <c r="C415" s="78"/>
      <c r="D415" s="79"/>
      <c r="E415" s="79"/>
      <c r="F415" s="79"/>
      <c r="G415" s="80"/>
      <c r="H415" s="67"/>
      <c r="I415" s="67"/>
      <c r="J415" s="80"/>
      <c r="K415" s="80"/>
      <c r="L415" s="41"/>
      <c r="M415" s="41"/>
      <c r="N415" s="80"/>
      <c r="O415" s="80"/>
      <c r="P415" s="41"/>
      <c r="Q415" s="41"/>
      <c r="R415" s="80"/>
      <c r="S415" s="67"/>
      <c r="T415" s="80"/>
    </row>
    <row r="416" spans="2:20" x14ac:dyDescent="0.35">
      <c r="B416" s="39"/>
      <c r="C416" s="78"/>
      <c r="D416" s="79"/>
      <c r="E416" s="79"/>
      <c r="F416" s="79"/>
      <c r="G416" s="80"/>
      <c r="H416" s="67"/>
      <c r="I416" s="67"/>
      <c r="J416" s="80"/>
      <c r="K416" s="80"/>
      <c r="L416" s="41"/>
      <c r="M416" s="41"/>
      <c r="N416" s="80"/>
      <c r="O416" s="80"/>
      <c r="P416" s="41"/>
      <c r="Q416" s="41"/>
      <c r="R416" s="80"/>
      <c r="S416" s="67"/>
      <c r="T416" s="80"/>
    </row>
    <row r="417" spans="2:20" x14ac:dyDescent="0.35">
      <c r="B417" s="39"/>
      <c r="C417" s="78"/>
      <c r="D417" s="79"/>
      <c r="E417" s="79"/>
      <c r="F417" s="79"/>
      <c r="G417" s="80"/>
      <c r="H417" s="67"/>
      <c r="I417" s="67"/>
      <c r="J417" s="80"/>
      <c r="K417" s="80"/>
      <c r="L417" s="41"/>
      <c r="M417" s="41"/>
      <c r="N417" s="80"/>
      <c r="O417" s="80"/>
      <c r="P417" s="41"/>
      <c r="Q417" s="41"/>
      <c r="R417" s="80"/>
      <c r="S417" s="67"/>
      <c r="T417" s="80"/>
    </row>
    <row r="418" spans="2:20" x14ac:dyDescent="0.35">
      <c r="B418" s="39"/>
      <c r="C418" s="78"/>
      <c r="D418" s="79"/>
      <c r="E418" s="79"/>
      <c r="F418" s="79"/>
      <c r="G418" s="80"/>
      <c r="H418" s="67"/>
      <c r="I418" s="67"/>
      <c r="J418" s="80"/>
      <c r="K418" s="80"/>
      <c r="L418" s="41"/>
      <c r="M418" s="41"/>
      <c r="N418" s="80"/>
      <c r="O418" s="80"/>
      <c r="P418" s="41"/>
      <c r="Q418" s="41"/>
      <c r="R418" s="80"/>
      <c r="S418" s="67"/>
      <c r="T418" s="80"/>
    </row>
    <row r="419" spans="2:20" x14ac:dyDescent="0.35">
      <c r="B419" s="39"/>
      <c r="C419" s="78"/>
      <c r="D419" s="79"/>
      <c r="E419" s="79"/>
      <c r="F419" s="79"/>
      <c r="G419" s="80"/>
      <c r="H419" s="67"/>
      <c r="I419" s="67"/>
      <c r="J419" s="80"/>
      <c r="K419" s="80"/>
      <c r="L419" s="41"/>
      <c r="M419" s="41"/>
      <c r="N419" s="80"/>
      <c r="O419" s="80"/>
      <c r="P419" s="41"/>
      <c r="Q419" s="41"/>
      <c r="R419" s="80"/>
      <c r="S419" s="67"/>
      <c r="T419" s="80"/>
    </row>
    <row r="420" spans="2:20" x14ac:dyDescent="0.35">
      <c r="B420" s="39"/>
      <c r="C420" s="78"/>
      <c r="D420" s="79"/>
      <c r="E420" s="79"/>
      <c r="F420" s="79"/>
      <c r="G420" s="80"/>
      <c r="H420" s="67"/>
      <c r="I420" s="67"/>
      <c r="J420" s="80"/>
      <c r="K420" s="80"/>
      <c r="L420" s="41"/>
      <c r="M420" s="41"/>
      <c r="N420" s="80"/>
      <c r="O420" s="80"/>
      <c r="P420" s="41"/>
      <c r="Q420" s="41"/>
      <c r="R420" s="80"/>
      <c r="S420" s="67"/>
      <c r="T420" s="80"/>
    </row>
    <row r="421" spans="2:20" x14ac:dyDescent="0.35">
      <c r="B421" s="39"/>
      <c r="C421" s="78"/>
      <c r="D421" s="79"/>
      <c r="E421" s="79"/>
      <c r="F421" s="79"/>
      <c r="G421" s="80"/>
      <c r="H421" s="67"/>
      <c r="I421" s="67"/>
      <c r="J421" s="80"/>
      <c r="K421" s="80"/>
      <c r="L421" s="41"/>
      <c r="M421" s="41"/>
      <c r="N421" s="80"/>
      <c r="O421" s="80"/>
      <c r="P421" s="41"/>
      <c r="Q421" s="41"/>
      <c r="R421" s="80"/>
      <c r="S421" s="67"/>
      <c r="T421" s="80"/>
    </row>
    <row r="422" spans="2:20" x14ac:dyDescent="0.35">
      <c r="B422" s="39"/>
      <c r="C422" s="78"/>
      <c r="D422" s="79"/>
      <c r="E422" s="79"/>
      <c r="F422" s="79"/>
      <c r="G422" s="80"/>
      <c r="H422" s="67"/>
      <c r="I422" s="67"/>
      <c r="J422" s="80"/>
      <c r="K422" s="80"/>
      <c r="L422" s="41"/>
      <c r="M422" s="41"/>
      <c r="N422" s="80"/>
      <c r="O422" s="80"/>
      <c r="P422" s="41"/>
      <c r="Q422" s="41"/>
      <c r="R422" s="80"/>
      <c r="S422" s="67"/>
      <c r="T422" s="80"/>
    </row>
    <row r="423" spans="2:20" x14ac:dyDescent="0.35">
      <c r="B423" s="39"/>
      <c r="C423" s="78"/>
      <c r="D423" s="79"/>
      <c r="E423" s="79"/>
      <c r="F423" s="79"/>
      <c r="G423" s="80"/>
      <c r="H423" s="67"/>
      <c r="I423" s="67"/>
      <c r="J423" s="80"/>
      <c r="K423" s="80"/>
      <c r="L423" s="41"/>
      <c r="M423" s="41"/>
      <c r="N423" s="80"/>
      <c r="O423" s="80"/>
      <c r="P423" s="41"/>
      <c r="Q423" s="41"/>
      <c r="R423" s="80"/>
      <c r="S423" s="67"/>
      <c r="T423" s="80"/>
    </row>
    <row r="424" spans="2:20" x14ac:dyDescent="0.35">
      <c r="B424" s="39"/>
      <c r="C424" s="78"/>
      <c r="D424" s="79"/>
      <c r="E424" s="79"/>
      <c r="F424" s="79"/>
      <c r="G424" s="80"/>
      <c r="H424" s="67"/>
      <c r="I424" s="67"/>
      <c r="J424" s="80"/>
      <c r="K424" s="80"/>
      <c r="L424" s="41"/>
      <c r="M424" s="41"/>
      <c r="N424" s="80"/>
      <c r="O424" s="80"/>
      <c r="P424" s="41"/>
      <c r="Q424" s="41"/>
      <c r="R424" s="80"/>
      <c r="S424" s="67"/>
      <c r="T424" s="80"/>
    </row>
    <row r="425" spans="2:20" x14ac:dyDescent="0.35">
      <c r="B425" s="39"/>
      <c r="C425" s="78"/>
      <c r="D425" s="79"/>
      <c r="E425" s="79"/>
      <c r="F425" s="79"/>
      <c r="G425" s="80"/>
      <c r="H425" s="67"/>
      <c r="I425" s="67"/>
      <c r="J425" s="80"/>
      <c r="K425" s="80"/>
      <c r="L425" s="41"/>
      <c r="M425" s="41"/>
      <c r="N425" s="80"/>
      <c r="O425" s="80"/>
      <c r="P425" s="41"/>
      <c r="Q425" s="41"/>
      <c r="R425" s="80"/>
      <c r="S425" s="67"/>
      <c r="T425" s="80"/>
    </row>
    <row r="426" spans="2:20" x14ac:dyDescent="0.35">
      <c r="B426" s="39"/>
      <c r="C426" s="78"/>
      <c r="D426" s="79"/>
      <c r="E426" s="79"/>
      <c r="F426" s="79"/>
      <c r="G426" s="80"/>
      <c r="H426" s="67"/>
      <c r="I426" s="67"/>
      <c r="J426" s="80"/>
      <c r="K426" s="80"/>
      <c r="L426" s="41"/>
      <c r="M426" s="41"/>
      <c r="N426" s="80"/>
      <c r="O426" s="80"/>
      <c r="P426" s="41"/>
      <c r="Q426" s="41"/>
      <c r="R426" s="80"/>
      <c r="S426" s="67"/>
      <c r="T426" s="80"/>
    </row>
    <row r="427" spans="2:20" x14ac:dyDescent="0.35">
      <c r="B427" s="39"/>
      <c r="C427" s="78"/>
      <c r="D427" s="79"/>
      <c r="E427" s="79"/>
      <c r="F427" s="79"/>
      <c r="G427" s="80"/>
      <c r="H427" s="67"/>
      <c r="I427" s="67"/>
      <c r="J427" s="80"/>
      <c r="K427" s="80"/>
      <c r="L427" s="41"/>
      <c r="M427" s="41"/>
      <c r="N427" s="80"/>
      <c r="O427" s="80"/>
      <c r="P427" s="41"/>
      <c r="Q427" s="41"/>
      <c r="R427" s="80"/>
      <c r="S427" s="67"/>
      <c r="T427" s="80"/>
    </row>
    <row r="428" spans="2:20" x14ac:dyDescent="0.35">
      <c r="B428" s="39"/>
      <c r="C428" s="78"/>
      <c r="D428" s="79"/>
      <c r="E428" s="79"/>
      <c r="F428" s="79"/>
      <c r="G428" s="80"/>
      <c r="H428" s="67"/>
      <c r="I428" s="67"/>
      <c r="J428" s="80"/>
      <c r="K428" s="80"/>
      <c r="L428" s="41"/>
      <c r="M428" s="41"/>
      <c r="N428" s="80"/>
      <c r="O428" s="80"/>
      <c r="P428" s="41"/>
      <c r="Q428" s="41"/>
      <c r="R428" s="80"/>
      <c r="S428" s="67"/>
      <c r="T428" s="80"/>
    </row>
    <row r="429" spans="2:20" x14ac:dyDescent="0.35">
      <c r="B429" s="39"/>
      <c r="C429" s="78"/>
      <c r="D429" s="79"/>
      <c r="E429" s="79"/>
      <c r="F429" s="79"/>
      <c r="G429" s="80"/>
      <c r="H429" s="67"/>
      <c r="I429" s="67"/>
      <c r="J429" s="80"/>
      <c r="K429" s="80"/>
      <c r="L429" s="41"/>
      <c r="M429" s="41"/>
      <c r="N429" s="80"/>
      <c r="O429" s="80"/>
      <c r="P429" s="41"/>
      <c r="Q429" s="41"/>
      <c r="R429" s="80"/>
      <c r="S429" s="67"/>
      <c r="T429" s="80"/>
    </row>
    <row r="430" spans="2:20" x14ac:dyDescent="0.35">
      <c r="B430" s="39"/>
      <c r="C430" s="78"/>
      <c r="D430" s="79"/>
      <c r="E430" s="79"/>
      <c r="F430" s="79"/>
      <c r="G430" s="80"/>
      <c r="H430" s="67"/>
      <c r="I430" s="67"/>
      <c r="J430" s="80"/>
      <c r="K430" s="80"/>
      <c r="L430" s="41"/>
      <c r="M430" s="41"/>
      <c r="N430" s="80"/>
      <c r="O430" s="80"/>
      <c r="P430" s="41"/>
      <c r="Q430" s="41"/>
      <c r="R430" s="80"/>
      <c r="S430" s="67"/>
      <c r="T430" s="80"/>
    </row>
    <row r="431" spans="2:20" x14ac:dyDescent="0.35">
      <c r="B431" s="39"/>
      <c r="C431" s="78"/>
      <c r="D431" s="79"/>
      <c r="E431" s="79"/>
      <c r="F431" s="79"/>
      <c r="G431" s="80"/>
      <c r="H431" s="67"/>
      <c r="I431" s="67"/>
      <c r="J431" s="80"/>
      <c r="K431" s="80"/>
      <c r="L431" s="41"/>
      <c r="M431" s="41"/>
      <c r="N431" s="80"/>
      <c r="O431" s="80"/>
      <c r="P431" s="41"/>
      <c r="Q431" s="41"/>
      <c r="R431" s="80"/>
      <c r="S431" s="67"/>
      <c r="T431" s="80"/>
    </row>
    <row r="432" spans="2:20" x14ac:dyDescent="0.35">
      <c r="B432" s="39"/>
      <c r="C432" s="78"/>
      <c r="D432" s="79"/>
      <c r="E432" s="79"/>
      <c r="F432" s="79"/>
      <c r="G432" s="80"/>
      <c r="H432" s="67"/>
      <c r="I432" s="67"/>
      <c r="J432" s="80"/>
      <c r="K432" s="80"/>
      <c r="L432" s="41"/>
      <c r="M432" s="41"/>
      <c r="N432" s="80"/>
      <c r="O432" s="80"/>
      <c r="P432" s="41"/>
      <c r="Q432" s="41"/>
      <c r="R432" s="80"/>
      <c r="S432" s="67"/>
      <c r="T432" s="80"/>
    </row>
    <row r="433" spans="2:20" x14ac:dyDescent="0.35">
      <c r="B433" s="39"/>
      <c r="C433" s="78"/>
      <c r="D433" s="79"/>
      <c r="E433" s="79"/>
      <c r="F433" s="79"/>
      <c r="G433" s="80"/>
      <c r="H433" s="67"/>
      <c r="I433" s="67"/>
      <c r="J433" s="80"/>
      <c r="K433" s="80"/>
      <c r="L433" s="41"/>
      <c r="M433" s="41"/>
      <c r="N433" s="80"/>
      <c r="O433" s="80"/>
      <c r="P433" s="41"/>
      <c r="Q433" s="41"/>
      <c r="R433" s="80"/>
      <c r="S433" s="67"/>
      <c r="T433" s="80"/>
    </row>
    <row r="434" spans="2:20" x14ac:dyDescent="0.35">
      <c r="B434" s="39"/>
      <c r="C434" s="78"/>
      <c r="D434" s="79"/>
      <c r="E434" s="79"/>
      <c r="F434" s="79"/>
      <c r="G434" s="80"/>
      <c r="H434" s="67"/>
      <c r="I434" s="67"/>
      <c r="J434" s="80"/>
      <c r="K434" s="80"/>
      <c r="L434" s="41"/>
      <c r="M434" s="41"/>
      <c r="N434" s="80"/>
      <c r="O434" s="80"/>
      <c r="P434" s="41"/>
      <c r="Q434" s="41"/>
      <c r="R434" s="80"/>
      <c r="S434" s="67"/>
      <c r="T434" s="80"/>
    </row>
    <row r="435" spans="2:20" x14ac:dyDescent="0.35">
      <c r="B435" s="39"/>
      <c r="C435" s="78"/>
      <c r="D435" s="79"/>
      <c r="E435" s="79"/>
      <c r="F435" s="79"/>
      <c r="G435" s="80"/>
      <c r="H435" s="67"/>
      <c r="I435" s="67"/>
      <c r="J435" s="80"/>
      <c r="K435" s="80"/>
      <c r="L435" s="41"/>
      <c r="M435" s="41"/>
      <c r="N435" s="80"/>
      <c r="O435" s="80"/>
      <c r="P435" s="41"/>
      <c r="Q435" s="41"/>
      <c r="R435" s="80"/>
      <c r="S435" s="67"/>
      <c r="T435" s="80"/>
    </row>
    <row r="436" spans="2:20" x14ac:dyDescent="0.35">
      <c r="B436" s="39"/>
      <c r="C436" s="78"/>
      <c r="D436" s="79"/>
      <c r="E436" s="79"/>
      <c r="F436" s="79"/>
      <c r="G436" s="80"/>
      <c r="H436" s="67"/>
      <c r="I436" s="67"/>
      <c r="J436" s="80"/>
      <c r="K436" s="80"/>
      <c r="L436" s="41"/>
      <c r="M436" s="41"/>
      <c r="N436" s="80"/>
      <c r="O436" s="80"/>
      <c r="P436" s="41"/>
      <c r="Q436" s="41"/>
      <c r="R436" s="80"/>
      <c r="S436" s="67"/>
      <c r="T436" s="80"/>
    </row>
    <row r="437" spans="2:20" x14ac:dyDescent="0.35">
      <c r="B437" s="39"/>
      <c r="C437" s="78"/>
      <c r="D437" s="79"/>
      <c r="E437" s="79"/>
      <c r="F437" s="79"/>
      <c r="G437" s="80"/>
      <c r="H437" s="67"/>
      <c r="I437" s="67"/>
      <c r="J437" s="80"/>
      <c r="K437" s="80"/>
      <c r="L437" s="41"/>
      <c r="M437" s="41"/>
      <c r="N437" s="80"/>
      <c r="O437" s="80"/>
      <c r="P437" s="41"/>
      <c r="Q437" s="41"/>
      <c r="R437" s="80"/>
      <c r="S437" s="67"/>
      <c r="T437" s="80"/>
    </row>
    <row r="438" spans="2:20" x14ac:dyDescent="0.35">
      <c r="B438" s="39"/>
      <c r="C438" s="78"/>
      <c r="D438" s="79"/>
      <c r="E438" s="79"/>
      <c r="F438" s="79"/>
      <c r="G438" s="80"/>
      <c r="H438" s="67"/>
      <c r="I438" s="67"/>
      <c r="J438" s="80"/>
      <c r="K438" s="80"/>
      <c r="L438" s="41"/>
      <c r="M438" s="41"/>
      <c r="N438" s="80"/>
      <c r="O438" s="80"/>
      <c r="P438" s="41"/>
      <c r="Q438" s="41"/>
      <c r="R438" s="80"/>
      <c r="S438" s="67"/>
      <c r="T438" s="80"/>
    </row>
    <row r="439" spans="2:20" x14ac:dyDescent="0.35">
      <c r="B439" s="39"/>
      <c r="C439" s="78"/>
      <c r="D439" s="79"/>
      <c r="E439" s="79"/>
      <c r="F439" s="79"/>
      <c r="G439" s="80"/>
      <c r="H439" s="67"/>
      <c r="I439" s="67"/>
      <c r="J439" s="80"/>
      <c r="K439" s="80"/>
      <c r="L439" s="41"/>
      <c r="M439" s="41"/>
      <c r="N439" s="80"/>
      <c r="O439" s="80"/>
      <c r="P439" s="41"/>
      <c r="Q439" s="41"/>
      <c r="R439" s="80"/>
      <c r="S439" s="67"/>
      <c r="T439" s="80"/>
    </row>
    <row r="440" spans="2:20" x14ac:dyDescent="0.35">
      <c r="B440" s="39"/>
      <c r="C440" s="78"/>
      <c r="D440" s="79"/>
      <c r="E440" s="79"/>
      <c r="F440" s="79"/>
      <c r="G440" s="80"/>
      <c r="H440" s="67"/>
      <c r="I440" s="67"/>
      <c r="J440" s="80"/>
      <c r="K440" s="80"/>
      <c r="L440" s="41"/>
      <c r="M440" s="41"/>
      <c r="N440" s="80"/>
      <c r="O440" s="80"/>
      <c r="P440" s="41"/>
      <c r="Q440" s="41"/>
      <c r="R440" s="80"/>
      <c r="S440" s="67"/>
      <c r="T440" s="80"/>
    </row>
    <row r="441" spans="2:20" x14ac:dyDescent="0.35">
      <c r="B441" s="39"/>
      <c r="C441" s="78"/>
      <c r="D441" s="79"/>
      <c r="E441" s="79"/>
      <c r="F441" s="79"/>
      <c r="G441" s="80"/>
      <c r="H441" s="67"/>
      <c r="I441" s="67"/>
      <c r="J441" s="80"/>
      <c r="K441" s="80"/>
      <c r="L441" s="41"/>
      <c r="M441" s="41"/>
      <c r="N441" s="80"/>
      <c r="O441" s="80"/>
      <c r="P441" s="41"/>
      <c r="Q441" s="41"/>
      <c r="R441" s="80"/>
      <c r="S441" s="67"/>
      <c r="T441" s="80"/>
    </row>
    <row r="442" spans="2:20" x14ac:dyDescent="0.35">
      <c r="B442" s="39"/>
      <c r="C442" s="78"/>
      <c r="D442" s="79"/>
      <c r="E442" s="79"/>
      <c r="F442" s="79"/>
      <c r="G442" s="80"/>
      <c r="H442" s="67"/>
      <c r="I442" s="67"/>
      <c r="J442" s="80"/>
      <c r="K442" s="80"/>
      <c r="L442" s="41"/>
      <c r="M442" s="41"/>
      <c r="N442" s="80"/>
      <c r="O442" s="80"/>
      <c r="P442" s="41"/>
      <c r="Q442" s="41"/>
      <c r="R442" s="80"/>
      <c r="S442" s="67"/>
      <c r="T442" s="80"/>
    </row>
    <row r="443" spans="2:20" x14ac:dyDescent="0.35">
      <c r="B443" s="39"/>
      <c r="C443" s="78"/>
      <c r="D443" s="79"/>
      <c r="E443" s="79"/>
      <c r="F443" s="79"/>
      <c r="G443" s="80"/>
      <c r="H443" s="67"/>
      <c r="I443" s="67"/>
      <c r="J443" s="80"/>
      <c r="K443" s="80"/>
      <c r="L443" s="41"/>
      <c r="M443" s="41"/>
      <c r="N443" s="80"/>
      <c r="O443" s="80"/>
      <c r="P443" s="41"/>
      <c r="Q443" s="41"/>
      <c r="R443" s="80"/>
      <c r="S443" s="67"/>
      <c r="T443" s="80"/>
    </row>
    <row r="444" spans="2:20" x14ac:dyDescent="0.35">
      <c r="B444" s="39"/>
      <c r="C444" s="78"/>
      <c r="D444" s="79"/>
      <c r="E444" s="79"/>
      <c r="F444" s="79"/>
      <c r="G444" s="80"/>
      <c r="H444" s="67"/>
      <c r="I444" s="67"/>
      <c r="J444" s="80"/>
      <c r="K444" s="80"/>
      <c r="L444" s="41"/>
      <c r="M444" s="41"/>
      <c r="N444" s="80"/>
      <c r="O444" s="80"/>
      <c r="P444" s="41"/>
      <c r="Q444" s="41"/>
      <c r="R444" s="80"/>
      <c r="S444" s="67"/>
      <c r="T444" s="80"/>
    </row>
    <row r="445" spans="2:20" x14ac:dyDescent="0.35">
      <c r="B445" s="39"/>
      <c r="C445" s="78"/>
      <c r="D445" s="79"/>
      <c r="E445" s="79"/>
      <c r="F445" s="79"/>
      <c r="G445" s="80"/>
      <c r="H445" s="67"/>
      <c r="I445" s="67"/>
      <c r="J445" s="80"/>
      <c r="K445" s="80"/>
      <c r="L445" s="41"/>
      <c r="M445" s="41"/>
      <c r="N445" s="80"/>
      <c r="O445" s="80"/>
      <c r="P445" s="41"/>
      <c r="Q445" s="41"/>
      <c r="R445" s="80"/>
      <c r="S445" s="67"/>
      <c r="T445" s="80"/>
    </row>
    <row r="446" spans="2:20" x14ac:dyDescent="0.35">
      <c r="B446" s="39"/>
      <c r="C446" s="78"/>
      <c r="D446" s="79"/>
      <c r="E446" s="79"/>
      <c r="F446" s="79"/>
      <c r="G446" s="80"/>
      <c r="H446" s="67"/>
      <c r="I446" s="67"/>
      <c r="J446" s="80"/>
      <c r="K446" s="80"/>
      <c r="L446" s="41"/>
      <c r="M446" s="41"/>
      <c r="N446" s="80"/>
      <c r="O446" s="80"/>
      <c r="P446" s="41"/>
      <c r="Q446" s="41"/>
      <c r="R446" s="80"/>
      <c r="S446" s="67"/>
      <c r="T446" s="80"/>
    </row>
    <row r="447" spans="2:20" x14ac:dyDescent="0.35">
      <c r="B447" s="39"/>
      <c r="C447" s="78"/>
      <c r="D447" s="79"/>
      <c r="E447" s="79"/>
      <c r="F447" s="79"/>
      <c r="G447" s="80"/>
      <c r="H447" s="67"/>
      <c r="I447" s="67"/>
      <c r="J447" s="80"/>
      <c r="K447" s="80"/>
      <c r="L447" s="41"/>
      <c r="M447" s="41"/>
      <c r="N447" s="80"/>
      <c r="O447" s="80"/>
      <c r="P447" s="41"/>
      <c r="Q447" s="41"/>
      <c r="R447" s="80"/>
      <c r="S447" s="67"/>
      <c r="T447" s="80"/>
    </row>
    <row r="448" spans="2:20" x14ac:dyDescent="0.35">
      <c r="B448" s="39"/>
      <c r="C448" s="78"/>
      <c r="D448" s="79"/>
      <c r="E448" s="79"/>
      <c r="F448" s="79"/>
      <c r="G448" s="80"/>
      <c r="H448" s="67"/>
      <c r="I448" s="67"/>
      <c r="J448" s="80"/>
      <c r="K448" s="80"/>
      <c r="L448" s="41"/>
      <c r="M448" s="41"/>
      <c r="N448" s="80"/>
      <c r="O448" s="80"/>
      <c r="P448" s="41"/>
      <c r="Q448" s="41"/>
      <c r="R448" s="80"/>
      <c r="S448" s="67"/>
      <c r="T448" s="80"/>
    </row>
    <row r="449" spans="2:20" x14ac:dyDescent="0.35">
      <c r="B449" s="39"/>
      <c r="C449" s="78"/>
      <c r="D449" s="79"/>
      <c r="E449" s="79"/>
      <c r="F449" s="79"/>
      <c r="G449" s="80"/>
      <c r="H449" s="67"/>
      <c r="I449" s="67"/>
      <c r="J449" s="80"/>
      <c r="K449" s="80"/>
      <c r="L449" s="41"/>
      <c r="M449" s="41"/>
      <c r="N449" s="80"/>
      <c r="O449" s="80"/>
      <c r="P449" s="41"/>
      <c r="Q449" s="41"/>
      <c r="R449" s="80"/>
      <c r="S449" s="67"/>
      <c r="T449" s="80"/>
    </row>
    <row r="450" spans="2:20" x14ac:dyDescent="0.35">
      <c r="B450" s="39"/>
      <c r="C450" s="78"/>
      <c r="D450" s="79"/>
      <c r="E450" s="79"/>
      <c r="F450" s="79"/>
      <c r="G450" s="80"/>
      <c r="H450" s="67"/>
      <c r="I450" s="67"/>
      <c r="J450" s="80"/>
      <c r="K450" s="80"/>
      <c r="L450" s="41"/>
      <c r="M450" s="41"/>
      <c r="N450" s="80"/>
      <c r="O450" s="80"/>
      <c r="P450" s="41"/>
      <c r="Q450" s="41"/>
      <c r="R450" s="80"/>
      <c r="S450" s="67"/>
      <c r="T450" s="80"/>
    </row>
    <row r="451" spans="2:20" x14ac:dyDescent="0.35">
      <c r="B451" s="39"/>
      <c r="C451" s="78"/>
      <c r="D451" s="79"/>
      <c r="E451" s="79"/>
      <c r="F451" s="79"/>
      <c r="G451" s="80"/>
      <c r="H451" s="67"/>
      <c r="I451" s="67"/>
      <c r="J451" s="80"/>
      <c r="K451" s="80"/>
      <c r="L451" s="41"/>
      <c r="M451" s="41"/>
      <c r="N451" s="80"/>
      <c r="O451" s="80"/>
      <c r="P451" s="41"/>
      <c r="Q451" s="41"/>
      <c r="R451" s="80"/>
      <c r="S451" s="67"/>
      <c r="T451" s="80"/>
    </row>
    <row r="452" spans="2:20" x14ac:dyDescent="0.35">
      <c r="B452" s="39"/>
      <c r="C452" s="78"/>
      <c r="D452" s="79"/>
      <c r="E452" s="79"/>
      <c r="F452" s="79"/>
      <c r="G452" s="80"/>
      <c r="H452" s="67"/>
      <c r="I452" s="67"/>
      <c r="J452" s="80"/>
      <c r="K452" s="80"/>
      <c r="L452" s="41"/>
      <c r="M452" s="41"/>
      <c r="N452" s="80"/>
      <c r="O452" s="80"/>
      <c r="P452" s="41"/>
      <c r="Q452" s="41"/>
      <c r="R452" s="80"/>
      <c r="S452" s="67"/>
      <c r="T452" s="80"/>
    </row>
    <row r="453" spans="2:20" x14ac:dyDescent="0.35">
      <c r="B453" s="39"/>
      <c r="C453" s="78"/>
      <c r="D453" s="79"/>
      <c r="E453" s="79"/>
      <c r="F453" s="79"/>
      <c r="G453" s="80"/>
      <c r="H453" s="67"/>
      <c r="I453" s="67"/>
      <c r="J453" s="80"/>
      <c r="K453" s="80"/>
      <c r="L453" s="41"/>
      <c r="M453" s="41"/>
      <c r="N453" s="80"/>
      <c r="O453" s="80"/>
      <c r="P453" s="41"/>
      <c r="Q453" s="41"/>
      <c r="R453" s="80"/>
      <c r="S453" s="67"/>
      <c r="T453" s="80"/>
    </row>
    <row r="454" spans="2:20" x14ac:dyDescent="0.35">
      <c r="B454" s="39"/>
      <c r="C454" s="78"/>
      <c r="D454" s="79"/>
      <c r="E454" s="79"/>
      <c r="F454" s="79"/>
      <c r="G454" s="80"/>
      <c r="H454" s="67"/>
      <c r="I454" s="67"/>
      <c r="J454" s="80"/>
      <c r="K454" s="80"/>
      <c r="L454" s="41"/>
      <c r="M454" s="41"/>
      <c r="N454" s="80"/>
      <c r="O454" s="80"/>
      <c r="P454" s="41"/>
      <c r="Q454" s="41"/>
      <c r="R454" s="80"/>
      <c r="S454" s="67"/>
      <c r="T454" s="80"/>
    </row>
    <row r="455" spans="2:20" x14ac:dyDescent="0.35">
      <c r="B455" s="39"/>
      <c r="C455" s="78"/>
      <c r="D455" s="79"/>
      <c r="E455" s="79"/>
      <c r="F455" s="79"/>
      <c r="G455" s="80"/>
      <c r="H455" s="67"/>
      <c r="I455" s="67"/>
      <c r="J455" s="80"/>
      <c r="K455" s="80"/>
      <c r="L455" s="41"/>
      <c r="M455" s="41"/>
      <c r="N455" s="80"/>
      <c r="O455" s="80"/>
      <c r="P455" s="41"/>
      <c r="Q455" s="41"/>
      <c r="R455" s="80"/>
      <c r="S455" s="67"/>
      <c r="T455" s="80"/>
    </row>
    <row r="456" spans="2:20" x14ac:dyDescent="0.35">
      <c r="B456" s="39"/>
      <c r="C456" s="78"/>
      <c r="D456" s="79"/>
      <c r="E456" s="79"/>
      <c r="F456" s="79"/>
      <c r="G456" s="80"/>
      <c r="H456" s="67"/>
      <c r="I456" s="67"/>
      <c r="J456" s="80"/>
      <c r="K456" s="80"/>
      <c r="L456" s="41"/>
      <c r="M456" s="41"/>
      <c r="N456" s="80"/>
      <c r="O456" s="80"/>
      <c r="P456" s="41"/>
      <c r="Q456" s="41"/>
      <c r="R456" s="80"/>
      <c r="S456" s="67"/>
      <c r="T456" s="80"/>
    </row>
    <row r="457" spans="2:20" x14ac:dyDescent="0.35">
      <c r="B457" s="39"/>
      <c r="C457" s="78"/>
      <c r="D457" s="79"/>
      <c r="E457" s="79"/>
      <c r="F457" s="79"/>
      <c r="G457" s="80"/>
      <c r="H457" s="67"/>
      <c r="I457" s="67"/>
      <c r="J457" s="80"/>
      <c r="K457" s="80"/>
      <c r="L457" s="41"/>
      <c r="M457" s="41"/>
      <c r="N457" s="80"/>
      <c r="O457" s="80"/>
      <c r="P457" s="41"/>
      <c r="Q457" s="41"/>
      <c r="R457" s="80"/>
      <c r="S457" s="67"/>
      <c r="T457" s="80"/>
    </row>
    <row r="458" spans="2:20" x14ac:dyDescent="0.35">
      <c r="B458" s="39"/>
      <c r="C458" s="78"/>
      <c r="D458" s="79"/>
      <c r="E458" s="79"/>
      <c r="F458" s="79"/>
      <c r="G458" s="80"/>
      <c r="H458" s="67"/>
      <c r="I458" s="67"/>
      <c r="J458" s="80"/>
      <c r="K458" s="80"/>
      <c r="L458" s="41"/>
      <c r="M458" s="41"/>
      <c r="N458" s="80"/>
      <c r="O458" s="80"/>
      <c r="P458" s="41"/>
      <c r="Q458" s="41"/>
      <c r="R458" s="80"/>
      <c r="S458" s="67"/>
      <c r="T458" s="80"/>
    </row>
    <row r="459" spans="2:20" x14ac:dyDescent="0.35">
      <c r="B459" s="39"/>
      <c r="C459" s="78"/>
      <c r="D459" s="79"/>
      <c r="E459" s="79"/>
      <c r="F459" s="79"/>
      <c r="G459" s="80"/>
      <c r="H459" s="67"/>
      <c r="I459" s="67"/>
      <c r="J459" s="80"/>
      <c r="K459" s="80"/>
      <c r="L459" s="41"/>
      <c r="M459" s="41"/>
      <c r="N459" s="80"/>
      <c r="O459" s="80"/>
      <c r="P459" s="41"/>
      <c r="Q459" s="41"/>
      <c r="R459" s="80"/>
      <c r="S459" s="67"/>
      <c r="T459" s="80"/>
    </row>
    <row r="460" spans="2:20" x14ac:dyDescent="0.35">
      <c r="B460" s="39"/>
      <c r="C460" s="78"/>
      <c r="D460" s="79"/>
      <c r="E460" s="79"/>
      <c r="F460" s="79"/>
      <c r="G460" s="80"/>
      <c r="H460" s="67"/>
      <c r="I460" s="67"/>
      <c r="J460" s="80"/>
      <c r="K460" s="80"/>
      <c r="L460" s="41"/>
      <c r="M460" s="41"/>
      <c r="N460" s="80"/>
      <c r="O460" s="80"/>
      <c r="P460" s="41"/>
      <c r="Q460" s="41"/>
      <c r="R460" s="80"/>
      <c r="S460" s="67"/>
      <c r="T460" s="80"/>
    </row>
    <row r="461" spans="2:20" x14ac:dyDescent="0.35">
      <c r="B461" s="39"/>
      <c r="C461" s="78"/>
      <c r="D461" s="79"/>
      <c r="E461" s="79"/>
      <c r="F461" s="79"/>
      <c r="G461" s="80"/>
      <c r="H461" s="67"/>
      <c r="I461" s="67"/>
      <c r="J461" s="80"/>
      <c r="K461" s="80"/>
      <c r="L461" s="41"/>
      <c r="M461" s="41"/>
      <c r="N461" s="80"/>
      <c r="O461" s="80"/>
      <c r="P461" s="41"/>
      <c r="Q461" s="41"/>
      <c r="R461" s="80"/>
      <c r="S461" s="67"/>
      <c r="T461" s="80"/>
    </row>
    <row r="462" spans="2:20" x14ac:dyDescent="0.35">
      <c r="B462" s="39"/>
      <c r="C462" s="78"/>
      <c r="D462" s="79"/>
      <c r="E462" s="79"/>
      <c r="F462" s="79"/>
      <c r="G462" s="80"/>
      <c r="H462" s="67"/>
      <c r="I462" s="67"/>
      <c r="J462" s="80"/>
      <c r="K462" s="80"/>
      <c r="L462" s="41"/>
      <c r="M462" s="41"/>
      <c r="N462" s="80"/>
      <c r="O462" s="80"/>
      <c r="P462" s="41"/>
      <c r="Q462" s="41"/>
      <c r="R462" s="80"/>
      <c r="S462" s="67"/>
      <c r="T462" s="80"/>
    </row>
    <row r="463" spans="2:20" x14ac:dyDescent="0.35">
      <c r="B463" s="39"/>
      <c r="C463" s="78"/>
      <c r="D463" s="79"/>
      <c r="E463" s="79"/>
      <c r="F463" s="79"/>
      <c r="G463" s="80"/>
      <c r="H463" s="67"/>
      <c r="I463" s="67"/>
      <c r="J463" s="80"/>
      <c r="K463" s="80"/>
      <c r="L463" s="41"/>
      <c r="M463" s="41"/>
      <c r="N463" s="80"/>
      <c r="O463" s="80"/>
      <c r="P463" s="41"/>
      <c r="Q463" s="41"/>
      <c r="R463" s="80"/>
      <c r="S463" s="67"/>
      <c r="T463" s="80"/>
    </row>
    <row r="464" spans="2:20" x14ac:dyDescent="0.35">
      <c r="B464" s="39"/>
      <c r="C464" s="78"/>
      <c r="D464" s="79"/>
      <c r="E464" s="79"/>
      <c r="F464" s="79"/>
      <c r="G464" s="80"/>
      <c r="H464" s="67"/>
      <c r="I464" s="67"/>
      <c r="J464" s="80"/>
      <c r="K464" s="80"/>
      <c r="L464" s="41"/>
      <c r="M464" s="41"/>
      <c r="N464" s="80"/>
      <c r="O464" s="80"/>
      <c r="P464" s="41"/>
      <c r="Q464" s="41"/>
      <c r="R464" s="80"/>
      <c r="S464" s="67"/>
      <c r="T464" s="80"/>
    </row>
    <row r="465" spans="2:20" x14ac:dyDescent="0.35">
      <c r="B465" s="39"/>
      <c r="C465" s="78"/>
      <c r="D465" s="79"/>
      <c r="E465" s="79"/>
      <c r="F465" s="79"/>
      <c r="G465" s="80"/>
      <c r="H465" s="67"/>
      <c r="I465" s="67"/>
      <c r="J465" s="80"/>
      <c r="K465" s="80"/>
      <c r="L465" s="41"/>
      <c r="M465" s="41"/>
      <c r="N465" s="80"/>
      <c r="O465" s="80"/>
      <c r="P465" s="41"/>
      <c r="Q465" s="41"/>
      <c r="R465" s="80"/>
      <c r="S465" s="67"/>
      <c r="T465" s="80"/>
    </row>
    <row r="466" spans="2:20" x14ac:dyDescent="0.35">
      <c r="B466" s="39"/>
      <c r="C466" s="78"/>
      <c r="D466" s="79"/>
      <c r="E466" s="79"/>
      <c r="F466" s="79"/>
      <c r="G466" s="80"/>
      <c r="H466" s="67"/>
      <c r="I466" s="67"/>
      <c r="J466" s="80"/>
      <c r="K466" s="80"/>
      <c r="L466" s="41"/>
      <c r="M466" s="41"/>
      <c r="N466" s="80"/>
      <c r="O466" s="80"/>
      <c r="P466" s="41"/>
      <c r="Q466" s="41"/>
      <c r="R466" s="80"/>
      <c r="S466" s="67"/>
      <c r="T466" s="80"/>
    </row>
    <row r="467" spans="2:20" x14ac:dyDescent="0.35">
      <c r="B467" s="39"/>
      <c r="C467" s="78"/>
      <c r="D467" s="79"/>
      <c r="E467" s="79"/>
      <c r="F467" s="79"/>
      <c r="G467" s="80"/>
      <c r="H467" s="67"/>
      <c r="I467" s="67"/>
      <c r="J467" s="80"/>
      <c r="K467" s="80"/>
      <c r="L467" s="41"/>
      <c r="M467" s="41"/>
      <c r="N467" s="80"/>
      <c r="O467" s="80"/>
      <c r="P467" s="41"/>
      <c r="Q467" s="41"/>
      <c r="R467" s="80"/>
      <c r="S467" s="67"/>
      <c r="T467" s="80"/>
    </row>
    <row r="468" spans="2:20" x14ac:dyDescent="0.35">
      <c r="B468" s="39"/>
      <c r="C468" s="78"/>
      <c r="D468" s="79"/>
      <c r="E468" s="79"/>
      <c r="F468" s="79"/>
      <c r="G468" s="80"/>
      <c r="H468" s="67"/>
      <c r="I468" s="67"/>
      <c r="J468" s="80"/>
      <c r="K468" s="80"/>
      <c r="L468" s="41"/>
      <c r="M468" s="41"/>
      <c r="N468" s="80"/>
      <c r="O468" s="80"/>
      <c r="P468" s="41"/>
      <c r="Q468" s="41"/>
      <c r="R468" s="80"/>
      <c r="S468" s="67"/>
      <c r="T468" s="80"/>
    </row>
    <row r="469" spans="2:20" x14ac:dyDescent="0.35">
      <c r="B469" s="39"/>
      <c r="C469" s="78"/>
      <c r="D469" s="79"/>
      <c r="E469" s="79"/>
      <c r="F469" s="79"/>
      <c r="G469" s="80"/>
      <c r="H469" s="67"/>
      <c r="I469" s="67"/>
      <c r="J469" s="80"/>
      <c r="K469" s="80"/>
      <c r="L469" s="41"/>
      <c r="M469" s="41"/>
      <c r="N469" s="80"/>
      <c r="O469" s="80"/>
      <c r="P469" s="41"/>
      <c r="Q469" s="41"/>
      <c r="R469" s="80"/>
      <c r="S469" s="67"/>
      <c r="T469" s="80"/>
    </row>
    <row r="470" spans="2:20" x14ac:dyDescent="0.35">
      <c r="B470" s="39"/>
      <c r="C470" s="78"/>
      <c r="D470" s="79"/>
      <c r="E470" s="79"/>
      <c r="F470" s="79"/>
      <c r="G470" s="80"/>
      <c r="H470" s="67"/>
      <c r="I470" s="67"/>
      <c r="J470" s="80"/>
      <c r="K470" s="80"/>
      <c r="L470" s="41"/>
      <c r="M470" s="41"/>
      <c r="N470" s="80"/>
      <c r="O470" s="80"/>
      <c r="P470" s="41"/>
      <c r="Q470" s="41"/>
      <c r="R470" s="80"/>
      <c r="S470" s="67"/>
      <c r="T470" s="80"/>
    </row>
    <row r="471" spans="2:20" x14ac:dyDescent="0.35">
      <c r="B471" s="39"/>
      <c r="C471" s="78"/>
      <c r="D471" s="79"/>
      <c r="E471" s="79"/>
      <c r="F471" s="79"/>
      <c r="G471" s="80"/>
      <c r="H471" s="67"/>
      <c r="I471" s="67"/>
      <c r="J471" s="80"/>
      <c r="K471" s="80"/>
      <c r="L471" s="41"/>
      <c r="M471" s="41"/>
      <c r="N471" s="80"/>
      <c r="O471" s="80"/>
      <c r="P471" s="41"/>
      <c r="Q471" s="41"/>
      <c r="R471" s="80"/>
      <c r="S471" s="67"/>
      <c r="T471" s="80"/>
    </row>
    <row r="472" spans="2:20" x14ac:dyDescent="0.35">
      <c r="B472" s="39"/>
      <c r="C472" s="78"/>
      <c r="D472" s="79"/>
      <c r="E472" s="79"/>
      <c r="F472" s="79"/>
      <c r="G472" s="80"/>
      <c r="H472" s="67"/>
      <c r="I472" s="67"/>
      <c r="J472" s="80"/>
      <c r="K472" s="80"/>
      <c r="L472" s="41"/>
      <c r="M472" s="41"/>
      <c r="N472" s="80"/>
      <c r="O472" s="80"/>
      <c r="P472" s="41"/>
      <c r="Q472" s="41"/>
      <c r="R472" s="80"/>
      <c r="S472" s="67"/>
      <c r="T472" s="80"/>
    </row>
    <row r="473" spans="2:20" x14ac:dyDescent="0.35">
      <c r="B473" s="39"/>
      <c r="C473" s="78"/>
      <c r="D473" s="79"/>
      <c r="E473" s="79"/>
      <c r="F473" s="79"/>
      <c r="G473" s="80"/>
      <c r="H473" s="67"/>
      <c r="I473" s="67"/>
      <c r="J473" s="80"/>
      <c r="K473" s="80"/>
      <c r="L473" s="41"/>
      <c r="M473" s="41"/>
      <c r="N473" s="80"/>
      <c r="O473" s="80"/>
      <c r="P473" s="41"/>
      <c r="Q473" s="41"/>
      <c r="R473" s="80"/>
      <c r="S473" s="67"/>
      <c r="T473" s="80"/>
    </row>
    <row r="474" spans="2:20" x14ac:dyDescent="0.35">
      <c r="B474" s="39"/>
      <c r="C474" s="78"/>
      <c r="D474" s="79"/>
      <c r="E474" s="79"/>
      <c r="F474" s="79"/>
      <c r="G474" s="80"/>
      <c r="H474" s="67"/>
      <c r="I474" s="67"/>
      <c r="J474" s="80"/>
      <c r="K474" s="80"/>
      <c r="L474" s="41"/>
      <c r="M474" s="41"/>
      <c r="N474" s="80"/>
      <c r="O474" s="80"/>
      <c r="P474" s="41"/>
      <c r="Q474" s="41"/>
      <c r="R474" s="80"/>
      <c r="S474" s="67"/>
      <c r="T474" s="80"/>
    </row>
    <row r="475" spans="2:20" x14ac:dyDescent="0.35">
      <c r="B475" s="39"/>
      <c r="C475" s="78"/>
      <c r="D475" s="79"/>
      <c r="E475" s="79"/>
      <c r="F475" s="79"/>
      <c r="G475" s="80"/>
      <c r="H475" s="67"/>
      <c r="I475" s="67"/>
      <c r="J475" s="80"/>
      <c r="K475" s="80"/>
      <c r="L475" s="41"/>
      <c r="M475" s="41"/>
      <c r="N475" s="80"/>
      <c r="O475" s="80"/>
      <c r="P475" s="41"/>
      <c r="Q475" s="41"/>
      <c r="R475" s="80"/>
      <c r="S475" s="67"/>
      <c r="T475" s="80"/>
    </row>
    <row r="476" spans="2:20" x14ac:dyDescent="0.35">
      <c r="B476" s="39"/>
      <c r="C476" s="78"/>
      <c r="D476" s="79"/>
      <c r="E476" s="79"/>
      <c r="F476" s="79"/>
      <c r="G476" s="80"/>
      <c r="H476" s="67"/>
      <c r="I476" s="67"/>
      <c r="J476" s="80"/>
      <c r="K476" s="80"/>
      <c r="L476" s="41"/>
      <c r="M476" s="41"/>
      <c r="N476" s="80"/>
      <c r="O476" s="80"/>
      <c r="P476" s="41"/>
      <c r="Q476" s="41"/>
      <c r="R476" s="80"/>
      <c r="S476" s="67"/>
      <c r="T476" s="80"/>
    </row>
    <row r="477" spans="2:20" x14ac:dyDescent="0.35">
      <c r="B477" s="39"/>
      <c r="C477" s="78"/>
      <c r="D477" s="79"/>
      <c r="E477" s="79"/>
      <c r="F477" s="79"/>
      <c r="G477" s="80"/>
      <c r="H477" s="67"/>
      <c r="I477" s="67"/>
      <c r="J477" s="80"/>
      <c r="K477" s="80"/>
      <c r="L477" s="41"/>
      <c r="M477" s="41"/>
      <c r="N477" s="80"/>
      <c r="O477" s="80"/>
      <c r="P477" s="41"/>
      <c r="Q477" s="41"/>
      <c r="R477" s="80"/>
      <c r="S477" s="67"/>
      <c r="T477" s="80"/>
    </row>
    <row r="478" spans="2:20" x14ac:dyDescent="0.35">
      <c r="B478" s="39"/>
      <c r="C478" s="78"/>
      <c r="D478" s="79"/>
      <c r="E478" s="79"/>
      <c r="F478" s="79"/>
      <c r="G478" s="80"/>
      <c r="H478" s="67"/>
      <c r="I478" s="67"/>
      <c r="J478" s="80"/>
      <c r="K478" s="80"/>
      <c r="L478" s="41"/>
      <c r="M478" s="41"/>
      <c r="N478" s="80"/>
      <c r="O478" s="80"/>
      <c r="P478" s="41"/>
      <c r="Q478" s="41"/>
      <c r="R478" s="80"/>
      <c r="S478" s="67"/>
      <c r="T478" s="80"/>
    </row>
    <row r="479" spans="2:20" x14ac:dyDescent="0.35">
      <c r="B479" s="39"/>
      <c r="C479" s="78"/>
      <c r="D479" s="79"/>
      <c r="E479" s="79"/>
      <c r="F479" s="79"/>
      <c r="G479" s="80"/>
      <c r="H479" s="67"/>
      <c r="I479" s="67"/>
      <c r="J479" s="80"/>
      <c r="K479" s="80"/>
      <c r="L479" s="41"/>
      <c r="M479" s="41"/>
      <c r="N479" s="80"/>
      <c r="O479" s="80"/>
      <c r="P479" s="41"/>
      <c r="Q479" s="41"/>
      <c r="R479" s="80"/>
      <c r="S479" s="67"/>
      <c r="T479" s="80"/>
    </row>
    <row r="480" spans="2:20" x14ac:dyDescent="0.35">
      <c r="B480" s="39"/>
      <c r="C480" s="78"/>
      <c r="D480" s="79"/>
      <c r="E480" s="79"/>
      <c r="F480" s="79"/>
      <c r="G480" s="80"/>
      <c r="H480" s="67"/>
      <c r="I480" s="67"/>
      <c r="J480" s="80"/>
      <c r="K480" s="80"/>
      <c r="L480" s="41"/>
      <c r="M480" s="41"/>
      <c r="N480" s="80"/>
      <c r="O480" s="80"/>
      <c r="P480" s="41"/>
      <c r="Q480" s="41"/>
      <c r="R480" s="80"/>
      <c r="S480" s="67"/>
      <c r="T480" s="80"/>
    </row>
    <row r="481" spans="2:20" x14ac:dyDescent="0.35">
      <c r="B481" s="39"/>
      <c r="C481" s="78"/>
      <c r="D481" s="79"/>
      <c r="E481" s="79"/>
      <c r="F481" s="79"/>
      <c r="G481" s="80"/>
      <c r="H481" s="67"/>
      <c r="I481" s="67"/>
      <c r="J481" s="80"/>
      <c r="K481" s="80"/>
      <c r="L481" s="41"/>
      <c r="M481" s="41"/>
      <c r="N481" s="80"/>
      <c r="O481" s="80"/>
      <c r="P481" s="41"/>
      <c r="Q481" s="41"/>
      <c r="R481" s="80"/>
      <c r="S481" s="67"/>
      <c r="T481" s="80"/>
    </row>
    <row r="482" spans="2:20" x14ac:dyDescent="0.35">
      <c r="B482" s="39"/>
      <c r="C482" s="78"/>
      <c r="D482" s="79"/>
      <c r="E482" s="79"/>
      <c r="F482" s="79"/>
      <c r="G482" s="80"/>
      <c r="H482" s="67"/>
      <c r="I482" s="67"/>
      <c r="J482" s="80"/>
      <c r="K482" s="80"/>
      <c r="L482" s="41"/>
      <c r="M482" s="41"/>
      <c r="N482" s="80"/>
      <c r="O482" s="80"/>
      <c r="P482" s="41"/>
      <c r="Q482" s="41"/>
      <c r="R482" s="80"/>
      <c r="S482" s="67"/>
      <c r="T482" s="80"/>
    </row>
    <row r="483" spans="2:20" x14ac:dyDescent="0.35">
      <c r="B483" s="39"/>
      <c r="C483" s="78"/>
      <c r="D483" s="79"/>
      <c r="E483" s="79"/>
      <c r="F483" s="79"/>
      <c r="G483" s="80"/>
      <c r="H483" s="67"/>
      <c r="I483" s="67"/>
      <c r="J483" s="80"/>
      <c r="K483" s="80"/>
      <c r="L483" s="41"/>
      <c r="M483" s="41"/>
      <c r="N483" s="80"/>
      <c r="O483" s="80"/>
      <c r="P483" s="41"/>
      <c r="Q483" s="41"/>
      <c r="R483" s="80"/>
      <c r="S483" s="67"/>
      <c r="T483" s="80"/>
    </row>
    <row r="484" spans="2:20" x14ac:dyDescent="0.35">
      <c r="B484" s="39"/>
      <c r="C484" s="78"/>
      <c r="D484" s="79"/>
      <c r="E484" s="79"/>
      <c r="F484" s="79"/>
      <c r="G484" s="80"/>
      <c r="H484" s="67"/>
      <c r="I484" s="67"/>
      <c r="J484" s="80"/>
      <c r="K484" s="80"/>
      <c r="L484" s="41"/>
      <c r="M484" s="41"/>
      <c r="N484" s="80"/>
      <c r="O484" s="80"/>
      <c r="P484" s="41"/>
      <c r="Q484" s="41"/>
      <c r="R484" s="80"/>
      <c r="S484" s="67"/>
      <c r="T484" s="80"/>
    </row>
    <row r="485" spans="2:20" x14ac:dyDescent="0.35">
      <c r="B485" s="39"/>
      <c r="C485" s="78"/>
      <c r="D485" s="79"/>
      <c r="E485" s="79"/>
      <c r="F485" s="79"/>
      <c r="G485" s="80"/>
      <c r="H485" s="67"/>
      <c r="I485" s="67"/>
      <c r="J485" s="80"/>
      <c r="K485" s="80"/>
      <c r="L485" s="41"/>
      <c r="M485" s="41"/>
      <c r="N485" s="80"/>
      <c r="O485" s="80"/>
      <c r="P485" s="41"/>
      <c r="Q485" s="41"/>
      <c r="R485" s="80"/>
      <c r="S485" s="67"/>
      <c r="T485" s="80"/>
    </row>
    <row r="486" spans="2:20" x14ac:dyDescent="0.35">
      <c r="B486" s="39"/>
      <c r="C486" s="78"/>
      <c r="D486" s="79"/>
      <c r="E486" s="79"/>
      <c r="F486" s="79"/>
      <c r="G486" s="80"/>
      <c r="H486" s="67"/>
      <c r="I486" s="67"/>
      <c r="J486" s="80"/>
      <c r="K486" s="80"/>
      <c r="L486" s="41"/>
      <c r="M486" s="41"/>
      <c r="N486" s="80"/>
      <c r="O486" s="80"/>
      <c r="P486" s="41"/>
      <c r="Q486" s="41"/>
      <c r="R486" s="80"/>
      <c r="S486" s="67"/>
      <c r="T486" s="80"/>
    </row>
    <row r="487" spans="2:20" x14ac:dyDescent="0.35">
      <c r="B487" s="39"/>
      <c r="C487" s="78"/>
      <c r="D487" s="79"/>
      <c r="E487" s="79"/>
      <c r="F487" s="79"/>
      <c r="G487" s="80"/>
      <c r="H487" s="67"/>
      <c r="I487" s="67"/>
      <c r="J487" s="80"/>
      <c r="K487" s="80"/>
      <c r="L487" s="41"/>
      <c r="M487" s="41"/>
      <c r="N487" s="80"/>
      <c r="O487" s="80"/>
      <c r="P487" s="41"/>
      <c r="Q487" s="41"/>
      <c r="R487" s="80"/>
      <c r="S487" s="67"/>
      <c r="T487" s="80"/>
    </row>
    <row r="488" spans="2:20" x14ac:dyDescent="0.35">
      <c r="B488" s="39"/>
      <c r="C488" s="78"/>
      <c r="D488" s="79"/>
      <c r="E488" s="79"/>
      <c r="F488" s="79"/>
      <c r="G488" s="80"/>
      <c r="H488" s="67"/>
      <c r="I488" s="67"/>
      <c r="J488" s="80"/>
      <c r="K488" s="80"/>
      <c r="L488" s="41"/>
      <c r="M488" s="41"/>
      <c r="N488" s="80"/>
      <c r="O488" s="80"/>
      <c r="P488" s="41"/>
      <c r="Q488" s="41"/>
      <c r="R488" s="80"/>
      <c r="S488" s="67"/>
      <c r="T488" s="80"/>
    </row>
    <row r="489" spans="2:20" x14ac:dyDescent="0.35">
      <c r="B489" s="39"/>
      <c r="C489" s="78"/>
      <c r="D489" s="79"/>
      <c r="E489" s="79"/>
      <c r="F489" s="79"/>
      <c r="G489" s="80"/>
      <c r="H489" s="67"/>
      <c r="I489" s="67"/>
      <c r="J489" s="80"/>
      <c r="K489" s="80"/>
      <c r="L489" s="41"/>
      <c r="M489" s="41"/>
      <c r="N489" s="80"/>
      <c r="O489" s="80"/>
      <c r="P489" s="41"/>
      <c r="Q489" s="41"/>
      <c r="R489" s="80"/>
      <c r="S489" s="67"/>
      <c r="T489" s="80"/>
    </row>
    <row r="490" spans="2:20" x14ac:dyDescent="0.35">
      <c r="B490" s="39"/>
      <c r="C490" s="78"/>
      <c r="D490" s="79"/>
      <c r="E490" s="79"/>
      <c r="F490" s="79"/>
      <c r="G490" s="80"/>
      <c r="H490" s="67"/>
      <c r="I490" s="67"/>
      <c r="J490" s="80"/>
      <c r="K490" s="80"/>
      <c r="L490" s="41"/>
      <c r="M490" s="41"/>
      <c r="N490" s="80"/>
      <c r="O490" s="80"/>
      <c r="P490" s="41"/>
      <c r="Q490" s="41"/>
      <c r="R490" s="80"/>
      <c r="S490" s="67"/>
      <c r="T490" s="80"/>
    </row>
    <row r="491" spans="2:20" x14ac:dyDescent="0.35">
      <c r="B491" s="39"/>
      <c r="C491" s="78"/>
      <c r="D491" s="79"/>
      <c r="E491" s="79"/>
      <c r="F491" s="79"/>
      <c r="G491" s="80"/>
      <c r="H491" s="67"/>
      <c r="I491" s="67"/>
      <c r="J491" s="80"/>
      <c r="K491" s="80"/>
      <c r="L491" s="41"/>
      <c r="M491" s="41"/>
      <c r="N491" s="80"/>
      <c r="O491" s="80"/>
      <c r="P491" s="41"/>
      <c r="Q491" s="41"/>
      <c r="R491" s="80"/>
      <c r="S491" s="67"/>
      <c r="T491" s="80"/>
    </row>
    <row r="492" spans="2:20" x14ac:dyDescent="0.35">
      <c r="B492" s="39"/>
      <c r="C492" s="78"/>
      <c r="D492" s="79"/>
      <c r="E492" s="79"/>
      <c r="F492" s="79"/>
      <c r="G492" s="80"/>
      <c r="H492" s="67"/>
      <c r="I492" s="67"/>
      <c r="J492" s="80"/>
      <c r="K492" s="80"/>
      <c r="L492" s="41"/>
      <c r="M492" s="41"/>
      <c r="N492" s="80"/>
      <c r="O492" s="80"/>
      <c r="P492" s="41"/>
      <c r="Q492" s="41"/>
      <c r="R492" s="80"/>
      <c r="S492" s="67"/>
      <c r="T492" s="80"/>
    </row>
    <row r="493" spans="2:20" x14ac:dyDescent="0.35">
      <c r="B493" s="39"/>
      <c r="C493" s="78"/>
      <c r="D493" s="79"/>
      <c r="E493" s="79"/>
      <c r="F493" s="79"/>
      <c r="G493" s="80"/>
      <c r="H493" s="67"/>
      <c r="I493" s="67"/>
      <c r="J493" s="80"/>
      <c r="K493" s="80"/>
      <c r="L493" s="41"/>
      <c r="M493" s="41"/>
      <c r="N493" s="80"/>
      <c r="O493" s="80"/>
      <c r="P493" s="41"/>
      <c r="Q493" s="41"/>
      <c r="R493" s="80"/>
      <c r="S493" s="67"/>
      <c r="T493" s="80"/>
    </row>
    <row r="494" spans="2:20" x14ac:dyDescent="0.35">
      <c r="B494" s="39"/>
      <c r="C494" s="78"/>
      <c r="D494" s="79"/>
      <c r="E494" s="79"/>
      <c r="F494" s="79"/>
      <c r="G494" s="80"/>
      <c r="H494" s="67"/>
      <c r="I494" s="67"/>
      <c r="J494" s="80"/>
      <c r="K494" s="80"/>
      <c r="L494" s="41"/>
      <c r="M494" s="41"/>
      <c r="N494" s="80"/>
      <c r="O494" s="80"/>
      <c r="P494" s="41"/>
      <c r="Q494" s="41"/>
      <c r="R494" s="80"/>
      <c r="S494" s="67"/>
      <c r="T494" s="80"/>
    </row>
    <row r="495" spans="2:20" x14ac:dyDescent="0.35">
      <c r="B495" s="39"/>
      <c r="C495" s="78"/>
      <c r="D495" s="79"/>
      <c r="E495" s="79"/>
      <c r="F495" s="79"/>
      <c r="G495" s="80"/>
      <c r="H495" s="67"/>
      <c r="I495" s="67"/>
      <c r="J495" s="80"/>
      <c r="K495" s="80"/>
      <c r="L495" s="41"/>
      <c r="M495" s="41"/>
      <c r="N495" s="80"/>
      <c r="O495" s="80"/>
      <c r="P495" s="41"/>
      <c r="Q495" s="41"/>
      <c r="R495" s="80"/>
      <c r="S495" s="67"/>
      <c r="T495" s="80"/>
    </row>
    <row r="496" spans="2:20" x14ac:dyDescent="0.35">
      <c r="B496" s="39"/>
      <c r="C496" s="78"/>
      <c r="D496" s="79"/>
      <c r="E496" s="79"/>
      <c r="F496" s="79"/>
      <c r="G496" s="80"/>
      <c r="H496" s="67"/>
      <c r="I496" s="67"/>
      <c r="J496" s="80"/>
      <c r="K496" s="80"/>
      <c r="L496" s="41"/>
      <c r="M496" s="41"/>
      <c r="N496" s="80"/>
      <c r="O496" s="80"/>
      <c r="P496" s="41"/>
      <c r="Q496" s="41"/>
      <c r="R496" s="80"/>
      <c r="S496" s="67"/>
      <c r="T496" s="80"/>
    </row>
    <row r="497" spans="2:20" x14ac:dyDescent="0.35">
      <c r="B497" s="39"/>
      <c r="C497" s="78"/>
      <c r="D497" s="79"/>
      <c r="E497" s="79"/>
      <c r="F497" s="79"/>
      <c r="G497" s="80"/>
      <c r="H497" s="67"/>
      <c r="I497" s="67"/>
      <c r="J497" s="80"/>
      <c r="K497" s="80"/>
      <c r="L497" s="41"/>
      <c r="M497" s="41"/>
      <c r="N497" s="80"/>
      <c r="O497" s="80"/>
      <c r="P497" s="41"/>
      <c r="Q497" s="41"/>
      <c r="R497" s="80"/>
      <c r="S497" s="67"/>
      <c r="T497" s="80"/>
    </row>
    <row r="498" spans="2:20" x14ac:dyDescent="0.35">
      <c r="B498" s="39"/>
      <c r="C498" s="78"/>
      <c r="D498" s="79"/>
      <c r="E498" s="79"/>
      <c r="F498" s="79"/>
      <c r="G498" s="80"/>
      <c r="H498" s="67"/>
      <c r="I498" s="67"/>
      <c r="J498" s="80"/>
      <c r="K498" s="80"/>
      <c r="L498" s="41"/>
      <c r="M498" s="41"/>
      <c r="N498" s="80"/>
      <c r="O498" s="80"/>
      <c r="P498" s="41"/>
      <c r="Q498" s="41"/>
      <c r="R498" s="80"/>
      <c r="S498" s="67"/>
      <c r="T498" s="80"/>
    </row>
    <row r="499" spans="2:20" x14ac:dyDescent="0.35">
      <c r="B499" s="39"/>
      <c r="C499" s="78"/>
      <c r="D499" s="79"/>
      <c r="E499" s="79"/>
      <c r="F499" s="79"/>
      <c r="G499" s="80"/>
      <c r="H499" s="67"/>
      <c r="I499" s="67"/>
      <c r="J499" s="80"/>
      <c r="K499" s="80"/>
      <c r="L499" s="41"/>
      <c r="M499" s="41"/>
      <c r="N499" s="80"/>
      <c r="O499" s="80"/>
      <c r="P499" s="41"/>
      <c r="Q499" s="41"/>
      <c r="R499" s="80"/>
      <c r="S499" s="67"/>
      <c r="T499" s="80"/>
    </row>
    <row r="500" spans="2:20" x14ac:dyDescent="0.35">
      <c r="B500" s="39"/>
      <c r="C500" s="78"/>
      <c r="D500" s="79"/>
      <c r="E500" s="79"/>
      <c r="F500" s="79"/>
      <c r="G500" s="80"/>
      <c r="H500" s="67"/>
      <c r="I500" s="67"/>
      <c r="J500" s="80"/>
      <c r="K500" s="80"/>
      <c r="L500" s="41"/>
      <c r="M500" s="41"/>
      <c r="N500" s="80"/>
      <c r="O500" s="80"/>
      <c r="P500" s="41"/>
      <c r="Q500" s="41"/>
      <c r="R500" s="80"/>
      <c r="S500" s="67"/>
      <c r="T500" s="80"/>
    </row>
    <row r="501" spans="2:20" x14ac:dyDescent="0.35">
      <c r="B501" s="39"/>
      <c r="C501" s="78"/>
      <c r="D501" s="79"/>
      <c r="E501" s="79"/>
      <c r="F501" s="79"/>
      <c r="G501" s="80"/>
      <c r="H501" s="67"/>
      <c r="I501" s="67"/>
      <c r="J501" s="80"/>
      <c r="K501" s="80"/>
      <c r="L501" s="41"/>
      <c r="M501" s="41"/>
      <c r="N501" s="80"/>
      <c r="O501" s="80"/>
      <c r="P501" s="41"/>
      <c r="Q501" s="41"/>
      <c r="R501" s="80"/>
      <c r="S501" s="67"/>
      <c r="T501" s="80"/>
    </row>
    <row r="502" spans="2:20" x14ac:dyDescent="0.35">
      <c r="B502" s="39"/>
      <c r="C502" s="78"/>
      <c r="D502" s="79"/>
      <c r="E502" s="79"/>
      <c r="F502" s="79"/>
      <c r="G502" s="80"/>
      <c r="H502" s="67"/>
      <c r="I502" s="67"/>
      <c r="J502" s="80"/>
      <c r="K502" s="80"/>
      <c r="L502" s="41"/>
      <c r="M502" s="41"/>
      <c r="N502" s="80"/>
      <c r="O502" s="80"/>
      <c r="P502" s="41"/>
      <c r="Q502" s="41"/>
      <c r="R502" s="80"/>
      <c r="S502" s="67"/>
      <c r="T502" s="80"/>
    </row>
    <row r="503" spans="2:20" x14ac:dyDescent="0.35">
      <c r="B503" s="39"/>
      <c r="C503" s="78"/>
      <c r="D503" s="79"/>
      <c r="E503" s="79"/>
      <c r="F503" s="79"/>
      <c r="G503" s="80"/>
      <c r="H503" s="67"/>
      <c r="I503" s="67"/>
      <c r="J503" s="80"/>
      <c r="K503" s="80"/>
      <c r="L503" s="41"/>
      <c r="M503" s="41"/>
      <c r="N503" s="80"/>
      <c r="O503" s="80"/>
      <c r="P503" s="41"/>
      <c r="Q503" s="41"/>
      <c r="R503" s="80"/>
      <c r="S503" s="67"/>
      <c r="T503" s="80"/>
    </row>
    <row r="504" spans="2:20" x14ac:dyDescent="0.35">
      <c r="B504" s="39"/>
      <c r="C504" s="78"/>
      <c r="D504" s="79"/>
      <c r="E504" s="79"/>
      <c r="F504" s="79"/>
      <c r="G504" s="80"/>
      <c r="H504" s="67"/>
      <c r="I504" s="67"/>
      <c r="J504" s="80"/>
      <c r="K504" s="80"/>
      <c r="L504" s="41"/>
      <c r="M504" s="41"/>
      <c r="N504" s="80"/>
      <c r="O504" s="80"/>
      <c r="P504" s="41"/>
      <c r="Q504" s="41"/>
      <c r="R504" s="80"/>
      <c r="S504" s="67"/>
      <c r="T504" s="80"/>
    </row>
    <row r="505" spans="2:20" x14ac:dyDescent="0.35">
      <c r="B505" s="39"/>
      <c r="C505" s="78"/>
      <c r="D505" s="79"/>
      <c r="E505" s="79"/>
      <c r="F505" s="79"/>
      <c r="G505" s="80"/>
      <c r="H505" s="67"/>
      <c r="I505" s="67"/>
      <c r="J505" s="80"/>
      <c r="K505" s="80"/>
      <c r="L505" s="41"/>
      <c r="M505" s="41"/>
      <c r="N505" s="80"/>
      <c r="O505" s="80"/>
      <c r="P505" s="41"/>
      <c r="Q505" s="41"/>
      <c r="R505" s="80"/>
      <c r="S505" s="67"/>
      <c r="T505" s="80"/>
    </row>
    <row r="506" spans="2:20" x14ac:dyDescent="0.35">
      <c r="B506" s="39"/>
      <c r="C506" s="78"/>
      <c r="D506" s="79"/>
      <c r="E506" s="79"/>
      <c r="F506" s="79"/>
      <c r="G506" s="80"/>
      <c r="H506" s="67"/>
      <c r="I506" s="67"/>
      <c r="J506" s="80"/>
      <c r="K506" s="80"/>
      <c r="L506" s="41"/>
      <c r="M506" s="41"/>
      <c r="N506" s="80"/>
      <c r="O506" s="80"/>
      <c r="P506" s="41"/>
      <c r="Q506" s="41"/>
      <c r="R506" s="80"/>
      <c r="S506" s="67"/>
      <c r="T506" s="80"/>
    </row>
    <row r="507" spans="2:20" x14ac:dyDescent="0.35">
      <c r="B507" s="39"/>
      <c r="C507" s="78"/>
      <c r="D507" s="79"/>
      <c r="E507" s="79"/>
      <c r="F507" s="79"/>
      <c r="G507" s="80"/>
      <c r="H507" s="67"/>
      <c r="I507" s="67"/>
      <c r="J507" s="80"/>
      <c r="K507" s="80"/>
      <c r="L507" s="41"/>
      <c r="M507" s="41"/>
      <c r="N507" s="80"/>
      <c r="O507" s="80"/>
      <c r="P507" s="41"/>
      <c r="Q507" s="41"/>
      <c r="R507" s="80"/>
      <c r="S507" s="67"/>
      <c r="T507" s="80"/>
    </row>
    <row r="508" spans="2:20" x14ac:dyDescent="0.35">
      <c r="B508" s="39"/>
      <c r="C508" s="78"/>
      <c r="D508" s="79"/>
      <c r="E508" s="79"/>
      <c r="F508" s="79"/>
      <c r="G508" s="80"/>
      <c r="H508" s="67"/>
      <c r="I508" s="67"/>
      <c r="J508" s="80"/>
      <c r="K508" s="80"/>
      <c r="L508" s="41"/>
      <c r="M508" s="41"/>
      <c r="N508" s="80"/>
      <c r="O508" s="80"/>
      <c r="P508" s="41"/>
      <c r="Q508" s="41"/>
      <c r="R508" s="80"/>
      <c r="S508" s="67"/>
      <c r="T508" s="80"/>
    </row>
    <row r="509" spans="2:20" x14ac:dyDescent="0.35">
      <c r="B509" s="39"/>
      <c r="C509" s="78"/>
      <c r="D509" s="79"/>
      <c r="E509" s="79"/>
      <c r="F509" s="79"/>
      <c r="G509" s="80"/>
      <c r="H509" s="67"/>
      <c r="I509" s="67"/>
      <c r="J509" s="80"/>
      <c r="K509" s="80"/>
      <c r="L509" s="41"/>
      <c r="M509" s="41"/>
      <c r="N509" s="80"/>
      <c r="O509" s="80"/>
      <c r="P509" s="41"/>
      <c r="Q509" s="41"/>
      <c r="R509" s="80"/>
      <c r="S509" s="67"/>
      <c r="T509" s="80"/>
    </row>
    <row r="510" spans="2:20" x14ac:dyDescent="0.35">
      <c r="B510" s="39"/>
      <c r="C510" s="78"/>
      <c r="D510" s="79"/>
      <c r="E510" s="79"/>
      <c r="F510" s="79"/>
      <c r="G510" s="80"/>
      <c r="H510" s="67"/>
      <c r="I510" s="67"/>
      <c r="J510" s="80"/>
      <c r="K510" s="80"/>
      <c r="L510" s="41"/>
      <c r="M510" s="41"/>
      <c r="N510" s="80"/>
      <c r="O510" s="80"/>
      <c r="P510" s="41"/>
      <c r="Q510" s="41"/>
      <c r="R510" s="80"/>
      <c r="S510" s="67"/>
      <c r="T510" s="80"/>
    </row>
    <row r="511" spans="2:20" x14ac:dyDescent="0.35">
      <c r="B511" s="39"/>
      <c r="C511" s="78"/>
      <c r="D511" s="79"/>
      <c r="E511" s="79"/>
      <c r="F511" s="79"/>
      <c r="G511" s="80"/>
      <c r="H511" s="67"/>
      <c r="I511" s="67"/>
      <c r="J511" s="80"/>
      <c r="K511" s="80"/>
      <c r="L511" s="41"/>
      <c r="M511" s="41"/>
      <c r="N511" s="80"/>
      <c r="O511" s="80"/>
      <c r="P511" s="41"/>
      <c r="Q511" s="41"/>
      <c r="R511" s="80"/>
      <c r="S511" s="67"/>
      <c r="T511" s="80"/>
    </row>
    <row r="512" spans="2:20" x14ac:dyDescent="0.35">
      <c r="B512" s="39"/>
      <c r="C512" s="78"/>
      <c r="D512" s="79"/>
      <c r="E512" s="79"/>
      <c r="F512" s="79"/>
      <c r="G512" s="80"/>
      <c r="H512" s="67"/>
      <c r="I512" s="67"/>
      <c r="J512" s="80"/>
      <c r="K512" s="80"/>
      <c r="L512" s="41"/>
      <c r="M512" s="41"/>
      <c r="N512" s="80"/>
      <c r="O512" s="80"/>
      <c r="P512" s="41"/>
      <c r="Q512" s="41"/>
      <c r="R512" s="80"/>
      <c r="S512" s="67"/>
      <c r="T512" s="80"/>
    </row>
    <row r="513" spans="2:20" x14ac:dyDescent="0.35">
      <c r="B513" s="39"/>
      <c r="C513" s="78"/>
      <c r="D513" s="79"/>
      <c r="E513" s="79"/>
      <c r="F513" s="79"/>
      <c r="G513" s="80"/>
      <c r="H513" s="67"/>
      <c r="I513" s="67"/>
      <c r="J513" s="80"/>
      <c r="K513" s="80"/>
      <c r="L513" s="41"/>
      <c r="M513" s="41"/>
      <c r="N513" s="80"/>
      <c r="O513" s="80"/>
      <c r="P513" s="41"/>
      <c r="Q513" s="41"/>
      <c r="R513" s="80"/>
      <c r="S513" s="67"/>
      <c r="T513" s="80"/>
    </row>
    <row r="514" spans="2:20" x14ac:dyDescent="0.35">
      <c r="B514" s="39"/>
      <c r="C514" s="78"/>
      <c r="D514" s="79"/>
      <c r="E514" s="79"/>
      <c r="F514" s="79"/>
      <c r="G514" s="80"/>
      <c r="H514" s="67"/>
      <c r="I514" s="67"/>
      <c r="J514" s="80"/>
      <c r="K514" s="80"/>
      <c r="L514" s="41"/>
      <c r="M514" s="41"/>
      <c r="N514" s="80"/>
      <c r="O514" s="80"/>
      <c r="P514" s="41"/>
      <c r="Q514" s="41"/>
      <c r="R514" s="80"/>
      <c r="S514" s="67"/>
      <c r="T514" s="80"/>
    </row>
    <row r="515" spans="2:20" x14ac:dyDescent="0.35">
      <c r="B515" s="39"/>
      <c r="C515" s="78"/>
      <c r="D515" s="79"/>
      <c r="E515" s="79"/>
      <c r="F515" s="79"/>
      <c r="G515" s="80"/>
      <c r="H515" s="67"/>
      <c r="I515" s="67"/>
      <c r="J515" s="80"/>
      <c r="K515" s="80"/>
      <c r="L515" s="41"/>
      <c r="M515" s="41"/>
      <c r="N515" s="80"/>
      <c r="O515" s="80"/>
      <c r="P515" s="41"/>
      <c r="Q515" s="41"/>
      <c r="R515" s="80"/>
      <c r="S515" s="67"/>
      <c r="T515" s="80"/>
    </row>
    <row r="516" spans="2:20" x14ac:dyDescent="0.35">
      <c r="B516" s="39"/>
      <c r="C516" s="78"/>
      <c r="D516" s="79"/>
      <c r="E516" s="79"/>
      <c r="F516" s="79"/>
      <c r="G516" s="80"/>
      <c r="H516" s="67"/>
      <c r="I516" s="67"/>
      <c r="J516" s="80"/>
      <c r="K516" s="80"/>
      <c r="L516" s="41"/>
      <c r="M516" s="41"/>
      <c r="N516" s="80"/>
      <c r="O516" s="80"/>
      <c r="P516" s="41"/>
      <c r="Q516" s="41"/>
      <c r="R516" s="80"/>
      <c r="S516" s="67"/>
      <c r="T516" s="80"/>
    </row>
    <row r="517" spans="2:20" x14ac:dyDescent="0.35">
      <c r="B517" s="39"/>
      <c r="C517" s="78"/>
      <c r="D517" s="79"/>
      <c r="E517" s="79"/>
      <c r="F517" s="79"/>
      <c r="G517" s="80"/>
      <c r="H517" s="67"/>
      <c r="I517" s="67"/>
      <c r="J517" s="80"/>
      <c r="K517" s="80"/>
      <c r="L517" s="41"/>
      <c r="M517" s="41"/>
      <c r="N517" s="80"/>
      <c r="O517" s="80"/>
      <c r="P517" s="41"/>
      <c r="Q517" s="41"/>
      <c r="R517" s="80"/>
      <c r="S517" s="67"/>
      <c r="T517" s="80"/>
    </row>
    <row r="518" spans="2:20" x14ac:dyDescent="0.35">
      <c r="B518" s="39"/>
      <c r="C518" s="78"/>
      <c r="D518" s="79"/>
      <c r="E518" s="79"/>
      <c r="F518" s="79"/>
      <c r="G518" s="80"/>
      <c r="H518" s="67"/>
      <c r="I518" s="67"/>
      <c r="J518" s="80"/>
      <c r="K518" s="80"/>
      <c r="L518" s="41"/>
      <c r="M518" s="41"/>
      <c r="N518" s="80"/>
      <c r="O518" s="80"/>
      <c r="P518" s="41"/>
      <c r="Q518" s="41"/>
      <c r="R518" s="80"/>
      <c r="S518" s="67"/>
      <c r="T518" s="80"/>
    </row>
    <row r="519" spans="2:20" x14ac:dyDescent="0.35">
      <c r="B519" s="39"/>
      <c r="C519" s="78"/>
      <c r="D519" s="79"/>
      <c r="E519" s="79"/>
      <c r="F519" s="79"/>
      <c r="G519" s="80"/>
      <c r="H519" s="67"/>
      <c r="I519" s="67"/>
      <c r="J519" s="80"/>
      <c r="K519" s="80"/>
      <c r="L519" s="41"/>
      <c r="M519" s="41"/>
      <c r="N519" s="80"/>
      <c r="O519" s="80"/>
      <c r="P519" s="41"/>
      <c r="Q519" s="41"/>
      <c r="R519" s="80"/>
      <c r="S519" s="67"/>
      <c r="T519" s="80"/>
    </row>
    <row r="520" spans="2:20" x14ac:dyDescent="0.35">
      <c r="B520" s="39"/>
      <c r="C520" s="78"/>
      <c r="D520" s="79"/>
      <c r="E520" s="79"/>
      <c r="F520" s="79"/>
      <c r="G520" s="80"/>
      <c r="H520" s="67"/>
      <c r="I520" s="67"/>
      <c r="J520" s="80"/>
      <c r="K520" s="80"/>
      <c r="L520" s="41"/>
      <c r="M520" s="41"/>
      <c r="N520" s="80"/>
      <c r="O520" s="80"/>
      <c r="P520" s="41"/>
      <c r="Q520" s="41"/>
      <c r="R520" s="80"/>
      <c r="S520" s="67"/>
      <c r="T520" s="80"/>
    </row>
    <row r="521" spans="2:20" x14ac:dyDescent="0.35">
      <c r="B521" s="39"/>
      <c r="C521" s="78"/>
      <c r="D521" s="79"/>
      <c r="E521" s="79"/>
      <c r="F521" s="79"/>
      <c r="G521" s="80"/>
      <c r="H521" s="67"/>
      <c r="I521" s="67"/>
      <c r="J521" s="80"/>
      <c r="K521" s="80"/>
      <c r="L521" s="41"/>
      <c r="M521" s="41"/>
      <c r="N521" s="80"/>
      <c r="O521" s="80"/>
      <c r="P521" s="41"/>
      <c r="Q521" s="41"/>
      <c r="R521" s="80"/>
      <c r="S521" s="67"/>
      <c r="T521" s="80"/>
    </row>
    <row r="522" spans="2:20" x14ac:dyDescent="0.35">
      <c r="B522" s="39"/>
      <c r="C522" s="78"/>
      <c r="D522" s="79"/>
      <c r="E522" s="79"/>
      <c r="F522" s="79"/>
      <c r="G522" s="80"/>
      <c r="H522" s="67"/>
      <c r="I522" s="67"/>
      <c r="J522" s="80"/>
      <c r="K522" s="80"/>
      <c r="L522" s="41"/>
      <c r="M522" s="41"/>
      <c r="N522" s="80"/>
      <c r="O522" s="80"/>
      <c r="P522" s="41"/>
      <c r="Q522" s="41"/>
      <c r="R522" s="80"/>
      <c r="S522" s="67"/>
      <c r="T522" s="80"/>
    </row>
    <row r="523" spans="2:20" x14ac:dyDescent="0.35">
      <c r="B523" s="39"/>
      <c r="C523" s="78"/>
      <c r="D523" s="79"/>
      <c r="E523" s="79"/>
      <c r="F523" s="79"/>
      <c r="G523" s="80"/>
      <c r="H523" s="67"/>
      <c r="I523" s="67"/>
      <c r="J523" s="80"/>
      <c r="K523" s="80"/>
      <c r="L523" s="41"/>
      <c r="M523" s="41"/>
      <c r="N523" s="80"/>
      <c r="O523" s="80"/>
      <c r="P523" s="41"/>
      <c r="Q523" s="41"/>
      <c r="R523" s="80"/>
      <c r="S523" s="67"/>
      <c r="T523" s="80"/>
    </row>
    <row r="524" spans="2:20" x14ac:dyDescent="0.35">
      <c r="B524" s="39"/>
      <c r="C524" s="78"/>
      <c r="D524" s="79"/>
      <c r="E524" s="79"/>
      <c r="F524" s="79"/>
      <c r="G524" s="80"/>
      <c r="H524" s="67"/>
      <c r="I524" s="67"/>
      <c r="J524" s="80"/>
      <c r="K524" s="80"/>
      <c r="L524" s="41"/>
      <c r="M524" s="41"/>
      <c r="N524" s="80"/>
      <c r="O524" s="80"/>
      <c r="P524" s="41"/>
      <c r="Q524" s="41"/>
      <c r="R524" s="80"/>
      <c r="S524" s="67"/>
      <c r="T524" s="80"/>
    </row>
    <row r="525" spans="2:20" x14ac:dyDescent="0.35">
      <c r="B525" s="39"/>
      <c r="C525" s="78"/>
      <c r="D525" s="79"/>
      <c r="E525" s="79"/>
      <c r="F525" s="79"/>
      <c r="G525" s="80"/>
      <c r="H525" s="67"/>
      <c r="I525" s="67"/>
      <c r="J525" s="80"/>
      <c r="K525" s="80"/>
      <c r="L525" s="41"/>
      <c r="M525" s="41"/>
      <c r="N525" s="80"/>
      <c r="O525" s="80"/>
      <c r="P525" s="41"/>
      <c r="Q525" s="41"/>
      <c r="R525" s="80"/>
      <c r="S525" s="67"/>
      <c r="T525" s="80"/>
    </row>
    <row r="526" spans="2:20" x14ac:dyDescent="0.35">
      <c r="B526" s="39"/>
      <c r="C526" s="78"/>
      <c r="D526" s="79"/>
      <c r="E526" s="79"/>
      <c r="F526" s="79"/>
      <c r="G526" s="80"/>
      <c r="H526" s="67"/>
      <c r="I526" s="67"/>
      <c r="J526" s="80"/>
      <c r="K526" s="80"/>
      <c r="L526" s="41"/>
      <c r="M526" s="41"/>
      <c r="N526" s="80"/>
      <c r="O526" s="80"/>
      <c r="P526" s="41"/>
      <c r="Q526" s="41"/>
      <c r="R526" s="80"/>
      <c r="S526" s="67"/>
      <c r="T526" s="80"/>
    </row>
    <row r="527" spans="2:20" x14ac:dyDescent="0.35">
      <c r="B527" s="39"/>
      <c r="C527" s="78"/>
      <c r="D527" s="79"/>
      <c r="E527" s="79"/>
      <c r="F527" s="79"/>
      <c r="G527" s="80"/>
      <c r="H527" s="67"/>
      <c r="I527" s="67"/>
      <c r="J527" s="80"/>
      <c r="K527" s="80"/>
      <c r="L527" s="41"/>
      <c r="M527" s="41"/>
      <c r="N527" s="80"/>
      <c r="O527" s="80"/>
      <c r="P527" s="41"/>
      <c r="Q527" s="41"/>
      <c r="R527" s="80"/>
      <c r="S527" s="67"/>
      <c r="T527" s="80"/>
    </row>
    <row r="528" spans="2:20" x14ac:dyDescent="0.35">
      <c r="B528" s="39"/>
      <c r="C528" s="78"/>
      <c r="D528" s="79"/>
      <c r="E528" s="79"/>
      <c r="F528" s="79"/>
      <c r="G528" s="80"/>
      <c r="H528" s="67"/>
      <c r="I528" s="67"/>
      <c r="J528" s="80"/>
      <c r="K528" s="80"/>
      <c r="L528" s="41"/>
      <c r="M528" s="41"/>
      <c r="N528" s="80"/>
      <c r="O528" s="80"/>
      <c r="P528" s="41"/>
      <c r="Q528" s="41"/>
      <c r="R528" s="80"/>
      <c r="S528" s="67"/>
      <c r="T528" s="80"/>
    </row>
    <row r="529" spans="2:20" x14ac:dyDescent="0.35">
      <c r="B529" s="39"/>
      <c r="C529" s="78"/>
      <c r="D529" s="79"/>
      <c r="E529" s="79"/>
      <c r="F529" s="79"/>
      <c r="G529" s="80"/>
      <c r="H529" s="67"/>
      <c r="I529" s="67"/>
      <c r="J529" s="80"/>
      <c r="K529" s="80"/>
      <c r="L529" s="41"/>
      <c r="M529" s="41"/>
      <c r="N529" s="80"/>
      <c r="O529" s="80"/>
      <c r="P529" s="41"/>
      <c r="Q529" s="41"/>
      <c r="R529" s="80"/>
      <c r="S529" s="67"/>
      <c r="T529" s="80"/>
    </row>
    <row r="530" spans="2:20" x14ac:dyDescent="0.35">
      <c r="B530" s="39"/>
      <c r="C530" s="78"/>
      <c r="D530" s="79"/>
      <c r="E530" s="79"/>
      <c r="F530" s="79"/>
      <c r="G530" s="80"/>
      <c r="H530" s="67"/>
      <c r="I530" s="67"/>
      <c r="J530" s="80"/>
      <c r="K530" s="80"/>
      <c r="L530" s="41"/>
      <c r="M530" s="41"/>
      <c r="N530" s="80"/>
      <c r="O530" s="80"/>
      <c r="P530" s="41"/>
      <c r="Q530" s="41"/>
      <c r="R530" s="80"/>
      <c r="S530" s="67"/>
      <c r="T530" s="80"/>
    </row>
    <row r="531" spans="2:20" x14ac:dyDescent="0.35">
      <c r="B531" s="39"/>
      <c r="C531" s="78"/>
      <c r="D531" s="79"/>
      <c r="E531" s="79"/>
      <c r="F531" s="79"/>
      <c r="G531" s="80"/>
      <c r="H531" s="67"/>
      <c r="I531" s="67"/>
      <c r="J531" s="80"/>
      <c r="K531" s="80"/>
      <c r="L531" s="41"/>
      <c r="M531" s="41"/>
      <c r="N531" s="80"/>
      <c r="O531" s="80"/>
      <c r="P531" s="41"/>
      <c r="Q531" s="41"/>
      <c r="R531" s="80"/>
      <c r="S531" s="67"/>
      <c r="T531" s="80"/>
    </row>
    <row r="532" spans="2:20" x14ac:dyDescent="0.35">
      <c r="B532" s="39"/>
      <c r="C532" s="78"/>
      <c r="D532" s="79"/>
      <c r="E532" s="79"/>
      <c r="F532" s="79"/>
      <c r="G532" s="80"/>
      <c r="H532" s="67"/>
      <c r="I532" s="67"/>
      <c r="J532" s="80"/>
      <c r="K532" s="80"/>
      <c r="L532" s="41"/>
      <c r="M532" s="41"/>
      <c r="N532" s="80"/>
      <c r="O532" s="80"/>
      <c r="P532" s="41"/>
      <c r="Q532" s="41"/>
      <c r="R532" s="80"/>
      <c r="S532" s="67"/>
      <c r="T532" s="80"/>
    </row>
    <row r="533" spans="2:20" x14ac:dyDescent="0.35">
      <c r="B533" s="39"/>
      <c r="C533" s="78"/>
      <c r="D533" s="79"/>
      <c r="E533" s="79"/>
      <c r="F533" s="79"/>
      <c r="G533" s="80"/>
      <c r="H533" s="67"/>
      <c r="I533" s="67"/>
      <c r="J533" s="80"/>
      <c r="K533" s="80"/>
      <c r="L533" s="41"/>
      <c r="M533" s="41"/>
      <c r="N533" s="80"/>
      <c r="O533" s="80"/>
      <c r="P533" s="41"/>
      <c r="Q533" s="41"/>
      <c r="R533" s="80"/>
      <c r="S533" s="67"/>
      <c r="T533" s="80"/>
    </row>
    <row r="534" spans="2:20" x14ac:dyDescent="0.35">
      <c r="B534" s="39"/>
      <c r="C534" s="78"/>
      <c r="D534" s="79"/>
      <c r="E534" s="79"/>
      <c r="F534" s="79"/>
      <c r="G534" s="80"/>
      <c r="H534" s="67"/>
      <c r="I534" s="67"/>
      <c r="J534" s="80"/>
      <c r="K534" s="80"/>
      <c r="L534" s="41"/>
      <c r="M534" s="41"/>
      <c r="N534" s="80"/>
      <c r="O534" s="80"/>
      <c r="P534" s="41"/>
      <c r="Q534" s="41"/>
      <c r="R534" s="80"/>
      <c r="S534" s="67"/>
      <c r="T534" s="80"/>
    </row>
    <row r="535" spans="2:20" x14ac:dyDescent="0.35">
      <c r="B535" s="39"/>
      <c r="C535" s="78"/>
      <c r="D535" s="79"/>
      <c r="E535" s="79"/>
      <c r="F535" s="79"/>
      <c r="G535" s="80"/>
      <c r="H535" s="67"/>
      <c r="I535" s="67"/>
      <c r="J535" s="80"/>
      <c r="K535" s="80"/>
      <c r="L535" s="41"/>
      <c r="M535" s="41"/>
      <c r="N535" s="80"/>
      <c r="O535" s="80"/>
      <c r="P535" s="41"/>
      <c r="Q535" s="41"/>
      <c r="R535" s="80"/>
      <c r="S535" s="67"/>
      <c r="T535" s="80"/>
    </row>
    <row r="536" spans="2:20" x14ac:dyDescent="0.35">
      <c r="B536" s="39"/>
      <c r="C536" s="78"/>
      <c r="D536" s="79"/>
      <c r="E536" s="79"/>
      <c r="F536" s="79"/>
      <c r="G536" s="80"/>
      <c r="H536" s="67"/>
      <c r="I536" s="67"/>
      <c r="J536" s="80"/>
      <c r="K536" s="80"/>
      <c r="L536" s="41"/>
      <c r="M536" s="41"/>
      <c r="N536" s="80"/>
      <c r="O536" s="80"/>
      <c r="P536" s="41"/>
      <c r="Q536" s="41"/>
      <c r="R536" s="80"/>
      <c r="S536" s="67"/>
      <c r="T536" s="80"/>
    </row>
    <row r="537" spans="2:20" x14ac:dyDescent="0.35">
      <c r="B537" s="39"/>
      <c r="C537" s="78"/>
      <c r="D537" s="79"/>
      <c r="E537" s="79"/>
      <c r="F537" s="79"/>
      <c r="G537" s="80"/>
      <c r="H537" s="67"/>
      <c r="I537" s="67"/>
      <c r="J537" s="80"/>
      <c r="K537" s="80"/>
      <c r="L537" s="41"/>
      <c r="M537" s="41"/>
      <c r="N537" s="80"/>
      <c r="O537" s="80"/>
      <c r="P537" s="41"/>
      <c r="Q537" s="41"/>
      <c r="R537" s="80"/>
      <c r="S537" s="67"/>
      <c r="T537" s="80"/>
    </row>
    <row r="538" spans="2:20" x14ac:dyDescent="0.35">
      <c r="B538" s="39"/>
      <c r="C538" s="78"/>
      <c r="D538" s="79"/>
      <c r="E538" s="79"/>
      <c r="F538" s="79"/>
      <c r="G538" s="80"/>
      <c r="H538" s="67"/>
      <c r="I538" s="67"/>
      <c r="J538" s="80"/>
      <c r="K538" s="80"/>
      <c r="L538" s="41"/>
      <c r="M538" s="41"/>
      <c r="N538" s="80"/>
      <c r="O538" s="80"/>
      <c r="P538" s="41"/>
      <c r="Q538" s="41"/>
      <c r="R538" s="80"/>
      <c r="S538" s="67"/>
      <c r="T538" s="80"/>
    </row>
    <row r="539" spans="2:20" x14ac:dyDescent="0.35">
      <c r="B539" s="39"/>
      <c r="C539" s="78"/>
      <c r="D539" s="79"/>
      <c r="E539" s="79"/>
      <c r="F539" s="79"/>
      <c r="G539" s="80"/>
      <c r="H539" s="67"/>
      <c r="I539" s="67"/>
      <c r="J539" s="80"/>
      <c r="K539" s="80"/>
      <c r="L539" s="41"/>
      <c r="M539" s="41"/>
      <c r="N539" s="80"/>
      <c r="O539" s="80"/>
      <c r="P539" s="41"/>
      <c r="Q539" s="41"/>
      <c r="R539" s="80"/>
      <c r="S539" s="67"/>
      <c r="T539" s="80"/>
    </row>
    <row r="540" spans="2:20" x14ac:dyDescent="0.35">
      <c r="B540" s="39"/>
      <c r="C540" s="78"/>
      <c r="D540" s="79"/>
      <c r="E540" s="79"/>
      <c r="F540" s="79"/>
      <c r="G540" s="80"/>
      <c r="H540" s="67"/>
      <c r="I540" s="67"/>
      <c r="J540" s="80"/>
      <c r="K540" s="80"/>
      <c r="L540" s="41"/>
      <c r="M540" s="41"/>
      <c r="N540" s="80"/>
      <c r="O540" s="80"/>
      <c r="P540" s="41"/>
      <c r="Q540" s="41"/>
      <c r="R540" s="80"/>
      <c r="S540" s="67"/>
      <c r="T540" s="80"/>
    </row>
    <row r="541" spans="2:20" x14ac:dyDescent="0.35">
      <c r="B541" s="39"/>
      <c r="C541" s="78"/>
      <c r="D541" s="79"/>
      <c r="E541" s="79"/>
      <c r="F541" s="79"/>
      <c r="G541" s="80"/>
      <c r="H541" s="67"/>
      <c r="I541" s="67"/>
      <c r="J541" s="80"/>
      <c r="K541" s="80"/>
      <c r="L541" s="41"/>
      <c r="M541" s="41"/>
      <c r="N541" s="80"/>
      <c r="O541" s="80"/>
      <c r="P541" s="41"/>
      <c r="Q541" s="41"/>
      <c r="R541" s="80"/>
      <c r="S541" s="67"/>
      <c r="T541" s="80"/>
    </row>
    <row r="542" spans="2:20" x14ac:dyDescent="0.35">
      <c r="B542" s="39"/>
      <c r="C542" s="78"/>
      <c r="D542" s="79"/>
      <c r="E542" s="79"/>
      <c r="F542" s="79"/>
      <c r="G542" s="80"/>
      <c r="H542" s="67"/>
      <c r="I542" s="67"/>
      <c r="J542" s="80"/>
      <c r="K542" s="80"/>
      <c r="L542" s="41"/>
      <c r="M542" s="41"/>
      <c r="N542" s="80"/>
      <c r="O542" s="80"/>
      <c r="P542" s="41"/>
      <c r="Q542" s="41"/>
      <c r="R542" s="80"/>
      <c r="S542" s="67"/>
      <c r="T542" s="80"/>
    </row>
    <row r="543" spans="2:20" x14ac:dyDescent="0.35">
      <c r="B543" s="39"/>
      <c r="C543" s="78"/>
      <c r="D543" s="79"/>
      <c r="E543" s="79"/>
      <c r="F543" s="79"/>
      <c r="G543" s="80"/>
      <c r="H543" s="67"/>
      <c r="I543" s="67"/>
      <c r="J543" s="80"/>
      <c r="K543" s="80"/>
      <c r="L543" s="41"/>
      <c r="M543" s="41"/>
      <c r="N543" s="80"/>
      <c r="O543" s="80"/>
      <c r="P543" s="41"/>
      <c r="Q543" s="41"/>
      <c r="R543" s="80"/>
      <c r="S543" s="67"/>
      <c r="T543" s="80"/>
    </row>
    <row r="544" spans="2:20" x14ac:dyDescent="0.35">
      <c r="B544" s="39"/>
      <c r="C544" s="78"/>
      <c r="D544" s="79"/>
      <c r="E544" s="79"/>
      <c r="F544" s="79"/>
      <c r="G544" s="80"/>
      <c r="H544" s="67"/>
      <c r="I544" s="67"/>
      <c r="J544" s="80"/>
      <c r="K544" s="80"/>
      <c r="L544" s="41"/>
      <c r="M544" s="41"/>
      <c r="N544" s="80"/>
      <c r="O544" s="80"/>
      <c r="P544" s="41"/>
      <c r="Q544" s="41"/>
      <c r="R544" s="80"/>
      <c r="S544" s="67"/>
      <c r="T544" s="80"/>
    </row>
    <row r="545" spans="2:20" x14ac:dyDescent="0.35">
      <c r="B545" s="39"/>
      <c r="C545" s="78"/>
      <c r="D545" s="79"/>
      <c r="E545" s="79"/>
      <c r="F545" s="79"/>
      <c r="G545" s="80"/>
      <c r="H545" s="67"/>
      <c r="I545" s="67"/>
      <c r="J545" s="80"/>
      <c r="K545" s="80"/>
      <c r="L545" s="41"/>
      <c r="M545" s="41"/>
      <c r="N545" s="80"/>
      <c r="O545" s="80"/>
      <c r="P545" s="41"/>
      <c r="Q545" s="41"/>
      <c r="R545" s="80"/>
      <c r="S545" s="67"/>
      <c r="T545" s="80"/>
    </row>
    <row r="546" spans="2:20" x14ac:dyDescent="0.35">
      <c r="B546" s="39"/>
      <c r="C546" s="78"/>
      <c r="D546" s="79"/>
      <c r="E546" s="79"/>
      <c r="F546" s="79"/>
      <c r="G546" s="80"/>
      <c r="H546" s="67"/>
      <c r="I546" s="67"/>
      <c r="J546" s="80"/>
      <c r="K546" s="80"/>
      <c r="L546" s="41"/>
      <c r="M546" s="41"/>
      <c r="N546" s="80"/>
      <c r="O546" s="80"/>
      <c r="P546" s="41"/>
      <c r="Q546" s="41"/>
      <c r="R546" s="80"/>
      <c r="S546" s="67"/>
      <c r="T546" s="80"/>
    </row>
    <row r="547" spans="2:20" x14ac:dyDescent="0.35">
      <c r="B547" s="39"/>
      <c r="C547" s="78"/>
      <c r="D547" s="79"/>
      <c r="E547" s="79"/>
      <c r="F547" s="79"/>
      <c r="G547" s="80"/>
      <c r="H547" s="67"/>
      <c r="I547" s="67"/>
      <c r="J547" s="80"/>
      <c r="K547" s="80"/>
      <c r="L547" s="41"/>
      <c r="M547" s="41"/>
      <c r="N547" s="80"/>
      <c r="O547" s="80"/>
      <c r="P547" s="41"/>
      <c r="Q547" s="41"/>
      <c r="R547" s="80"/>
      <c r="S547" s="67"/>
      <c r="T547" s="80"/>
    </row>
    <row r="548" spans="2:20" x14ac:dyDescent="0.35">
      <c r="B548" s="39"/>
      <c r="C548" s="78"/>
      <c r="D548" s="79"/>
      <c r="E548" s="79"/>
      <c r="F548" s="79"/>
      <c r="G548" s="80"/>
      <c r="H548" s="67"/>
      <c r="I548" s="67"/>
      <c r="J548" s="80"/>
      <c r="K548" s="80"/>
      <c r="L548" s="41"/>
      <c r="M548" s="41"/>
      <c r="N548" s="80"/>
      <c r="O548" s="80"/>
      <c r="P548" s="41"/>
      <c r="Q548" s="41"/>
      <c r="R548" s="80"/>
      <c r="S548" s="67"/>
      <c r="T548" s="80"/>
    </row>
    <row r="549" spans="2:20" x14ac:dyDescent="0.35">
      <c r="B549" s="39"/>
      <c r="C549" s="78"/>
      <c r="D549" s="79"/>
      <c r="E549" s="79"/>
      <c r="F549" s="79"/>
      <c r="G549" s="80"/>
      <c r="H549" s="67"/>
      <c r="I549" s="67"/>
      <c r="J549" s="80"/>
      <c r="K549" s="80"/>
      <c r="L549" s="41"/>
      <c r="M549" s="41"/>
      <c r="N549" s="80"/>
      <c r="O549" s="80"/>
      <c r="P549" s="41"/>
      <c r="Q549" s="41"/>
      <c r="R549" s="80"/>
      <c r="S549" s="67"/>
      <c r="T549" s="80"/>
    </row>
    <row r="550" spans="2:20" x14ac:dyDescent="0.35">
      <c r="B550" s="39"/>
      <c r="C550" s="78"/>
      <c r="D550" s="79"/>
      <c r="E550" s="79"/>
      <c r="F550" s="79"/>
      <c r="G550" s="80"/>
      <c r="H550" s="67"/>
      <c r="I550" s="67"/>
      <c r="J550" s="80"/>
      <c r="K550" s="80"/>
      <c r="L550" s="41"/>
      <c r="M550" s="41"/>
      <c r="N550" s="80"/>
      <c r="O550" s="80"/>
      <c r="P550" s="41"/>
      <c r="Q550" s="41"/>
      <c r="R550" s="80"/>
      <c r="S550" s="67"/>
      <c r="T550" s="80"/>
    </row>
    <row r="551" spans="2:20" x14ac:dyDescent="0.35">
      <c r="B551" s="39"/>
      <c r="C551" s="78"/>
      <c r="D551" s="79"/>
      <c r="E551" s="79"/>
      <c r="F551" s="79"/>
      <c r="G551" s="80"/>
      <c r="H551" s="67"/>
      <c r="I551" s="67"/>
      <c r="J551" s="80"/>
      <c r="K551" s="80"/>
      <c r="L551" s="41"/>
      <c r="M551" s="41"/>
      <c r="N551" s="80"/>
      <c r="O551" s="80"/>
      <c r="P551" s="41"/>
      <c r="Q551" s="41"/>
      <c r="R551" s="80"/>
      <c r="S551" s="67"/>
      <c r="T551" s="80"/>
    </row>
    <row r="552" spans="2:20" x14ac:dyDescent="0.35">
      <c r="B552" s="39"/>
      <c r="C552" s="78"/>
      <c r="D552" s="79"/>
      <c r="E552" s="79"/>
      <c r="F552" s="79"/>
      <c r="G552" s="80"/>
      <c r="H552" s="67"/>
      <c r="I552" s="67"/>
      <c r="J552" s="80"/>
      <c r="K552" s="80"/>
      <c r="L552" s="41"/>
      <c r="M552" s="41"/>
      <c r="N552" s="80"/>
      <c r="O552" s="80"/>
      <c r="P552" s="41"/>
      <c r="Q552" s="41"/>
      <c r="R552" s="80"/>
      <c r="S552" s="67"/>
      <c r="T552" s="80"/>
    </row>
    <row r="553" spans="2:20" x14ac:dyDescent="0.35">
      <c r="B553" s="39"/>
      <c r="C553" s="78"/>
      <c r="D553" s="79"/>
      <c r="E553" s="79"/>
      <c r="F553" s="79"/>
      <c r="G553" s="80"/>
      <c r="H553" s="67"/>
      <c r="I553" s="67"/>
      <c r="J553" s="80"/>
      <c r="K553" s="80"/>
      <c r="L553" s="41"/>
      <c r="M553" s="41"/>
      <c r="N553" s="80"/>
      <c r="O553" s="80"/>
      <c r="P553" s="41"/>
      <c r="Q553" s="41"/>
      <c r="R553" s="80"/>
      <c r="S553" s="67"/>
      <c r="T553" s="80"/>
    </row>
    <row r="554" spans="2:20" x14ac:dyDescent="0.35">
      <c r="B554" s="39"/>
      <c r="C554" s="78"/>
      <c r="D554" s="79"/>
      <c r="E554" s="79"/>
      <c r="F554" s="79"/>
      <c r="G554" s="80"/>
      <c r="H554" s="67"/>
      <c r="I554" s="67"/>
      <c r="J554" s="80"/>
      <c r="K554" s="80"/>
      <c r="L554" s="41"/>
      <c r="M554" s="41"/>
      <c r="N554" s="80"/>
      <c r="O554" s="80"/>
      <c r="P554" s="41"/>
      <c r="Q554" s="41"/>
      <c r="R554" s="80"/>
      <c r="S554" s="67"/>
      <c r="T554" s="80"/>
    </row>
    <row r="555" spans="2:20" x14ac:dyDescent="0.35">
      <c r="B555" s="39"/>
      <c r="C555" s="78"/>
      <c r="D555" s="79"/>
      <c r="E555" s="79"/>
      <c r="F555" s="79"/>
      <c r="G555" s="80"/>
      <c r="H555" s="67"/>
      <c r="I555" s="67"/>
      <c r="J555" s="80"/>
      <c r="K555" s="80"/>
      <c r="L555" s="41"/>
      <c r="M555" s="41"/>
      <c r="N555" s="80"/>
      <c r="O555" s="80"/>
      <c r="P555" s="41"/>
      <c r="Q555" s="41"/>
      <c r="R555" s="80"/>
      <c r="S555" s="67"/>
      <c r="T555" s="80"/>
    </row>
    <row r="556" spans="2:20" x14ac:dyDescent="0.35">
      <c r="B556" s="39"/>
      <c r="C556" s="78"/>
      <c r="D556" s="79"/>
      <c r="E556" s="79"/>
      <c r="F556" s="79"/>
      <c r="G556" s="80"/>
      <c r="H556" s="67"/>
      <c r="I556" s="67"/>
      <c r="J556" s="80"/>
      <c r="K556" s="80"/>
      <c r="L556" s="41"/>
      <c r="M556" s="41"/>
      <c r="N556" s="80"/>
      <c r="O556" s="80"/>
      <c r="P556" s="41"/>
      <c r="Q556" s="41"/>
      <c r="R556" s="80"/>
      <c r="S556" s="67"/>
      <c r="T556" s="80"/>
    </row>
    <row r="557" spans="2:20" x14ac:dyDescent="0.35">
      <c r="B557" s="39"/>
      <c r="C557" s="78"/>
      <c r="D557" s="79"/>
      <c r="E557" s="79"/>
      <c r="F557" s="79"/>
      <c r="G557" s="80"/>
      <c r="H557" s="67"/>
      <c r="I557" s="67"/>
      <c r="J557" s="80"/>
      <c r="K557" s="80"/>
      <c r="L557" s="41"/>
      <c r="M557" s="41"/>
      <c r="N557" s="80"/>
      <c r="O557" s="80"/>
      <c r="P557" s="41"/>
      <c r="Q557" s="41"/>
      <c r="R557" s="80"/>
      <c r="S557" s="67"/>
      <c r="T557" s="80"/>
    </row>
    <row r="558" spans="2:20" x14ac:dyDescent="0.35">
      <c r="B558" s="39"/>
      <c r="C558" s="78"/>
      <c r="D558" s="79"/>
      <c r="E558" s="79"/>
      <c r="F558" s="79"/>
      <c r="G558" s="80"/>
      <c r="H558" s="67"/>
      <c r="I558" s="67"/>
      <c r="J558" s="80"/>
      <c r="K558" s="80"/>
      <c r="L558" s="41"/>
      <c r="M558" s="41"/>
      <c r="N558" s="80"/>
      <c r="O558" s="80"/>
      <c r="P558" s="41"/>
      <c r="Q558" s="41"/>
      <c r="R558" s="80"/>
      <c r="S558" s="67"/>
      <c r="T558" s="80"/>
    </row>
    <row r="559" spans="2:20" x14ac:dyDescent="0.35">
      <c r="B559" s="39"/>
      <c r="C559" s="78"/>
      <c r="D559" s="79"/>
      <c r="E559" s="79"/>
      <c r="F559" s="79"/>
      <c r="G559" s="80"/>
      <c r="H559" s="67"/>
      <c r="I559" s="67"/>
      <c r="J559" s="80"/>
      <c r="K559" s="80"/>
      <c r="L559" s="41"/>
      <c r="M559" s="41"/>
      <c r="N559" s="80"/>
      <c r="O559" s="80"/>
      <c r="P559" s="41"/>
      <c r="Q559" s="41"/>
      <c r="R559" s="80"/>
      <c r="S559" s="67"/>
      <c r="T559" s="80"/>
    </row>
    <row r="560" spans="2:20" x14ac:dyDescent="0.35">
      <c r="B560" s="39"/>
      <c r="C560" s="78"/>
      <c r="D560" s="79"/>
      <c r="E560" s="79"/>
      <c r="F560" s="79"/>
      <c r="G560" s="80"/>
      <c r="H560" s="67"/>
      <c r="I560" s="67"/>
      <c r="J560" s="80"/>
      <c r="K560" s="80"/>
      <c r="L560" s="41"/>
      <c r="M560" s="41"/>
      <c r="N560" s="80"/>
      <c r="O560" s="80"/>
      <c r="P560" s="41"/>
      <c r="Q560" s="41"/>
      <c r="R560" s="80"/>
      <c r="S560" s="67"/>
      <c r="T560" s="80"/>
    </row>
    <row r="561" spans="2:20" x14ac:dyDescent="0.35">
      <c r="B561" s="39"/>
      <c r="C561" s="78"/>
      <c r="D561" s="79"/>
      <c r="E561" s="79"/>
      <c r="F561" s="79"/>
      <c r="G561" s="80"/>
      <c r="H561" s="67"/>
      <c r="I561" s="67"/>
      <c r="J561" s="80"/>
      <c r="K561" s="80"/>
      <c r="L561" s="41"/>
      <c r="M561" s="41"/>
      <c r="N561" s="80"/>
      <c r="O561" s="80"/>
      <c r="P561" s="41"/>
      <c r="Q561" s="41"/>
      <c r="R561" s="80"/>
      <c r="S561" s="67"/>
      <c r="T561" s="80"/>
    </row>
    <row r="562" spans="2:20" x14ac:dyDescent="0.35">
      <c r="B562" s="39"/>
      <c r="C562" s="78"/>
      <c r="D562" s="79"/>
      <c r="E562" s="79"/>
      <c r="F562" s="79"/>
      <c r="G562" s="80"/>
      <c r="H562" s="67"/>
      <c r="I562" s="67"/>
      <c r="J562" s="80"/>
      <c r="K562" s="80"/>
      <c r="L562" s="41"/>
      <c r="M562" s="41"/>
      <c r="N562" s="80"/>
      <c r="O562" s="80"/>
      <c r="P562" s="41"/>
      <c r="Q562" s="41"/>
      <c r="R562" s="80"/>
      <c r="S562" s="67"/>
      <c r="T562" s="80"/>
    </row>
    <row r="563" spans="2:20" x14ac:dyDescent="0.35">
      <c r="B563" s="39"/>
      <c r="C563" s="78"/>
      <c r="D563" s="79"/>
      <c r="E563" s="79"/>
      <c r="F563" s="79"/>
      <c r="G563" s="80"/>
      <c r="H563" s="67"/>
      <c r="I563" s="67"/>
      <c r="J563" s="80"/>
      <c r="K563" s="80"/>
      <c r="L563" s="41"/>
      <c r="M563" s="41"/>
      <c r="N563" s="80"/>
      <c r="O563" s="80"/>
      <c r="P563" s="41"/>
      <c r="Q563" s="41"/>
      <c r="R563" s="80"/>
      <c r="S563" s="67"/>
      <c r="T563" s="80"/>
    </row>
    <row r="564" spans="2:20" x14ac:dyDescent="0.35">
      <c r="B564" s="39"/>
      <c r="C564" s="78"/>
      <c r="D564" s="79"/>
      <c r="E564" s="79"/>
      <c r="F564" s="79"/>
      <c r="G564" s="80"/>
      <c r="H564" s="67"/>
      <c r="I564" s="67"/>
      <c r="J564" s="80"/>
      <c r="K564" s="80"/>
      <c r="L564" s="41"/>
      <c r="M564" s="41"/>
      <c r="N564" s="80"/>
      <c r="O564" s="80"/>
      <c r="P564" s="41"/>
      <c r="Q564" s="41"/>
      <c r="R564" s="80"/>
      <c r="S564" s="67"/>
      <c r="T564" s="80"/>
    </row>
    <row r="565" spans="2:20" x14ac:dyDescent="0.35">
      <c r="B565" s="39"/>
      <c r="C565" s="78"/>
      <c r="D565" s="79"/>
      <c r="E565" s="79"/>
      <c r="F565" s="79"/>
      <c r="G565" s="80"/>
      <c r="H565" s="67"/>
      <c r="I565" s="67"/>
      <c r="J565" s="80"/>
      <c r="K565" s="80"/>
      <c r="L565" s="41"/>
      <c r="M565" s="41"/>
      <c r="N565" s="80"/>
      <c r="O565" s="80"/>
      <c r="P565" s="41"/>
      <c r="Q565" s="41"/>
      <c r="R565" s="80"/>
      <c r="S565" s="67"/>
      <c r="T565" s="80"/>
    </row>
    <row r="566" spans="2:20" x14ac:dyDescent="0.35">
      <c r="B566" s="39"/>
      <c r="C566" s="78"/>
      <c r="D566" s="79"/>
      <c r="E566" s="79"/>
      <c r="F566" s="79"/>
      <c r="G566" s="80"/>
      <c r="H566" s="67"/>
      <c r="I566" s="67"/>
      <c r="J566" s="80"/>
      <c r="K566" s="80"/>
      <c r="L566" s="41"/>
      <c r="M566" s="41"/>
      <c r="N566" s="80"/>
      <c r="O566" s="80"/>
      <c r="P566" s="41"/>
      <c r="Q566" s="41"/>
      <c r="R566" s="80"/>
      <c r="S566" s="67"/>
      <c r="T566" s="80"/>
    </row>
    <row r="567" spans="2:20" x14ac:dyDescent="0.35">
      <c r="B567" s="39"/>
      <c r="C567" s="78"/>
      <c r="D567" s="79"/>
      <c r="E567" s="79"/>
      <c r="F567" s="79"/>
      <c r="G567" s="80"/>
      <c r="H567" s="67"/>
      <c r="I567" s="67"/>
      <c r="J567" s="80"/>
      <c r="K567" s="80"/>
      <c r="L567" s="41"/>
      <c r="M567" s="41"/>
      <c r="N567" s="80"/>
      <c r="O567" s="80"/>
      <c r="P567" s="41"/>
      <c r="Q567" s="41"/>
      <c r="R567" s="80"/>
      <c r="S567" s="67"/>
      <c r="T567" s="80"/>
    </row>
    <row r="568" spans="2:20" x14ac:dyDescent="0.35">
      <c r="B568" s="39"/>
      <c r="C568" s="78"/>
      <c r="D568" s="79"/>
      <c r="E568" s="79"/>
      <c r="F568" s="79"/>
      <c r="G568" s="80"/>
      <c r="H568" s="67"/>
      <c r="I568" s="67"/>
      <c r="J568" s="80"/>
      <c r="K568" s="80"/>
      <c r="L568" s="41"/>
      <c r="M568" s="41"/>
      <c r="N568" s="80"/>
      <c r="O568" s="80"/>
      <c r="P568" s="41"/>
      <c r="Q568" s="41"/>
      <c r="R568" s="80"/>
      <c r="S568" s="67"/>
      <c r="T568" s="80"/>
    </row>
    <row r="569" spans="2:20" x14ac:dyDescent="0.35">
      <c r="B569" s="39"/>
      <c r="C569" s="78"/>
      <c r="D569" s="79"/>
      <c r="E569" s="79"/>
      <c r="F569" s="79"/>
      <c r="G569" s="80"/>
      <c r="H569" s="67"/>
      <c r="I569" s="67"/>
      <c r="J569" s="80"/>
      <c r="K569" s="80"/>
      <c r="L569" s="41"/>
      <c r="M569" s="41"/>
      <c r="N569" s="80"/>
      <c r="O569" s="80"/>
      <c r="P569" s="41"/>
      <c r="Q569" s="41"/>
      <c r="R569" s="80"/>
      <c r="S569" s="67"/>
      <c r="T569" s="80"/>
    </row>
    <row r="570" spans="2:20" x14ac:dyDescent="0.35">
      <c r="B570" s="39"/>
      <c r="C570" s="78"/>
      <c r="D570" s="79"/>
      <c r="E570" s="79"/>
      <c r="F570" s="79"/>
      <c r="G570" s="80"/>
      <c r="H570" s="67"/>
      <c r="I570" s="67"/>
      <c r="J570" s="80"/>
      <c r="K570" s="80"/>
      <c r="L570" s="41"/>
      <c r="M570" s="41"/>
      <c r="N570" s="80"/>
      <c r="O570" s="80"/>
      <c r="P570" s="41"/>
      <c r="Q570" s="41"/>
      <c r="R570" s="80"/>
      <c r="S570" s="67"/>
      <c r="T570" s="80"/>
    </row>
    <row r="571" spans="2:20" x14ac:dyDescent="0.35">
      <c r="B571" s="39"/>
      <c r="C571" s="78"/>
      <c r="D571" s="79"/>
      <c r="E571" s="79"/>
      <c r="F571" s="79"/>
      <c r="G571" s="80"/>
      <c r="H571" s="67"/>
      <c r="I571" s="67"/>
      <c r="J571" s="80"/>
      <c r="K571" s="80"/>
      <c r="L571" s="41"/>
      <c r="M571" s="41"/>
      <c r="N571" s="80"/>
      <c r="O571" s="80"/>
      <c r="P571" s="41"/>
      <c r="Q571" s="41"/>
      <c r="R571" s="80"/>
      <c r="S571" s="67"/>
      <c r="T571" s="80"/>
    </row>
    <row r="572" spans="2:20" x14ac:dyDescent="0.35">
      <c r="B572" s="39"/>
      <c r="C572" s="78"/>
      <c r="D572" s="79"/>
      <c r="E572" s="79"/>
      <c r="F572" s="79"/>
      <c r="G572" s="80"/>
      <c r="H572" s="67"/>
      <c r="I572" s="67"/>
      <c r="J572" s="80"/>
      <c r="K572" s="80"/>
      <c r="L572" s="41"/>
      <c r="M572" s="41"/>
      <c r="N572" s="80"/>
      <c r="O572" s="80"/>
      <c r="P572" s="41"/>
      <c r="Q572" s="41"/>
      <c r="R572" s="80"/>
      <c r="S572" s="67"/>
      <c r="T572" s="80"/>
    </row>
    <row r="573" spans="2:20" x14ac:dyDescent="0.35">
      <c r="B573" s="39"/>
      <c r="C573" s="78"/>
      <c r="D573" s="79"/>
      <c r="E573" s="79"/>
      <c r="F573" s="79"/>
      <c r="G573" s="80"/>
      <c r="H573" s="67"/>
      <c r="I573" s="67"/>
      <c r="J573" s="80"/>
      <c r="K573" s="80"/>
      <c r="L573" s="41"/>
      <c r="M573" s="41"/>
      <c r="N573" s="80"/>
      <c r="O573" s="80"/>
      <c r="P573" s="41"/>
      <c r="Q573" s="41"/>
      <c r="R573" s="80"/>
      <c r="S573" s="67"/>
      <c r="T573" s="80"/>
    </row>
    <row r="574" spans="2:20" x14ac:dyDescent="0.35">
      <c r="B574" s="39"/>
      <c r="C574" s="78"/>
      <c r="D574" s="79"/>
      <c r="E574" s="79"/>
      <c r="F574" s="79"/>
      <c r="G574" s="80"/>
      <c r="H574" s="67"/>
      <c r="I574" s="67"/>
      <c r="J574" s="80"/>
      <c r="K574" s="80"/>
      <c r="L574" s="41"/>
      <c r="M574" s="41"/>
      <c r="N574" s="80"/>
      <c r="O574" s="80"/>
      <c r="P574" s="41"/>
      <c r="Q574" s="41"/>
      <c r="R574" s="80"/>
      <c r="S574" s="67"/>
      <c r="T574" s="80"/>
    </row>
    <row r="575" spans="2:20" x14ac:dyDescent="0.35">
      <c r="B575" s="39"/>
      <c r="C575" s="78"/>
      <c r="D575" s="79"/>
      <c r="E575" s="79"/>
      <c r="F575" s="79"/>
      <c r="G575" s="80"/>
      <c r="H575" s="67"/>
      <c r="I575" s="67"/>
      <c r="J575" s="80"/>
      <c r="K575" s="80"/>
      <c r="L575" s="41"/>
      <c r="M575" s="41"/>
      <c r="N575" s="80"/>
      <c r="O575" s="80"/>
      <c r="P575" s="41"/>
      <c r="Q575" s="41"/>
      <c r="R575" s="80"/>
      <c r="S575" s="67"/>
      <c r="T575" s="80"/>
    </row>
    <row r="576" spans="2:20" x14ac:dyDescent="0.35">
      <c r="B576" s="39"/>
      <c r="C576" s="78"/>
      <c r="D576" s="79"/>
      <c r="E576" s="79"/>
      <c r="F576" s="79"/>
      <c r="G576" s="80"/>
      <c r="H576" s="67"/>
      <c r="I576" s="67"/>
      <c r="J576" s="80"/>
      <c r="K576" s="80"/>
      <c r="L576" s="41"/>
      <c r="M576" s="41"/>
      <c r="N576" s="80"/>
      <c r="O576" s="80"/>
      <c r="P576" s="41"/>
      <c r="Q576" s="41"/>
      <c r="R576" s="80"/>
      <c r="S576" s="67"/>
      <c r="T576" s="80"/>
    </row>
    <row r="577" spans="2:20" x14ac:dyDescent="0.35">
      <c r="B577" s="39"/>
      <c r="C577" s="78"/>
      <c r="D577" s="79"/>
      <c r="E577" s="79"/>
      <c r="F577" s="79"/>
      <c r="G577" s="80"/>
      <c r="H577" s="67"/>
      <c r="I577" s="67"/>
      <c r="J577" s="80"/>
      <c r="K577" s="80"/>
      <c r="L577" s="41"/>
      <c r="M577" s="41"/>
      <c r="N577" s="80"/>
      <c r="O577" s="80"/>
      <c r="P577" s="41"/>
      <c r="Q577" s="41"/>
      <c r="R577" s="80"/>
      <c r="S577" s="67"/>
      <c r="T577" s="80"/>
    </row>
    <row r="578" spans="2:20" x14ac:dyDescent="0.35">
      <c r="B578" s="39"/>
      <c r="C578" s="78"/>
      <c r="D578" s="79"/>
      <c r="E578" s="79"/>
      <c r="F578" s="79"/>
      <c r="G578" s="80"/>
      <c r="H578" s="67"/>
      <c r="I578" s="67"/>
      <c r="J578" s="80"/>
      <c r="K578" s="80"/>
      <c r="L578" s="41"/>
      <c r="M578" s="41"/>
      <c r="N578" s="80"/>
      <c r="O578" s="80"/>
      <c r="P578" s="41"/>
      <c r="Q578" s="41"/>
      <c r="R578" s="80"/>
      <c r="S578" s="67"/>
      <c r="T578" s="80"/>
    </row>
    <row r="579" spans="2:20" x14ac:dyDescent="0.35">
      <c r="B579" s="39"/>
      <c r="C579" s="78"/>
      <c r="D579" s="79"/>
      <c r="E579" s="79"/>
      <c r="F579" s="79"/>
      <c r="G579" s="80"/>
      <c r="H579" s="67"/>
      <c r="I579" s="67"/>
      <c r="J579" s="80"/>
      <c r="K579" s="80"/>
      <c r="L579" s="41"/>
      <c r="M579" s="41"/>
      <c r="N579" s="80"/>
      <c r="O579" s="80"/>
      <c r="P579" s="41"/>
      <c r="Q579" s="41"/>
      <c r="R579" s="80"/>
      <c r="S579" s="67"/>
      <c r="T579" s="80"/>
    </row>
    <row r="580" spans="2:20" x14ac:dyDescent="0.35">
      <c r="B580" s="39"/>
      <c r="C580" s="78"/>
      <c r="D580" s="79"/>
      <c r="E580" s="79"/>
      <c r="F580" s="79"/>
      <c r="G580" s="80"/>
      <c r="H580" s="67"/>
      <c r="I580" s="67"/>
      <c r="J580" s="80"/>
      <c r="K580" s="80"/>
      <c r="L580" s="41"/>
      <c r="M580" s="41"/>
      <c r="N580" s="80"/>
      <c r="O580" s="80"/>
      <c r="P580" s="41"/>
      <c r="Q580" s="41"/>
      <c r="R580" s="80"/>
      <c r="S580" s="67"/>
      <c r="T580" s="80"/>
    </row>
    <row r="581" spans="2:20" x14ac:dyDescent="0.35">
      <c r="B581" s="39"/>
      <c r="C581" s="78"/>
      <c r="D581" s="79"/>
      <c r="E581" s="79"/>
      <c r="F581" s="79"/>
      <c r="G581" s="80"/>
      <c r="H581" s="67"/>
      <c r="I581" s="67"/>
      <c r="J581" s="80"/>
      <c r="K581" s="80"/>
      <c r="L581" s="41"/>
      <c r="M581" s="41"/>
      <c r="N581" s="80"/>
      <c r="O581" s="80"/>
      <c r="P581" s="41"/>
      <c r="Q581" s="41"/>
      <c r="R581" s="80"/>
      <c r="S581" s="67"/>
      <c r="T581" s="80"/>
    </row>
    <row r="582" spans="2:20" x14ac:dyDescent="0.35">
      <c r="B582" s="39"/>
      <c r="C582" s="78"/>
      <c r="D582" s="79"/>
      <c r="E582" s="79"/>
      <c r="F582" s="79"/>
      <c r="G582" s="80"/>
      <c r="H582" s="67"/>
      <c r="I582" s="67"/>
      <c r="J582" s="80"/>
      <c r="K582" s="80"/>
      <c r="L582" s="41"/>
      <c r="M582" s="41"/>
      <c r="N582" s="80"/>
      <c r="O582" s="80"/>
      <c r="P582" s="41"/>
      <c r="Q582" s="41"/>
      <c r="R582" s="80"/>
      <c r="S582" s="67"/>
      <c r="T582" s="80"/>
    </row>
    <row r="583" spans="2:20" x14ac:dyDescent="0.35">
      <c r="B583" s="39"/>
      <c r="C583" s="78"/>
      <c r="D583" s="79"/>
      <c r="E583" s="79"/>
      <c r="F583" s="79"/>
      <c r="G583" s="80"/>
      <c r="H583" s="67"/>
      <c r="I583" s="67"/>
      <c r="J583" s="80"/>
      <c r="K583" s="80"/>
      <c r="L583" s="41"/>
      <c r="M583" s="41"/>
      <c r="N583" s="80"/>
      <c r="O583" s="80"/>
      <c r="P583" s="41"/>
      <c r="Q583" s="41"/>
      <c r="R583" s="80"/>
      <c r="S583" s="67"/>
      <c r="T583" s="80"/>
    </row>
    <row r="584" spans="2:20" x14ac:dyDescent="0.35">
      <c r="B584" s="39"/>
      <c r="C584" s="78"/>
      <c r="D584" s="79"/>
      <c r="E584" s="79"/>
      <c r="F584" s="79"/>
      <c r="G584" s="80"/>
      <c r="H584" s="67"/>
      <c r="I584" s="67"/>
      <c r="J584" s="80"/>
      <c r="K584" s="80"/>
      <c r="L584" s="41"/>
      <c r="M584" s="41"/>
      <c r="N584" s="80"/>
      <c r="O584" s="80"/>
      <c r="P584" s="41"/>
      <c r="Q584" s="41"/>
      <c r="R584" s="80"/>
      <c r="S584" s="67"/>
      <c r="T584" s="80"/>
    </row>
    <row r="585" spans="2:20" x14ac:dyDescent="0.35">
      <c r="B585" s="39"/>
      <c r="C585" s="78"/>
      <c r="D585" s="79"/>
      <c r="E585" s="79"/>
      <c r="F585" s="79"/>
      <c r="G585" s="80"/>
      <c r="H585" s="67"/>
      <c r="I585" s="67"/>
      <c r="J585" s="80"/>
      <c r="K585" s="80"/>
      <c r="L585" s="41"/>
      <c r="M585" s="41"/>
      <c r="N585" s="80"/>
      <c r="O585" s="80"/>
      <c r="P585" s="41"/>
      <c r="Q585" s="41"/>
      <c r="R585" s="80"/>
      <c r="S585" s="67"/>
      <c r="T585" s="80"/>
    </row>
    <row r="586" spans="2:20" x14ac:dyDescent="0.35">
      <c r="B586" s="39"/>
      <c r="C586" s="78"/>
      <c r="D586" s="79"/>
      <c r="E586" s="79"/>
      <c r="F586" s="79"/>
      <c r="G586" s="80"/>
      <c r="H586" s="67"/>
      <c r="I586" s="67"/>
      <c r="J586" s="80"/>
      <c r="K586" s="80"/>
      <c r="L586" s="41"/>
      <c r="M586" s="41"/>
      <c r="N586" s="80"/>
      <c r="O586" s="80"/>
      <c r="P586" s="41"/>
      <c r="Q586" s="41"/>
      <c r="R586" s="80"/>
      <c r="S586" s="67"/>
      <c r="T586" s="80"/>
    </row>
    <row r="587" spans="2:20" x14ac:dyDescent="0.35">
      <c r="B587" s="39"/>
      <c r="C587" s="78"/>
      <c r="D587" s="79"/>
      <c r="E587" s="79"/>
      <c r="F587" s="79"/>
      <c r="G587" s="80"/>
      <c r="H587" s="67"/>
      <c r="I587" s="67"/>
      <c r="J587" s="80"/>
      <c r="K587" s="80"/>
      <c r="L587" s="41"/>
      <c r="M587" s="41"/>
      <c r="N587" s="80"/>
      <c r="O587" s="80"/>
      <c r="P587" s="41"/>
      <c r="Q587" s="41"/>
      <c r="R587" s="80"/>
      <c r="S587" s="67"/>
      <c r="T587" s="80"/>
    </row>
    <row r="588" spans="2:20" x14ac:dyDescent="0.35">
      <c r="B588" s="39"/>
      <c r="C588" s="78"/>
      <c r="D588" s="79"/>
      <c r="E588" s="79"/>
      <c r="F588" s="79"/>
      <c r="G588" s="80"/>
      <c r="H588" s="67"/>
      <c r="I588" s="67"/>
      <c r="J588" s="80"/>
      <c r="K588" s="80"/>
      <c r="L588" s="41"/>
      <c r="M588" s="41"/>
      <c r="N588" s="80"/>
      <c r="O588" s="80"/>
      <c r="P588" s="41"/>
      <c r="Q588" s="41"/>
      <c r="R588" s="80"/>
      <c r="S588" s="67"/>
      <c r="T588" s="80"/>
    </row>
    <row r="589" spans="2:20" x14ac:dyDescent="0.35">
      <c r="B589" s="39"/>
      <c r="C589" s="78"/>
      <c r="D589" s="79"/>
      <c r="E589" s="79"/>
      <c r="F589" s="79"/>
      <c r="G589" s="80"/>
      <c r="H589" s="67"/>
      <c r="I589" s="67"/>
      <c r="J589" s="80"/>
      <c r="K589" s="80"/>
      <c r="L589" s="41"/>
      <c r="M589" s="41"/>
      <c r="N589" s="80"/>
      <c r="O589" s="80"/>
      <c r="P589" s="41"/>
      <c r="Q589" s="41"/>
      <c r="R589" s="80"/>
      <c r="S589" s="67"/>
      <c r="T589" s="80"/>
    </row>
    <row r="590" spans="2:20" x14ac:dyDescent="0.35">
      <c r="B590" s="39"/>
      <c r="C590" s="78"/>
      <c r="D590" s="79"/>
      <c r="E590" s="79"/>
      <c r="F590" s="79"/>
      <c r="G590" s="80"/>
      <c r="H590" s="67"/>
      <c r="I590" s="67"/>
      <c r="J590" s="80"/>
      <c r="K590" s="80"/>
      <c r="L590" s="41"/>
      <c r="M590" s="41"/>
      <c r="N590" s="80"/>
      <c r="O590" s="80"/>
      <c r="P590" s="41"/>
      <c r="Q590" s="41"/>
      <c r="R590" s="80"/>
      <c r="S590" s="67"/>
      <c r="T590" s="80"/>
    </row>
    <row r="591" spans="2:20" x14ac:dyDescent="0.35">
      <c r="B591" s="39"/>
      <c r="C591" s="78"/>
      <c r="D591" s="79"/>
      <c r="E591" s="79"/>
      <c r="F591" s="79"/>
      <c r="G591" s="80"/>
      <c r="H591" s="67"/>
      <c r="I591" s="67"/>
      <c r="J591" s="80"/>
      <c r="K591" s="80"/>
      <c r="L591" s="41"/>
      <c r="M591" s="41"/>
      <c r="N591" s="80"/>
      <c r="O591" s="80"/>
      <c r="P591" s="41"/>
      <c r="Q591" s="41"/>
      <c r="R591" s="80"/>
      <c r="S591" s="67"/>
      <c r="T591" s="80"/>
    </row>
    <row r="592" spans="2:20" x14ac:dyDescent="0.35">
      <c r="B592" s="39"/>
      <c r="C592" s="78"/>
      <c r="D592" s="79"/>
      <c r="E592" s="79"/>
      <c r="F592" s="79"/>
      <c r="G592" s="80"/>
      <c r="H592" s="67"/>
      <c r="I592" s="67"/>
      <c r="J592" s="80"/>
      <c r="K592" s="80"/>
      <c r="L592" s="41"/>
      <c r="M592" s="41"/>
      <c r="N592" s="80"/>
      <c r="O592" s="80"/>
      <c r="P592" s="41"/>
      <c r="Q592" s="41"/>
      <c r="R592" s="80"/>
      <c r="S592" s="67"/>
      <c r="T592" s="80"/>
    </row>
    <row r="593" spans="2:20" x14ac:dyDescent="0.35">
      <c r="B593" s="39"/>
      <c r="C593" s="78"/>
      <c r="D593" s="79"/>
      <c r="E593" s="79"/>
      <c r="F593" s="79"/>
      <c r="G593" s="80"/>
      <c r="H593" s="67"/>
      <c r="I593" s="67"/>
      <c r="J593" s="80"/>
      <c r="K593" s="80"/>
      <c r="L593" s="41"/>
      <c r="M593" s="41"/>
      <c r="N593" s="80"/>
      <c r="O593" s="80"/>
      <c r="P593" s="41"/>
      <c r="Q593" s="41"/>
      <c r="R593" s="80"/>
      <c r="S593" s="67"/>
      <c r="T593" s="80"/>
    </row>
    <row r="594" spans="2:20" x14ac:dyDescent="0.35">
      <c r="B594" s="39"/>
      <c r="C594" s="78"/>
      <c r="D594" s="79"/>
      <c r="E594" s="79"/>
      <c r="F594" s="79"/>
      <c r="G594" s="80"/>
      <c r="H594" s="67"/>
      <c r="I594" s="67"/>
      <c r="J594" s="80"/>
      <c r="K594" s="80"/>
      <c r="L594" s="41"/>
      <c r="M594" s="41"/>
      <c r="N594" s="80"/>
      <c r="O594" s="80"/>
      <c r="P594" s="41"/>
      <c r="Q594" s="41"/>
      <c r="R594" s="80"/>
      <c r="S594" s="67"/>
      <c r="T594" s="80"/>
    </row>
    <row r="595" spans="2:20" x14ac:dyDescent="0.35">
      <c r="B595" s="39"/>
      <c r="C595" s="78"/>
      <c r="D595" s="79"/>
      <c r="E595" s="79"/>
      <c r="F595" s="79"/>
      <c r="G595" s="80"/>
      <c r="H595" s="67"/>
      <c r="I595" s="67"/>
      <c r="J595" s="80"/>
      <c r="K595" s="80"/>
      <c r="L595" s="41"/>
      <c r="M595" s="41"/>
      <c r="N595" s="80"/>
      <c r="O595" s="80"/>
      <c r="P595" s="41"/>
      <c r="Q595" s="41"/>
      <c r="R595" s="80"/>
      <c r="S595" s="67"/>
      <c r="T595" s="80"/>
    </row>
    <row r="596" spans="2:20" x14ac:dyDescent="0.35">
      <c r="B596" s="39"/>
      <c r="C596" s="78"/>
      <c r="D596" s="79"/>
      <c r="E596" s="79"/>
      <c r="F596" s="79"/>
      <c r="G596" s="80"/>
      <c r="H596" s="67"/>
      <c r="I596" s="67"/>
      <c r="J596" s="80"/>
      <c r="K596" s="80"/>
      <c r="L596" s="41"/>
      <c r="M596" s="41"/>
      <c r="N596" s="80"/>
      <c r="O596" s="80"/>
      <c r="P596" s="41"/>
      <c r="Q596" s="41"/>
      <c r="R596" s="80"/>
      <c r="S596" s="67"/>
      <c r="T596" s="80"/>
    </row>
    <row r="597" spans="2:20" x14ac:dyDescent="0.35">
      <c r="B597" s="39"/>
      <c r="C597" s="78"/>
      <c r="D597" s="79"/>
      <c r="E597" s="79"/>
      <c r="F597" s="79"/>
      <c r="G597" s="80"/>
      <c r="H597" s="67"/>
      <c r="I597" s="67"/>
      <c r="J597" s="80"/>
      <c r="K597" s="80"/>
      <c r="L597" s="41"/>
      <c r="M597" s="41"/>
      <c r="N597" s="80"/>
      <c r="O597" s="80"/>
      <c r="P597" s="41"/>
      <c r="Q597" s="41"/>
      <c r="R597" s="80"/>
      <c r="S597" s="67"/>
      <c r="T597" s="80"/>
    </row>
    <row r="598" spans="2:20" x14ac:dyDescent="0.35">
      <c r="B598" s="39"/>
      <c r="C598" s="78"/>
      <c r="D598" s="79"/>
      <c r="E598" s="79"/>
      <c r="F598" s="79"/>
      <c r="G598" s="80"/>
      <c r="H598" s="67"/>
      <c r="I598" s="67"/>
      <c r="J598" s="80"/>
      <c r="K598" s="80"/>
      <c r="L598" s="41"/>
      <c r="M598" s="41"/>
      <c r="N598" s="80"/>
      <c r="O598" s="80"/>
      <c r="P598" s="41"/>
      <c r="Q598" s="41"/>
      <c r="R598" s="80"/>
      <c r="S598" s="67"/>
      <c r="T598" s="80"/>
    </row>
    <row r="599" spans="2:20" x14ac:dyDescent="0.35">
      <c r="B599" s="39"/>
      <c r="C599" s="78"/>
      <c r="D599" s="79"/>
      <c r="E599" s="79"/>
      <c r="F599" s="79"/>
      <c r="G599" s="80"/>
      <c r="H599" s="67"/>
      <c r="I599" s="67"/>
      <c r="J599" s="80"/>
      <c r="K599" s="80"/>
      <c r="L599" s="41"/>
      <c r="M599" s="41"/>
      <c r="N599" s="80"/>
      <c r="O599" s="80"/>
      <c r="P599" s="41"/>
      <c r="Q599" s="41"/>
      <c r="R599" s="80"/>
      <c r="S599" s="67"/>
      <c r="T599" s="80"/>
    </row>
    <row r="600" spans="2:20" x14ac:dyDescent="0.35">
      <c r="B600" s="39"/>
      <c r="C600" s="78"/>
      <c r="D600" s="79"/>
      <c r="E600" s="79"/>
      <c r="F600" s="79"/>
      <c r="G600" s="80"/>
      <c r="H600" s="67"/>
      <c r="I600" s="67"/>
      <c r="J600" s="80"/>
      <c r="K600" s="80"/>
      <c r="L600" s="41"/>
      <c r="M600" s="41"/>
      <c r="N600" s="80"/>
      <c r="O600" s="80"/>
      <c r="P600" s="41"/>
      <c r="Q600" s="41"/>
      <c r="R600" s="80"/>
      <c r="S600" s="67"/>
      <c r="T600" s="80"/>
    </row>
    <row r="601" spans="2:20" x14ac:dyDescent="0.35">
      <c r="B601" s="39"/>
      <c r="C601" s="78"/>
      <c r="D601" s="79"/>
      <c r="E601" s="79"/>
      <c r="F601" s="79"/>
      <c r="G601" s="80"/>
      <c r="H601" s="67"/>
      <c r="I601" s="67"/>
      <c r="J601" s="80"/>
      <c r="K601" s="80"/>
      <c r="L601" s="41"/>
      <c r="M601" s="41"/>
      <c r="N601" s="80"/>
      <c r="O601" s="80"/>
      <c r="P601" s="41"/>
      <c r="Q601" s="41"/>
      <c r="R601" s="80"/>
      <c r="S601" s="67"/>
      <c r="T601" s="80"/>
    </row>
    <row r="602" spans="2:20" x14ac:dyDescent="0.35">
      <c r="B602" s="39"/>
      <c r="C602" s="78"/>
      <c r="D602" s="79"/>
      <c r="E602" s="79"/>
      <c r="F602" s="79"/>
      <c r="G602" s="80"/>
      <c r="H602" s="67"/>
      <c r="I602" s="67"/>
      <c r="J602" s="80"/>
      <c r="K602" s="80"/>
      <c r="L602" s="41"/>
      <c r="M602" s="41"/>
      <c r="N602" s="80"/>
      <c r="O602" s="80"/>
      <c r="P602" s="41"/>
      <c r="Q602" s="41"/>
      <c r="R602" s="80"/>
      <c r="S602" s="67"/>
      <c r="T602" s="80"/>
    </row>
    <row r="603" spans="2:20" x14ac:dyDescent="0.35">
      <c r="B603" s="39"/>
      <c r="C603" s="78"/>
      <c r="D603" s="79"/>
      <c r="E603" s="79"/>
      <c r="F603" s="79"/>
      <c r="G603" s="80"/>
      <c r="H603" s="67"/>
      <c r="I603" s="67"/>
      <c r="J603" s="80"/>
      <c r="K603" s="80"/>
      <c r="L603" s="41"/>
      <c r="M603" s="41"/>
      <c r="N603" s="80"/>
      <c r="O603" s="80"/>
      <c r="P603" s="41"/>
      <c r="Q603" s="41"/>
      <c r="R603" s="80"/>
      <c r="S603" s="67"/>
      <c r="T603" s="80"/>
    </row>
    <row r="604" spans="2:20" x14ac:dyDescent="0.35">
      <c r="B604" s="39"/>
      <c r="C604" s="78"/>
      <c r="D604" s="79"/>
      <c r="E604" s="79"/>
      <c r="F604" s="79"/>
      <c r="G604" s="80"/>
      <c r="H604" s="67"/>
      <c r="I604" s="67"/>
      <c r="J604" s="80"/>
      <c r="K604" s="80"/>
      <c r="L604" s="41"/>
      <c r="M604" s="41"/>
      <c r="N604" s="80"/>
      <c r="O604" s="80"/>
      <c r="P604" s="41"/>
      <c r="Q604" s="41"/>
      <c r="R604" s="80"/>
      <c r="S604" s="67"/>
      <c r="T604" s="80"/>
    </row>
    <row r="605" spans="2:20" x14ac:dyDescent="0.35">
      <c r="B605" s="39"/>
      <c r="C605" s="78"/>
      <c r="D605" s="79"/>
      <c r="E605" s="79"/>
      <c r="F605" s="79"/>
      <c r="G605" s="80"/>
      <c r="H605" s="67"/>
      <c r="I605" s="67"/>
      <c r="J605" s="80"/>
      <c r="K605" s="80"/>
      <c r="L605" s="41"/>
      <c r="M605" s="41"/>
      <c r="N605" s="80"/>
      <c r="O605" s="80"/>
      <c r="P605" s="41"/>
      <c r="Q605" s="41"/>
      <c r="R605" s="80"/>
      <c r="S605" s="67"/>
      <c r="T605" s="80"/>
    </row>
    <row r="606" spans="2:20" x14ac:dyDescent="0.35">
      <c r="B606" s="39"/>
      <c r="C606" s="78"/>
      <c r="D606" s="79"/>
      <c r="E606" s="79"/>
      <c r="F606" s="79"/>
      <c r="G606" s="80"/>
      <c r="H606" s="67"/>
      <c r="I606" s="67"/>
      <c r="J606" s="80"/>
      <c r="K606" s="80"/>
      <c r="L606" s="41"/>
      <c r="M606" s="41"/>
      <c r="N606" s="80"/>
      <c r="O606" s="80"/>
      <c r="P606" s="41"/>
      <c r="Q606" s="41"/>
      <c r="R606" s="80"/>
      <c r="S606" s="67"/>
      <c r="T606" s="80"/>
    </row>
    <row r="607" spans="2:20" x14ac:dyDescent="0.35">
      <c r="B607" s="39"/>
      <c r="C607" s="78"/>
      <c r="D607" s="79"/>
      <c r="E607" s="79"/>
      <c r="F607" s="79"/>
      <c r="G607" s="80"/>
      <c r="H607" s="67"/>
      <c r="I607" s="67"/>
      <c r="J607" s="80"/>
      <c r="K607" s="80"/>
      <c r="L607" s="41"/>
      <c r="M607" s="41"/>
      <c r="N607" s="80"/>
      <c r="O607" s="80"/>
      <c r="P607" s="41"/>
      <c r="Q607" s="41"/>
      <c r="R607" s="80"/>
      <c r="S607" s="67"/>
      <c r="T607" s="80"/>
    </row>
    <row r="608" spans="2:20" x14ac:dyDescent="0.35">
      <c r="B608" s="39"/>
      <c r="C608" s="78"/>
      <c r="D608" s="79"/>
      <c r="E608" s="79"/>
      <c r="F608" s="79"/>
      <c r="G608" s="80"/>
      <c r="H608" s="67"/>
      <c r="I608" s="67"/>
      <c r="J608" s="80"/>
      <c r="K608" s="80"/>
      <c r="L608" s="41"/>
      <c r="M608" s="41"/>
      <c r="N608" s="80"/>
      <c r="O608" s="80"/>
      <c r="P608" s="41"/>
      <c r="Q608" s="41"/>
      <c r="R608" s="80"/>
      <c r="S608" s="67"/>
      <c r="T608" s="80"/>
    </row>
    <row r="609" spans="2:20" x14ac:dyDescent="0.35">
      <c r="B609" s="39"/>
      <c r="C609" s="78"/>
      <c r="D609" s="79"/>
      <c r="E609" s="79"/>
      <c r="F609" s="79"/>
      <c r="G609" s="80"/>
      <c r="H609" s="67"/>
      <c r="I609" s="67"/>
      <c r="J609" s="80"/>
      <c r="K609" s="80"/>
      <c r="L609" s="41"/>
      <c r="M609" s="41"/>
      <c r="N609" s="80"/>
      <c r="O609" s="80"/>
      <c r="P609" s="41"/>
      <c r="Q609" s="41"/>
      <c r="R609" s="80"/>
      <c r="S609" s="67"/>
      <c r="T609" s="80"/>
    </row>
    <row r="610" spans="2:20" x14ac:dyDescent="0.35">
      <c r="B610" s="39"/>
      <c r="C610" s="78"/>
      <c r="D610" s="79"/>
      <c r="E610" s="79"/>
      <c r="F610" s="79"/>
      <c r="G610" s="80"/>
      <c r="H610" s="67"/>
      <c r="I610" s="67"/>
      <c r="J610" s="80"/>
      <c r="K610" s="80"/>
      <c r="L610" s="41"/>
      <c r="M610" s="41"/>
      <c r="N610" s="80"/>
      <c r="O610" s="80"/>
      <c r="P610" s="41"/>
      <c r="Q610" s="41"/>
      <c r="R610" s="80"/>
      <c r="S610" s="67"/>
      <c r="T610" s="80"/>
    </row>
    <row r="611" spans="2:20" x14ac:dyDescent="0.35">
      <c r="B611" s="39"/>
      <c r="C611" s="78"/>
      <c r="D611" s="79"/>
      <c r="E611" s="79"/>
      <c r="F611" s="79"/>
      <c r="G611" s="80"/>
      <c r="H611" s="67"/>
      <c r="I611" s="67"/>
      <c r="J611" s="80"/>
      <c r="K611" s="80"/>
      <c r="L611" s="41"/>
      <c r="M611" s="41"/>
      <c r="N611" s="80"/>
      <c r="O611" s="80"/>
      <c r="P611" s="41"/>
      <c r="Q611" s="41"/>
      <c r="R611" s="80"/>
      <c r="S611" s="67"/>
      <c r="T611" s="80"/>
    </row>
    <row r="612" spans="2:20" x14ac:dyDescent="0.35">
      <c r="B612" s="39"/>
      <c r="C612" s="78"/>
      <c r="D612" s="79"/>
      <c r="E612" s="79"/>
      <c r="F612" s="79"/>
      <c r="G612" s="80"/>
      <c r="H612" s="67"/>
      <c r="I612" s="67"/>
      <c r="J612" s="80"/>
      <c r="K612" s="80"/>
      <c r="L612" s="41"/>
      <c r="M612" s="41"/>
      <c r="N612" s="80"/>
      <c r="O612" s="80"/>
      <c r="P612" s="41"/>
      <c r="Q612" s="41"/>
      <c r="R612" s="80"/>
      <c r="S612" s="67"/>
      <c r="T612" s="80"/>
    </row>
    <row r="613" spans="2:20" x14ac:dyDescent="0.35">
      <c r="B613" s="39"/>
      <c r="C613" s="78"/>
      <c r="D613" s="79"/>
      <c r="E613" s="79"/>
      <c r="F613" s="79"/>
      <c r="G613" s="80"/>
      <c r="H613" s="67"/>
      <c r="I613" s="67"/>
      <c r="J613" s="80"/>
      <c r="K613" s="80"/>
      <c r="L613" s="41"/>
      <c r="M613" s="41"/>
      <c r="N613" s="80"/>
      <c r="O613" s="80"/>
      <c r="P613" s="41"/>
      <c r="Q613" s="41"/>
      <c r="R613" s="80"/>
      <c r="S613" s="67"/>
      <c r="T613" s="80"/>
    </row>
    <row r="614" spans="2:20" x14ac:dyDescent="0.35">
      <c r="B614" s="39"/>
      <c r="C614" s="78"/>
      <c r="D614" s="79"/>
      <c r="E614" s="79"/>
      <c r="F614" s="79"/>
      <c r="G614" s="80"/>
      <c r="H614" s="67"/>
      <c r="I614" s="67"/>
      <c r="J614" s="80"/>
      <c r="K614" s="80"/>
      <c r="L614" s="41"/>
      <c r="M614" s="41"/>
      <c r="N614" s="80"/>
      <c r="O614" s="80"/>
      <c r="P614" s="41"/>
      <c r="Q614" s="41"/>
      <c r="R614" s="80"/>
      <c r="S614" s="67"/>
      <c r="T614" s="80"/>
    </row>
    <row r="615" spans="2:20" x14ac:dyDescent="0.35">
      <c r="B615" s="39"/>
      <c r="C615" s="78"/>
      <c r="D615" s="79"/>
      <c r="E615" s="79"/>
      <c r="F615" s="79"/>
      <c r="G615" s="80"/>
      <c r="H615" s="67"/>
      <c r="I615" s="67"/>
      <c r="J615" s="80"/>
      <c r="K615" s="80"/>
      <c r="L615" s="41"/>
      <c r="M615" s="41"/>
      <c r="N615" s="80"/>
      <c r="O615" s="80"/>
      <c r="P615" s="41"/>
      <c r="Q615" s="41"/>
      <c r="R615" s="80"/>
      <c r="S615" s="67"/>
      <c r="T615" s="80"/>
    </row>
    <row r="616" spans="2:20" x14ac:dyDescent="0.35">
      <c r="B616" s="39"/>
      <c r="C616" s="78"/>
      <c r="D616" s="79"/>
      <c r="E616" s="79"/>
      <c r="F616" s="79"/>
      <c r="G616" s="80"/>
      <c r="H616" s="67"/>
      <c r="I616" s="67"/>
      <c r="J616" s="80"/>
      <c r="K616" s="80"/>
      <c r="L616" s="41"/>
      <c r="M616" s="41"/>
      <c r="N616" s="80"/>
      <c r="O616" s="80"/>
      <c r="P616" s="41"/>
      <c r="Q616" s="41"/>
      <c r="R616" s="80"/>
      <c r="S616" s="67"/>
      <c r="T616" s="80"/>
    </row>
    <row r="617" spans="2:20" x14ac:dyDescent="0.35">
      <c r="B617" s="39"/>
      <c r="C617" s="78"/>
      <c r="D617" s="79"/>
      <c r="E617" s="79"/>
      <c r="F617" s="79"/>
      <c r="G617" s="80"/>
      <c r="H617" s="67"/>
      <c r="I617" s="67"/>
      <c r="J617" s="80"/>
      <c r="K617" s="80"/>
      <c r="L617" s="41"/>
      <c r="M617" s="41"/>
      <c r="N617" s="80"/>
      <c r="O617" s="80"/>
      <c r="P617" s="41"/>
      <c r="Q617" s="41"/>
      <c r="R617" s="80"/>
      <c r="S617" s="67"/>
      <c r="T617" s="80"/>
    </row>
    <row r="618" spans="2:20" x14ac:dyDescent="0.35">
      <c r="B618" s="39"/>
      <c r="C618" s="78"/>
      <c r="D618" s="79"/>
      <c r="E618" s="79"/>
      <c r="F618" s="79"/>
      <c r="G618" s="80"/>
      <c r="H618" s="67"/>
      <c r="I618" s="67"/>
      <c r="J618" s="80"/>
      <c r="K618" s="80"/>
      <c r="L618" s="41"/>
      <c r="M618" s="41"/>
      <c r="N618" s="80"/>
      <c r="O618" s="80"/>
      <c r="P618" s="41"/>
      <c r="Q618" s="41"/>
      <c r="R618" s="80"/>
      <c r="S618" s="67"/>
      <c r="T618" s="80"/>
    </row>
    <row r="619" spans="2:20" x14ac:dyDescent="0.35">
      <c r="B619" s="39"/>
      <c r="C619" s="78"/>
      <c r="D619" s="79"/>
      <c r="E619" s="79"/>
      <c r="F619" s="79"/>
      <c r="G619" s="80"/>
      <c r="H619" s="67"/>
      <c r="I619" s="67"/>
      <c r="J619" s="80"/>
      <c r="K619" s="80"/>
      <c r="L619" s="41"/>
      <c r="M619" s="41"/>
      <c r="N619" s="80"/>
      <c r="O619" s="80"/>
      <c r="P619" s="41"/>
      <c r="Q619" s="41"/>
      <c r="R619" s="80"/>
      <c r="S619" s="67"/>
      <c r="T619" s="80"/>
    </row>
    <row r="620" spans="2:20" x14ac:dyDescent="0.35">
      <c r="B620" s="39"/>
      <c r="C620" s="78"/>
      <c r="D620" s="79"/>
      <c r="E620" s="79"/>
      <c r="F620" s="79"/>
      <c r="G620" s="80"/>
      <c r="H620" s="67"/>
      <c r="I620" s="67"/>
      <c r="J620" s="80"/>
      <c r="K620" s="80"/>
      <c r="L620" s="41"/>
      <c r="M620" s="41"/>
      <c r="N620" s="80"/>
      <c r="O620" s="80"/>
      <c r="P620" s="41"/>
      <c r="Q620" s="41"/>
      <c r="R620" s="80"/>
      <c r="S620" s="67"/>
      <c r="T620" s="80"/>
    </row>
    <row r="621" spans="2:20" x14ac:dyDescent="0.35">
      <c r="B621" s="39"/>
      <c r="C621" s="78"/>
      <c r="D621" s="79"/>
      <c r="E621" s="79"/>
      <c r="F621" s="79"/>
      <c r="G621" s="80"/>
      <c r="H621" s="67"/>
      <c r="I621" s="67"/>
      <c r="J621" s="80"/>
      <c r="K621" s="80"/>
      <c r="L621" s="41"/>
      <c r="M621" s="41"/>
      <c r="N621" s="80"/>
      <c r="O621" s="80"/>
      <c r="P621" s="41"/>
      <c r="Q621" s="41"/>
      <c r="R621" s="80"/>
      <c r="S621" s="67"/>
      <c r="T621" s="80"/>
    </row>
    <row r="622" spans="2:20" x14ac:dyDescent="0.35">
      <c r="B622" s="39"/>
      <c r="C622" s="78"/>
      <c r="D622" s="79"/>
      <c r="E622" s="79"/>
      <c r="F622" s="79"/>
      <c r="G622" s="80"/>
      <c r="H622" s="67"/>
      <c r="I622" s="67"/>
      <c r="J622" s="80"/>
      <c r="K622" s="80"/>
      <c r="L622" s="41"/>
      <c r="M622" s="41"/>
      <c r="N622" s="80"/>
      <c r="O622" s="80"/>
      <c r="P622" s="41"/>
      <c r="Q622" s="41"/>
      <c r="R622" s="80"/>
      <c r="S622" s="67"/>
      <c r="T622" s="80"/>
    </row>
    <row r="623" spans="2:20" x14ac:dyDescent="0.35">
      <c r="B623" s="39"/>
      <c r="C623" s="78"/>
      <c r="D623" s="79"/>
      <c r="E623" s="79"/>
      <c r="F623" s="79"/>
      <c r="G623" s="80"/>
      <c r="H623" s="67"/>
      <c r="I623" s="67"/>
      <c r="J623" s="80"/>
      <c r="K623" s="80"/>
      <c r="L623" s="41"/>
      <c r="M623" s="41"/>
      <c r="N623" s="80"/>
      <c r="O623" s="80"/>
      <c r="P623" s="41"/>
      <c r="Q623" s="41"/>
      <c r="R623" s="80"/>
      <c r="S623" s="67"/>
      <c r="T623" s="80"/>
    </row>
    <row r="624" spans="2:20" x14ac:dyDescent="0.35">
      <c r="B624" s="39"/>
      <c r="C624" s="78"/>
      <c r="D624" s="79"/>
      <c r="E624" s="79"/>
      <c r="F624" s="79"/>
      <c r="G624" s="80"/>
      <c r="H624" s="67"/>
      <c r="I624" s="67"/>
      <c r="J624" s="80"/>
      <c r="K624" s="80"/>
      <c r="L624" s="41"/>
      <c r="M624" s="41"/>
      <c r="N624" s="80"/>
      <c r="O624" s="80"/>
      <c r="P624" s="41"/>
      <c r="Q624" s="41"/>
      <c r="R624" s="80"/>
      <c r="S624" s="67"/>
      <c r="T624" s="80"/>
    </row>
    <row r="625" spans="2:20" x14ac:dyDescent="0.35">
      <c r="B625" s="39"/>
      <c r="C625" s="78"/>
      <c r="D625" s="79"/>
      <c r="E625" s="79"/>
      <c r="F625" s="79"/>
      <c r="G625" s="80"/>
      <c r="H625" s="67"/>
      <c r="I625" s="67"/>
      <c r="J625" s="80"/>
      <c r="K625" s="80"/>
      <c r="L625" s="41"/>
      <c r="M625" s="41"/>
      <c r="N625" s="80"/>
      <c r="O625" s="80"/>
      <c r="P625" s="41"/>
      <c r="Q625" s="41"/>
      <c r="R625" s="80"/>
      <c r="S625" s="67"/>
      <c r="T625" s="80"/>
    </row>
    <row r="626" spans="2:20" x14ac:dyDescent="0.35">
      <c r="B626" s="39"/>
      <c r="C626" s="78"/>
      <c r="D626" s="79"/>
      <c r="E626" s="79"/>
      <c r="F626" s="79"/>
      <c r="G626" s="80"/>
      <c r="H626" s="67"/>
      <c r="I626" s="67"/>
      <c r="J626" s="80"/>
      <c r="K626" s="80"/>
      <c r="L626" s="41"/>
      <c r="M626" s="41"/>
      <c r="N626" s="80"/>
      <c r="O626" s="80"/>
      <c r="P626" s="41"/>
      <c r="Q626" s="41"/>
      <c r="R626" s="80"/>
      <c r="S626" s="67"/>
      <c r="T626" s="80"/>
    </row>
    <row r="627" spans="2:20" x14ac:dyDescent="0.35">
      <c r="B627" s="39"/>
      <c r="C627" s="78"/>
      <c r="D627" s="79"/>
      <c r="E627" s="79"/>
      <c r="F627" s="79"/>
      <c r="G627" s="80"/>
      <c r="H627" s="67"/>
      <c r="I627" s="67"/>
      <c r="J627" s="80"/>
      <c r="K627" s="80"/>
      <c r="L627" s="41"/>
      <c r="M627" s="41"/>
      <c r="N627" s="80"/>
      <c r="O627" s="80"/>
      <c r="P627" s="41"/>
      <c r="Q627" s="41"/>
      <c r="R627" s="80"/>
      <c r="S627" s="67"/>
      <c r="T627" s="80"/>
    </row>
    <row r="628" spans="2:20" x14ac:dyDescent="0.35">
      <c r="B628" s="39"/>
      <c r="C628" s="78"/>
      <c r="D628" s="79"/>
      <c r="E628" s="79"/>
      <c r="F628" s="79"/>
      <c r="G628" s="80"/>
      <c r="H628" s="67"/>
      <c r="I628" s="67"/>
      <c r="J628" s="80"/>
      <c r="K628" s="80"/>
      <c r="L628" s="41"/>
      <c r="M628" s="41"/>
      <c r="N628" s="80"/>
      <c r="O628" s="80"/>
      <c r="P628" s="41"/>
      <c r="Q628" s="41"/>
      <c r="R628" s="80"/>
      <c r="S628" s="67"/>
      <c r="T628" s="80"/>
    </row>
    <row r="629" spans="2:20" x14ac:dyDescent="0.35">
      <c r="B629" s="39"/>
      <c r="C629" s="78"/>
      <c r="D629" s="79"/>
      <c r="E629" s="79"/>
      <c r="F629" s="79"/>
      <c r="G629" s="80"/>
      <c r="H629" s="67"/>
      <c r="I629" s="67"/>
      <c r="J629" s="80"/>
      <c r="K629" s="80"/>
      <c r="L629" s="41"/>
      <c r="M629" s="41"/>
      <c r="N629" s="80"/>
      <c r="O629" s="80"/>
      <c r="P629" s="41"/>
      <c r="Q629" s="41"/>
      <c r="R629" s="80"/>
      <c r="S629" s="67"/>
      <c r="T629" s="80"/>
    </row>
    <row r="630" spans="2:20" x14ac:dyDescent="0.35">
      <c r="B630" s="39"/>
      <c r="C630" s="78"/>
      <c r="D630" s="79"/>
      <c r="E630" s="79"/>
      <c r="F630" s="79"/>
      <c r="G630" s="80"/>
      <c r="H630" s="67"/>
      <c r="I630" s="67"/>
      <c r="J630" s="80"/>
      <c r="K630" s="80"/>
      <c r="L630" s="41"/>
      <c r="M630" s="41"/>
      <c r="N630" s="80"/>
      <c r="O630" s="80"/>
      <c r="P630" s="41"/>
      <c r="Q630" s="41"/>
      <c r="R630" s="80"/>
      <c r="S630" s="67"/>
      <c r="T630" s="80"/>
    </row>
    <row r="631" spans="2:20" x14ac:dyDescent="0.35">
      <c r="B631" s="39"/>
      <c r="C631" s="78"/>
      <c r="D631" s="79"/>
      <c r="E631" s="79"/>
      <c r="F631" s="79"/>
      <c r="G631" s="80"/>
      <c r="H631" s="67"/>
      <c r="I631" s="67"/>
      <c r="J631" s="80"/>
      <c r="K631" s="80"/>
      <c r="L631" s="41"/>
      <c r="M631" s="41"/>
      <c r="N631" s="80"/>
      <c r="O631" s="80"/>
      <c r="P631" s="41"/>
      <c r="Q631" s="41"/>
      <c r="R631" s="80"/>
      <c r="S631" s="67"/>
      <c r="T631" s="80"/>
    </row>
    <row r="632" spans="2:20" x14ac:dyDescent="0.35">
      <c r="B632" s="39"/>
      <c r="C632" s="78"/>
      <c r="D632" s="79"/>
      <c r="E632" s="79"/>
      <c r="F632" s="79"/>
      <c r="G632" s="80"/>
      <c r="H632" s="67"/>
      <c r="I632" s="67"/>
      <c r="J632" s="80"/>
      <c r="K632" s="80"/>
      <c r="L632" s="41"/>
      <c r="M632" s="41"/>
      <c r="N632" s="80"/>
      <c r="O632" s="80"/>
      <c r="P632" s="41"/>
      <c r="Q632" s="41"/>
      <c r="R632" s="80"/>
      <c r="S632" s="67"/>
      <c r="T632" s="80"/>
    </row>
    <row r="633" spans="2:20" x14ac:dyDescent="0.35">
      <c r="B633" s="39"/>
      <c r="C633" s="78"/>
      <c r="D633" s="79"/>
      <c r="E633" s="79"/>
      <c r="F633" s="79"/>
      <c r="G633" s="80"/>
      <c r="H633" s="67"/>
      <c r="I633" s="67"/>
      <c r="J633" s="80"/>
      <c r="K633" s="80"/>
      <c r="L633" s="41"/>
      <c r="M633" s="41"/>
      <c r="N633" s="80"/>
      <c r="O633" s="80"/>
      <c r="P633" s="41"/>
      <c r="Q633" s="41"/>
      <c r="R633" s="80"/>
      <c r="S633" s="67"/>
      <c r="T633" s="80"/>
    </row>
    <row r="634" spans="2:20" x14ac:dyDescent="0.35">
      <c r="B634" s="39"/>
      <c r="C634" s="78"/>
      <c r="D634" s="79"/>
      <c r="E634" s="79"/>
      <c r="F634" s="79"/>
      <c r="G634" s="80"/>
      <c r="H634" s="67"/>
      <c r="I634" s="67"/>
      <c r="J634" s="80"/>
      <c r="K634" s="80"/>
      <c r="L634" s="41"/>
      <c r="M634" s="41"/>
      <c r="N634" s="80"/>
      <c r="O634" s="80"/>
      <c r="P634" s="41"/>
      <c r="Q634" s="41"/>
      <c r="R634" s="80"/>
      <c r="S634" s="67"/>
      <c r="T634" s="80"/>
    </row>
    <row r="635" spans="2:20" x14ac:dyDescent="0.35">
      <c r="B635" s="39"/>
      <c r="C635" s="78"/>
      <c r="D635" s="79"/>
      <c r="E635" s="79"/>
      <c r="F635" s="79"/>
      <c r="G635" s="80"/>
      <c r="H635" s="67"/>
      <c r="I635" s="67"/>
      <c r="J635" s="80"/>
      <c r="K635" s="80"/>
      <c r="L635" s="41"/>
      <c r="M635" s="41"/>
      <c r="N635" s="80"/>
      <c r="O635" s="80"/>
      <c r="P635" s="41"/>
      <c r="Q635" s="41"/>
      <c r="R635" s="80"/>
      <c r="S635" s="67"/>
      <c r="T635" s="80"/>
    </row>
    <row r="636" spans="2:20" x14ac:dyDescent="0.35">
      <c r="B636" s="39"/>
      <c r="C636" s="78"/>
      <c r="D636" s="79"/>
      <c r="E636" s="79"/>
      <c r="F636" s="79"/>
      <c r="G636" s="80"/>
      <c r="H636" s="67"/>
      <c r="I636" s="67"/>
      <c r="J636" s="80"/>
      <c r="K636" s="80"/>
      <c r="L636" s="41"/>
      <c r="M636" s="41"/>
      <c r="N636" s="80"/>
      <c r="O636" s="80"/>
      <c r="P636" s="41"/>
      <c r="Q636" s="41"/>
      <c r="R636" s="80"/>
      <c r="S636" s="67"/>
      <c r="T636" s="80"/>
    </row>
    <row r="637" spans="2:20" x14ac:dyDescent="0.35">
      <c r="B637" s="39"/>
      <c r="C637" s="78"/>
      <c r="D637" s="79"/>
      <c r="E637" s="79"/>
      <c r="F637" s="79"/>
      <c r="G637" s="80"/>
      <c r="H637" s="67"/>
      <c r="I637" s="67"/>
      <c r="J637" s="80"/>
      <c r="K637" s="80"/>
      <c r="L637" s="41"/>
      <c r="M637" s="41"/>
      <c r="N637" s="80"/>
      <c r="O637" s="80"/>
      <c r="P637" s="41"/>
      <c r="Q637" s="41"/>
      <c r="R637" s="80"/>
      <c r="S637" s="67"/>
      <c r="T637" s="80"/>
    </row>
    <row r="638" spans="2:20" x14ac:dyDescent="0.35">
      <c r="B638" s="39"/>
      <c r="C638" s="78"/>
      <c r="D638" s="79"/>
      <c r="E638" s="79"/>
      <c r="F638" s="79"/>
      <c r="G638" s="80"/>
      <c r="H638" s="67"/>
      <c r="I638" s="67"/>
      <c r="J638" s="80"/>
      <c r="K638" s="80"/>
      <c r="L638" s="41"/>
      <c r="M638" s="41"/>
      <c r="N638" s="80"/>
      <c r="O638" s="80"/>
      <c r="P638" s="41"/>
      <c r="Q638" s="41"/>
      <c r="R638" s="80"/>
      <c r="S638" s="67"/>
      <c r="T638" s="80"/>
    </row>
    <row r="639" spans="2:20" x14ac:dyDescent="0.35">
      <c r="B639" s="39"/>
      <c r="C639" s="78"/>
      <c r="D639" s="79"/>
      <c r="E639" s="79"/>
      <c r="F639" s="79"/>
      <c r="G639" s="80"/>
      <c r="H639" s="67"/>
      <c r="I639" s="67"/>
      <c r="J639" s="80"/>
      <c r="K639" s="80"/>
      <c r="L639" s="41"/>
      <c r="M639" s="41"/>
      <c r="N639" s="80"/>
      <c r="O639" s="80"/>
      <c r="P639" s="41"/>
      <c r="Q639" s="41"/>
      <c r="R639" s="80"/>
      <c r="S639" s="67"/>
      <c r="T639" s="80"/>
    </row>
    <row r="640" spans="2:20" x14ac:dyDescent="0.35">
      <c r="B640" s="39"/>
      <c r="C640" s="78"/>
      <c r="D640" s="79"/>
      <c r="E640" s="79"/>
      <c r="F640" s="79"/>
      <c r="G640" s="80"/>
      <c r="H640" s="67"/>
      <c r="I640" s="67"/>
      <c r="J640" s="80"/>
      <c r="K640" s="80"/>
      <c r="L640" s="41"/>
      <c r="M640" s="41"/>
      <c r="N640" s="80"/>
      <c r="O640" s="80"/>
      <c r="P640" s="41"/>
      <c r="Q640" s="41"/>
      <c r="R640" s="80"/>
      <c r="S640" s="67"/>
      <c r="T640" s="80"/>
    </row>
    <row r="641" spans="2:20" x14ac:dyDescent="0.35">
      <c r="B641" s="39"/>
      <c r="C641" s="78"/>
      <c r="D641" s="79"/>
      <c r="E641" s="79"/>
      <c r="F641" s="79"/>
      <c r="G641" s="80"/>
      <c r="H641" s="67"/>
      <c r="I641" s="67"/>
      <c r="J641" s="80"/>
      <c r="K641" s="80"/>
      <c r="L641" s="41"/>
      <c r="M641" s="41"/>
      <c r="N641" s="80"/>
      <c r="O641" s="80"/>
      <c r="P641" s="41"/>
      <c r="Q641" s="41"/>
      <c r="R641" s="80"/>
      <c r="S641" s="67"/>
      <c r="T641" s="80"/>
    </row>
    <row r="642" spans="2:20" x14ac:dyDescent="0.35">
      <c r="B642" s="39"/>
      <c r="C642" s="78"/>
      <c r="D642" s="79"/>
      <c r="E642" s="79"/>
      <c r="F642" s="79"/>
      <c r="G642" s="80"/>
      <c r="H642" s="67"/>
      <c r="I642" s="67"/>
      <c r="J642" s="80"/>
      <c r="K642" s="80"/>
      <c r="L642" s="41"/>
      <c r="M642" s="41"/>
      <c r="N642" s="80"/>
      <c r="O642" s="80"/>
      <c r="P642" s="41"/>
      <c r="Q642" s="41"/>
      <c r="R642" s="80"/>
      <c r="S642" s="67"/>
      <c r="T642" s="80"/>
    </row>
    <row r="643" spans="2:20" x14ac:dyDescent="0.35">
      <c r="B643" s="39"/>
      <c r="C643" s="78"/>
      <c r="D643" s="79"/>
      <c r="E643" s="79"/>
      <c r="F643" s="79"/>
      <c r="G643" s="80"/>
      <c r="H643" s="67"/>
      <c r="I643" s="67"/>
      <c r="J643" s="80"/>
      <c r="K643" s="80"/>
      <c r="L643" s="41"/>
      <c r="M643" s="41"/>
      <c r="N643" s="80"/>
      <c r="O643" s="80"/>
      <c r="P643" s="41"/>
      <c r="Q643" s="41"/>
      <c r="R643" s="80"/>
      <c r="S643" s="67"/>
      <c r="T643" s="80"/>
    </row>
    <row r="644" spans="2:20" x14ac:dyDescent="0.35">
      <c r="B644" s="39"/>
      <c r="C644" s="78"/>
      <c r="D644" s="79"/>
      <c r="E644" s="79"/>
      <c r="F644" s="79"/>
      <c r="G644" s="80"/>
      <c r="H644" s="67"/>
      <c r="I644" s="67"/>
      <c r="J644" s="80"/>
      <c r="K644" s="80"/>
      <c r="L644" s="41"/>
      <c r="M644" s="41"/>
      <c r="N644" s="80"/>
      <c r="O644" s="80"/>
      <c r="P644" s="41"/>
      <c r="Q644" s="41"/>
      <c r="R644" s="80"/>
      <c r="S644" s="67"/>
      <c r="T644" s="80"/>
    </row>
    <row r="645" spans="2:20" x14ac:dyDescent="0.35">
      <c r="B645" s="39"/>
      <c r="C645" s="78"/>
      <c r="D645" s="79"/>
      <c r="E645" s="79"/>
      <c r="F645" s="79"/>
      <c r="G645" s="80"/>
      <c r="H645" s="67"/>
      <c r="I645" s="67"/>
      <c r="J645" s="80"/>
      <c r="K645" s="80"/>
      <c r="L645" s="41"/>
      <c r="M645" s="41"/>
      <c r="N645" s="80"/>
      <c r="O645" s="80"/>
      <c r="P645" s="41"/>
      <c r="Q645" s="41"/>
      <c r="R645" s="80"/>
      <c r="S645" s="67"/>
      <c r="T645" s="80"/>
    </row>
    <row r="646" spans="2:20" x14ac:dyDescent="0.35">
      <c r="B646" s="39"/>
      <c r="C646" s="78"/>
      <c r="D646" s="79"/>
      <c r="E646" s="79"/>
      <c r="F646" s="79"/>
      <c r="G646" s="80"/>
      <c r="H646" s="67"/>
      <c r="I646" s="67"/>
      <c r="J646" s="80"/>
      <c r="K646" s="80"/>
      <c r="L646" s="41"/>
      <c r="M646" s="41"/>
      <c r="N646" s="80"/>
      <c r="O646" s="80"/>
      <c r="P646" s="41"/>
      <c r="Q646" s="41"/>
      <c r="R646" s="80"/>
      <c r="S646" s="67"/>
      <c r="T646" s="80"/>
    </row>
    <row r="647" spans="2:20" x14ac:dyDescent="0.35">
      <c r="B647" s="39"/>
      <c r="C647" s="78"/>
      <c r="D647" s="79"/>
      <c r="E647" s="79"/>
      <c r="F647" s="79"/>
      <c r="G647" s="80"/>
      <c r="H647" s="67"/>
      <c r="I647" s="67"/>
      <c r="J647" s="80"/>
      <c r="K647" s="80"/>
      <c r="L647" s="41"/>
      <c r="M647" s="41"/>
      <c r="N647" s="80"/>
      <c r="O647" s="80"/>
      <c r="P647" s="41"/>
      <c r="Q647" s="41"/>
      <c r="R647" s="80"/>
      <c r="S647" s="67"/>
      <c r="T647" s="80"/>
    </row>
    <row r="648" spans="2:20" x14ac:dyDescent="0.35">
      <c r="B648" s="39"/>
      <c r="C648" s="78"/>
      <c r="D648" s="79"/>
      <c r="E648" s="79"/>
      <c r="F648" s="79"/>
      <c r="G648" s="80"/>
      <c r="H648" s="67"/>
      <c r="I648" s="67"/>
      <c r="J648" s="80"/>
      <c r="K648" s="80"/>
      <c r="L648" s="41"/>
      <c r="M648" s="41"/>
      <c r="N648" s="80"/>
      <c r="O648" s="80"/>
      <c r="P648" s="41"/>
      <c r="Q648" s="41"/>
      <c r="R648" s="80"/>
      <c r="S648" s="67"/>
      <c r="T648" s="80"/>
    </row>
    <row r="649" spans="2:20" x14ac:dyDescent="0.35">
      <c r="B649" s="39"/>
      <c r="C649" s="78"/>
      <c r="D649" s="79"/>
      <c r="E649" s="79"/>
      <c r="F649" s="79"/>
      <c r="G649" s="80"/>
      <c r="H649" s="67"/>
      <c r="I649" s="67"/>
      <c r="J649" s="80"/>
      <c r="K649" s="80"/>
      <c r="L649" s="41"/>
      <c r="M649" s="41"/>
      <c r="N649" s="80"/>
      <c r="O649" s="80"/>
      <c r="P649" s="41"/>
      <c r="Q649" s="41"/>
      <c r="R649" s="80"/>
      <c r="S649" s="67"/>
      <c r="T649" s="80"/>
    </row>
    <row r="650" spans="2:20" x14ac:dyDescent="0.35">
      <c r="B650" s="39"/>
      <c r="C650" s="78"/>
      <c r="D650" s="79"/>
      <c r="E650" s="79"/>
      <c r="F650" s="79"/>
      <c r="G650" s="80"/>
      <c r="H650" s="67"/>
      <c r="I650" s="67"/>
      <c r="J650" s="80"/>
      <c r="K650" s="80"/>
      <c r="L650" s="41"/>
      <c r="M650" s="41"/>
      <c r="N650" s="80"/>
      <c r="O650" s="80"/>
      <c r="P650" s="41"/>
      <c r="Q650" s="41"/>
      <c r="R650" s="80"/>
      <c r="S650" s="67"/>
      <c r="T650" s="80"/>
    </row>
    <row r="651" spans="2:20" x14ac:dyDescent="0.35">
      <c r="B651" s="39"/>
      <c r="C651" s="78"/>
      <c r="D651" s="79"/>
      <c r="E651" s="79"/>
      <c r="F651" s="79"/>
      <c r="G651" s="80"/>
      <c r="H651" s="67"/>
      <c r="I651" s="67"/>
      <c r="J651" s="80"/>
      <c r="K651" s="80"/>
      <c r="L651" s="41"/>
      <c r="M651" s="41"/>
      <c r="N651" s="80"/>
      <c r="O651" s="80"/>
      <c r="P651" s="41"/>
      <c r="Q651" s="41"/>
      <c r="R651" s="80"/>
      <c r="S651" s="67"/>
      <c r="T651" s="80"/>
    </row>
    <row r="652" spans="2:20" x14ac:dyDescent="0.35">
      <c r="B652" s="39"/>
      <c r="C652" s="78"/>
      <c r="D652" s="79"/>
      <c r="E652" s="79"/>
      <c r="F652" s="79"/>
      <c r="G652" s="80"/>
      <c r="H652" s="67"/>
      <c r="I652" s="67"/>
      <c r="J652" s="80"/>
      <c r="K652" s="80"/>
      <c r="L652" s="41"/>
      <c r="M652" s="41"/>
      <c r="N652" s="80"/>
      <c r="O652" s="80"/>
      <c r="P652" s="41"/>
      <c r="Q652" s="41"/>
      <c r="R652" s="80"/>
      <c r="S652" s="67"/>
      <c r="T652" s="80"/>
    </row>
    <row r="653" spans="2:20" x14ac:dyDescent="0.35">
      <c r="B653" s="39"/>
      <c r="C653" s="78"/>
      <c r="D653" s="79"/>
      <c r="E653" s="79"/>
      <c r="F653" s="79"/>
      <c r="G653" s="80"/>
      <c r="H653" s="67"/>
      <c r="I653" s="67"/>
      <c r="J653" s="80"/>
      <c r="K653" s="80"/>
      <c r="L653" s="41"/>
      <c r="M653" s="41"/>
      <c r="N653" s="80"/>
      <c r="O653" s="80"/>
      <c r="P653" s="41"/>
      <c r="Q653" s="41"/>
      <c r="R653" s="80"/>
      <c r="S653" s="67"/>
      <c r="T653" s="80"/>
    </row>
    <row r="654" spans="2:20" x14ac:dyDescent="0.35">
      <c r="B654" s="39"/>
      <c r="C654" s="78"/>
      <c r="D654" s="79"/>
      <c r="E654" s="79"/>
      <c r="F654" s="79"/>
      <c r="G654" s="80"/>
      <c r="H654" s="67"/>
      <c r="I654" s="67"/>
      <c r="J654" s="80"/>
      <c r="K654" s="80"/>
      <c r="L654" s="41"/>
      <c r="M654" s="41"/>
      <c r="N654" s="80"/>
      <c r="O654" s="80"/>
      <c r="P654" s="41"/>
      <c r="Q654" s="41"/>
      <c r="R654" s="80"/>
      <c r="S654" s="67"/>
      <c r="T654" s="80"/>
    </row>
    <row r="655" spans="2:20" x14ac:dyDescent="0.35">
      <c r="B655" s="39"/>
      <c r="C655" s="78"/>
      <c r="D655" s="79"/>
      <c r="E655" s="79"/>
      <c r="F655" s="79"/>
      <c r="G655" s="80"/>
      <c r="H655" s="67"/>
      <c r="I655" s="67"/>
      <c r="J655" s="80"/>
      <c r="K655" s="80"/>
      <c r="L655" s="41"/>
      <c r="M655" s="41"/>
      <c r="N655" s="80"/>
      <c r="O655" s="80"/>
      <c r="P655" s="41"/>
      <c r="Q655" s="41"/>
      <c r="R655" s="80"/>
      <c r="S655" s="67"/>
      <c r="T655" s="80"/>
    </row>
    <row r="656" spans="2:20" x14ac:dyDescent="0.35">
      <c r="B656" s="39"/>
      <c r="C656" s="78"/>
      <c r="D656" s="79"/>
      <c r="E656" s="79"/>
      <c r="F656" s="79"/>
      <c r="G656" s="80"/>
      <c r="H656" s="67"/>
      <c r="I656" s="67"/>
      <c r="J656" s="80"/>
      <c r="K656" s="80"/>
      <c r="L656" s="41"/>
      <c r="M656" s="41"/>
      <c r="N656" s="80"/>
      <c r="O656" s="80"/>
      <c r="P656" s="41"/>
      <c r="Q656" s="41"/>
      <c r="R656" s="80"/>
      <c r="S656" s="67"/>
      <c r="T656" s="80"/>
    </row>
    <row r="657" spans="2:20" x14ac:dyDescent="0.35">
      <c r="B657" s="39"/>
      <c r="C657" s="78"/>
      <c r="D657" s="79"/>
      <c r="E657" s="79"/>
      <c r="F657" s="79"/>
      <c r="G657" s="80"/>
      <c r="H657" s="67"/>
      <c r="I657" s="67"/>
      <c r="J657" s="80"/>
      <c r="K657" s="80"/>
      <c r="L657" s="41"/>
      <c r="M657" s="41"/>
      <c r="N657" s="80"/>
      <c r="O657" s="80"/>
      <c r="P657" s="41"/>
      <c r="Q657" s="41"/>
      <c r="R657" s="80"/>
      <c r="S657" s="67"/>
      <c r="T657" s="80"/>
    </row>
    <row r="658" spans="2:20" x14ac:dyDescent="0.35">
      <c r="B658" s="39"/>
      <c r="C658" s="78"/>
      <c r="D658" s="79"/>
      <c r="E658" s="79"/>
      <c r="F658" s="79"/>
      <c r="G658" s="80"/>
      <c r="H658" s="67"/>
      <c r="I658" s="67"/>
      <c r="J658" s="80"/>
      <c r="K658" s="80"/>
      <c r="L658" s="41"/>
      <c r="M658" s="41"/>
      <c r="N658" s="80"/>
      <c r="O658" s="80"/>
      <c r="P658" s="41"/>
      <c r="Q658" s="41"/>
      <c r="R658" s="80"/>
      <c r="S658" s="67"/>
      <c r="T658" s="80"/>
    </row>
    <row r="659" spans="2:20" x14ac:dyDescent="0.35">
      <c r="B659" s="39"/>
      <c r="C659" s="78"/>
      <c r="D659" s="79"/>
      <c r="E659" s="79"/>
      <c r="F659" s="79"/>
      <c r="G659" s="80"/>
      <c r="H659" s="67"/>
      <c r="I659" s="67"/>
      <c r="J659" s="80"/>
      <c r="K659" s="80"/>
      <c r="L659" s="41"/>
      <c r="M659" s="41"/>
      <c r="N659" s="80"/>
      <c r="O659" s="80"/>
      <c r="P659" s="41"/>
      <c r="Q659" s="41"/>
      <c r="R659" s="80"/>
      <c r="S659" s="67"/>
      <c r="T659" s="80"/>
    </row>
    <row r="660" spans="2:20" x14ac:dyDescent="0.35">
      <c r="B660" s="39"/>
      <c r="C660" s="78"/>
      <c r="D660" s="79"/>
      <c r="E660" s="79"/>
      <c r="F660" s="79"/>
      <c r="G660" s="80"/>
      <c r="H660" s="67"/>
      <c r="I660" s="67"/>
      <c r="J660" s="80"/>
      <c r="K660" s="80"/>
      <c r="L660" s="41"/>
      <c r="M660" s="41"/>
      <c r="N660" s="80"/>
      <c r="O660" s="80"/>
      <c r="P660" s="41"/>
      <c r="Q660" s="41"/>
      <c r="R660" s="80"/>
      <c r="S660" s="67"/>
      <c r="T660" s="80"/>
    </row>
    <row r="661" spans="2:20" x14ac:dyDescent="0.35">
      <c r="B661" s="39"/>
      <c r="C661" s="78"/>
      <c r="D661" s="79"/>
      <c r="E661" s="79"/>
      <c r="F661" s="79"/>
      <c r="G661" s="80"/>
      <c r="H661" s="67"/>
      <c r="I661" s="67"/>
      <c r="J661" s="80"/>
      <c r="K661" s="80"/>
      <c r="L661" s="41"/>
      <c r="M661" s="41"/>
      <c r="N661" s="80"/>
      <c r="O661" s="80"/>
      <c r="P661" s="41"/>
      <c r="Q661" s="41"/>
      <c r="R661" s="80"/>
      <c r="S661" s="67"/>
      <c r="T661" s="80"/>
    </row>
    <row r="662" spans="2:20" x14ac:dyDescent="0.35">
      <c r="B662" s="39"/>
      <c r="C662" s="78"/>
      <c r="D662" s="79"/>
      <c r="E662" s="79"/>
      <c r="F662" s="79"/>
      <c r="G662" s="80"/>
      <c r="H662" s="67"/>
      <c r="I662" s="67"/>
      <c r="J662" s="80"/>
      <c r="K662" s="80"/>
      <c r="L662" s="41"/>
      <c r="M662" s="41"/>
      <c r="N662" s="80"/>
      <c r="O662" s="80"/>
      <c r="P662" s="41"/>
      <c r="Q662" s="41"/>
      <c r="R662" s="80"/>
      <c r="S662" s="67"/>
      <c r="T662" s="80"/>
    </row>
    <row r="663" spans="2:20" x14ac:dyDescent="0.35">
      <c r="B663" s="39"/>
      <c r="C663" s="78"/>
      <c r="D663" s="79"/>
      <c r="E663" s="79"/>
      <c r="F663" s="79"/>
      <c r="G663" s="80"/>
      <c r="H663" s="67"/>
      <c r="I663" s="67"/>
      <c r="J663" s="80"/>
      <c r="K663" s="80"/>
      <c r="L663" s="41"/>
      <c r="M663" s="41"/>
      <c r="N663" s="80"/>
      <c r="O663" s="80"/>
      <c r="P663" s="41"/>
      <c r="Q663" s="41"/>
      <c r="R663" s="80"/>
      <c r="S663" s="67"/>
      <c r="T663" s="80"/>
    </row>
    <row r="664" spans="2:20" x14ac:dyDescent="0.35">
      <c r="B664" s="39"/>
      <c r="C664" s="78"/>
      <c r="D664" s="79"/>
      <c r="E664" s="79"/>
      <c r="F664" s="79"/>
      <c r="G664" s="80"/>
      <c r="H664" s="67"/>
      <c r="I664" s="67"/>
      <c r="J664" s="80"/>
      <c r="K664" s="80"/>
      <c r="L664" s="41"/>
      <c r="M664" s="41"/>
      <c r="N664" s="80"/>
      <c r="O664" s="80"/>
      <c r="P664" s="41"/>
      <c r="Q664" s="41"/>
      <c r="R664" s="80"/>
      <c r="S664" s="67"/>
      <c r="T664" s="80"/>
    </row>
    <row r="665" spans="2:20" x14ac:dyDescent="0.35">
      <c r="B665" s="39"/>
      <c r="C665" s="78"/>
      <c r="D665" s="79"/>
      <c r="E665" s="79"/>
      <c r="F665" s="79"/>
      <c r="G665" s="80"/>
      <c r="H665" s="67"/>
      <c r="I665" s="67"/>
      <c r="J665" s="80"/>
      <c r="K665" s="80"/>
      <c r="L665" s="41"/>
      <c r="M665" s="41"/>
      <c r="N665" s="80"/>
      <c r="O665" s="80"/>
      <c r="P665" s="41"/>
      <c r="Q665" s="41"/>
      <c r="R665" s="80"/>
      <c r="S665" s="67"/>
      <c r="T665" s="80"/>
    </row>
    <row r="666" spans="2:20" x14ac:dyDescent="0.35">
      <c r="B666" s="39"/>
      <c r="C666" s="78"/>
      <c r="D666" s="79"/>
      <c r="E666" s="79"/>
      <c r="F666" s="79"/>
      <c r="G666" s="80"/>
      <c r="H666" s="67"/>
      <c r="I666" s="67"/>
      <c r="J666" s="80"/>
      <c r="K666" s="80"/>
      <c r="L666" s="41"/>
      <c r="M666" s="41"/>
      <c r="N666" s="80"/>
      <c r="O666" s="80"/>
      <c r="P666" s="41"/>
      <c r="Q666" s="41"/>
      <c r="R666" s="80"/>
      <c r="S666" s="67"/>
      <c r="T666" s="80"/>
    </row>
    <row r="667" spans="2:20" x14ac:dyDescent="0.35">
      <c r="B667" s="39"/>
      <c r="C667" s="78"/>
      <c r="D667" s="79"/>
      <c r="E667" s="79"/>
      <c r="F667" s="79"/>
      <c r="G667" s="80"/>
      <c r="H667" s="67"/>
      <c r="I667" s="67"/>
      <c r="J667" s="80"/>
      <c r="K667" s="80"/>
      <c r="L667" s="41"/>
      <c r="M667" s="41"/>
      <c r="N667" s="80"/>
      <c r="O667" s="80"/>
      <c r="P667" s="41"/>
      <c r="Q667" s="41"/>
      <c r="R667" s="80"/>
      <c r="S667" s="67"/>
      <c r="T667" s="80"/>
    </row>
    <row r="668" spans="2:20" x14ac:dyDescent="0.35">
      <c r="B668" s="39"/>
      <c r="C668" s="78"/>
      <c r="D668" s="79"/>
      <c r="E668" s="79"/>
      <c r="F668" s="79"/>
      <c r="G668" s="80"/>
      <c r="H668" s="67"/>
      <c r="I668" s="67"/>
      <c r="J668" s="80"/>
      <c r="K668" s="80"/>
      <c r="L668" s="41"/>
      <c r="M668" s="41"/>
      <c r="N668" s="80"/>
      <c r="O668" s="80"/>
      <c r="P668" s="41"/>
      <c r="Q668" s="41"/>
      <c r="R668" s="80"/>
      <c r="S668" s="67"/>
      <c r="T668" s="80"/>
    </row>
    <row r="669" spans="2:20" x14ac:dyDescent="0.35">
      <c r="B669" s="39"/>
      <c r="C669" s="78"/>
      <c r="D669" s="79"/>
      <c r="E669" s="79"/>
      <c r="F669" s="79"/>
      <c r="G669" s="80"/>
      <c r="H669" s="67"/>
      <c r="I669" s="67"/>
      <c r="J669" s="80"/>
      <c r="K669" s="80"/>
      <c r="L669" s="41"/>
      <c r="M669" s="41"/>
      <c r="N669" s="80"/>
      <c r="O669" s="80"/>
      <c r="P669" s="41"/>
      <c r="Q669" s="41"/>
      <c r="R669" s="80"/>
      <c r="S669" s="67"/>
      <c r="T669" s="80"/>
    </row>
    <row r="670" spans="2:20" x14ac:dyDescent="0.35">
      <c r="B670" s="39"/>
      <c r="C670" s="78"/>
      <c r="D670" s="79"/>
      <c r="E670" s="79"/>
      <c r="F670" s="79"/>
      <c r="G670" s="80"/>
      <c r="H670" s="67"/>
      <c r="I670" s="67"/>
      <c r="J670" s="80"/>
      <c r="K670" s="80"/>
      <c r="L670" s="41"/>
      <c r="M670" s="41"/>
      <c r="N670" s="80"/>
      <c r="O670" s="80"/>
      <c r="P670" s="41"/>
      <c r="Q670" s="41"/>
      <c r="R670" s="80"/>
      <c r="S670" s="67"/>
      <c r="T670" s="80"/>
    </row>
    <row r="671" spans="2:20" x14ac:dyDescent="0.35">
      <c r="B671" s="39"/>
      <c r="C671" s="78"/>
      <c r="D671" s="79"/>
      <c r="E671" s="79"/>
      <c r="F671" s="79"/>
      <c r="G671" s="80"/>
      <c r="H671" s="67"/>
      <c r="I671" s="67"/>
      <c r="J671" s="80"/>
      <c r="K671" s="80"/>
      <c r="L671" s="41"/>
      <c r="M671" s="41"/>
      <c r="N671" s="80"/>
      <c r="O671" s="80"/>
      <c r="P671" s="41"/>
      <c r="Q671" s="41"/>
      <c r="R671" s="80"/>
      <c r="S671" s="67"/>
      <c r="T671" s="80"/>
    </row>
    <row r="672" spans="2:20" x14ac:dyDescent="0.35">
      <c r="B672" s="39"/>
      <c r="C672" s="78"/>
      <c r="D672" s="79"/>
      <c r="E672" s="79"/>
      <c r="F672" s="79"/>
      <c r="G672" s="80"/>
      <c r="H672" s="67"/>
      <c r="I672" s="67"/>
      <c r="J672" s="80"/>
      <c r="K672" s="80"/>
      <c r="L672" s="41"/>
      <c r="M672" s="41"/>
      <c r="N672" s="80"/>
      <c r="O672" s="80"/>
      <c r="P672" s="41"/>
      <c r="Q672" s="41"/>
      <c r="R672" s="80"/>
      <c r="S672" s="67"/>
      <c r="T672" s="80"/>
    </row>
    <row r="673" spans="2:20" x14ac:dyDescent="0.35">
      <c r="B673" s="39"/>
      <c r="C673" s="78"/>
      <c r="D673" s="79"/>
      <c r="E673" s="79"/>
      <c r="F673" s="79"/>
      <c r="G673" s="80"/>
      <c r="H673" s="67"/>
      <c r="I673" s="67"/>
      <c r="J673" s="80"/>
      <c r="K673" s="80"/>
      <c r="L673" s="41"/>
      <c r="M673" s="41"/>
      <c r="N673" s="80"/>
      <c r="O673" s="80"/>
      <c r="P673" s="41"/>
      <c r="Q673" s="41"/>
      <c r="R673" s="80"/>
      <c r="S673" s="67"/>
      <c r="T673" s="80"/>
    </row>
    <row r="674" spans="2:20" x14ac:dyDescent="0.35">
      <c r="B674" s="39"/>
      <c r="C674" s="78"/>
      <c r="D674" s="79"/>
      <c r="E674" s="79"/>
      <c r="F674" s="79"/>
      <c r="G674" s="80"/>
      <c r="H674" s="67"/>
      <c r="I674" s="67"/>
      <c r="J674" s="80"/>
      <c r="K674" s="80"/>
      <c r="L674" s="41"/>
      <c r="M674" s="41"/>
      <c r="N674" s="80"/>
      <c r="O674" s="80"/>
      <c r="P674" s="41"/>
      <c r="Q674" s="41"/>
      <c r="R674" s="80"/>
      <c r="S674" s="67"/>
      <c r="T674" s="80"/>
    </row>
    <row r="675" spans="2:20" x14ac:dyDescent="0.35">
      <c r="B675" s="39"/>
      <c r="C675" s="78"/>
      <c r="D675" s="79"/>
      <c r="E675" s="79"/>
      <c r="F675" s="79"/>
      <c r="G675" s="80"/>
      <c r="H675" s="67"/>
      <c r="I675" s="67"/>
      <c r="J675" s="80"/>
      <c r="K675" s="80"/>
      <c r="L675" s="41"/>
      <c r="M675" s="41"/>
      <c r="N675" s="80"/>
      <c r="O675" s="80"/>
      <c r="P675" s="41"/>
      <c r="Q675" s="41"/>
      <c r="R675" s="80"/>
      <c r="S675" s="67"/>
      <c r="T675" s="80"/>
    </row>
    <row r="676" spans="2:20" x14ac:dyDescent="0.35">
      <c r="B676" s="39"/>
      <c r="C676" s="78"/>
      <c r="D676" s="79"/>
      <c r="E676" s="79"/>
      <c r="F676" s="79"/>
      <c r="G676" s="80"/>
      <c r="H676" s="67"/>
      <c r="I676" s="67"/>
      <c r="J676" s="80"/>
      <c r="K676" s="80"/>
      <c r="L676" s="41"/>
      <c r="M676" s="41"/>
      <c r="N676" s="80"/>
      <c r="O676" s="80"/>
      <c r="P676" s="41"/>
      <c r="Q676" s="41"/>
      <c r="R676" s="80"/>
      <c r="S676" s="67"/>
      <c r="T676" s="80"/>
    </row>
    <row r="677" spans="2:20" x14ac:dyDescent="0.35">
      <c r="B677" s="39"/>
      <c r="C677" s="78"/>
      <c r="D677" s="79"/>
      <c r="E677" s="79"/>
      <c r="F677" s="79"/>
      <c r="G677" s="80"/>
      <c r="H677" s="67"/>
      <c r="I677" s="67"/>
      <c r="J677" s="80"/>
      <c r="K677" s="80"/>
      <c r="L677" s="41"/>
      <c r="M677" s="41"/>
      <c r="N677" s="80"/>
      <c r="O677" s="80"/>
      <c r="P677" s="41"/>
      <c r="Q677" s="41"/>
      <c r="R677" s="80"/>
      <c r="S677" s="67"/>
      <c r="T677" s="80"/>
    </row>
    <row r="678" spans="2:20" x14ac:dyDescent="0.35">
      <c r="B678" s="39"/>
      <c r="C678" s="78"/>
      <c r="D678" s="79"/>
      <c r="E678" s="79"/>
      <c r="F678" s="79"/>
      <c r="G678" s="80"/>
      <c r="H678" s="67"/>
      <c r="I678" s="67"/>
      <c r="J678" s="80"/>
      <c r="K678" s="80"/>
      <c r="L678" s="41"/>
      <c r="M678" s="41"/>
      <c r="N678" s="80"/>
      <c r="O678" s="80"/>
      <c r="P678" s="41"/>
      <c r="Q678" s="41"/>
      <c r="R678" s="80"/>
      <c r="S678" s="67"/>
      <c r="T678" s="80"/>
    </row>
    <row r="679" spans="2:20" x14ac:dyDescent="0.35">
      <c r="B679" s="39"/>
      <c r="C679" s="78"/>
      <c r="D679" s="79"/>
      <c r="E679" s="79"/>
      <c r="F679" s="79"/>
      <c r="G679" s="80"/>
      <c r="H679" s="67"/>
      <c r="I679" s="67"/>
      <c r="J679" s="80"/>
      <c r="K679" s="80"/>
      <c r="L679" s="41"/>
      <c r="M679" s="41"/>
      <c r="N679" s="80"/>
      <c r="O679" s="80"/>
      <c r="P679" s="41"/>
      <c r="Q679" s="41"/>
      <c r="R679" s="80"/>
      <c r="S679" s="67"/>
      <c r="T679" s="80"/>
    </row>
    <row r="680" spans="2:20" x14ac:dyDescent="0.35">
      <c r="B680" s="39"/>
      <c r="C680" s="78"/>
      <c r="D680" s="79"/>
      <c r="E680" s="79"/>
      <c r="F680" s="79"/>
      <c r="G680" s="80"/>
      <c r="H680" s="67"/>
      <c r="I680" s="67"/>
      <c r="J680" s="80"/>
      <c r="K680" s="80"/>
      <c r="L680" s="41"/>
      <c r="M680" s="41"/>
      <c r="N680" s="80"/>
      <c r="O680" s="80"/>
      <c r="P680" s="41"/>
      <c r="Q680" s="41"/>
      <c r="R680" s="80"/>
      <c r="S680" s="67"/>
      <c r="T680" s="80"/>
    </row>
    <row r="681" spans="2:20" x14ac:dyDescent="0.35">
      <c r="B681" s="39"/>
      <c r="C681" s="78"/>
      <c r="D681" s="79"/>
      <c r="E681" s="79"/>
      <c r="F681" s="79"/>
      <c r="G681" s="80"/>
      <c r="H681" s="67"/>
      <c r="I681" s="67"/>
      <c r="J681" s="80"/>
      <c r="K681" s="80"/>
      <c r="L681" s="41"/>
      <c r="M681" s="41"/>
      <c r="N681" s="80"/>
      <c r="O681" s="80"/>
      <c r="P681" s="41"/>
      <c r="Q681" s="41"/>
      <c r="R681" s="80"/>
      <c r="S681" s="67"/>
      <c r="T681" s="80"/>
    </row>
    <row r="682" spans="2:20" x14ac:dyDescent="0.35">
      <c r="B682" s="39"/>
      <c r="C682" s="78"/>
      <c r="D682" s="79"/>
      <c r="E682" s="79"/>
      <c r="F682" s="79"/>
      <c r="G682" s="80"/>
      <c r="H682" s="67"/>
      <c r="I682" s="67"/>
      <c r="J682" s="80"/>
      <c r="K682" s="80"/>
      <c r="L682" s="41"/>
      <c r="M682" s="41"/>
      <c r="N682" s="80"/>
      <c r="O682" s="80"/>
      <c r="P682" s="41"/>
      <c r="Q682" s="41"/>
      <c r="R682" s="80"/>
      <c r="S682" s="67"/>
      <c r="T682" s="80"/>
    </row>
    <row r="683" spans="2:20" x14ac:dyDescent="0.35">
      <c r="B683" s="39"/>
      <c r="C683" s="78"/>
      <c r="D683" s="79"/>
      <c r="E683" s="79"/>
      <c r="F683" s="79"/>
      <c r="G683" s="80"/>
      <c r="H683" s="67"/>
      <c r="I683" s="67"/>
      <c r="J683" s="80"/>
      <c r="K683" s="80"/>
      <c r="L683" s="41"/>
      <c r="M683" s="41"/>
      <c r="N683" s="80"/>
      <c r="O683" s="80"/>
      <c r="P683" s="41"/>
      <c r="Q683" s="41"/>
      <c r="R683" s="80"/>
      <c r="S683" s="67"/>
      <c r="T683" s="80"/>
    </row>
    <row r="684" spans="2:20" x14ac:dyDescent="0.35">
      <c r="B684" s="39"/>
      <c r="C684" s="78"/>
      <c r="D684" s="79"/>
      <c r="E684" s="79"/>
      <c r="F684" s="79"/>
      <c r="G684" s="80"/>
      <c r="H684" s="67"/>
      <c r="I684" s="67"/>
      <c r="J684" s="80"/>
      <c r="K684" s="80"/>
      <c r="L684" s="41"/>
      <c r="M684" s="41"/>
      <c r="N684" s="80"/>
      <c r="O684" s="80"/>
      <c r="P684" s="41"/>
      <c r="Q684" s="41"/>
      <c r="R684" s="80"/>
      <c r="S684" s="67"/>
      <c r="T684" s="80"/>
    </row>
    <row r="685" spans="2:20" x14ac:dyDescent="0.35">
      <c r="B685" s="39"/>
      <c r="C685" s="78"/>
      <c r="D685" s="79"/>
      <c r="E685" s="79"/>
      <c r="F685" s="79"/>
      <c r="G685" s="80"/>
      <c r="H685" s="67"/>
      <c r="I685" s="67"/>
      <c r="J685" s="80"/>
      <c r="K685" s="80"/>
      <c r="L685" s="41"/>
      <c r="M685" s="41"/>
      <c r="N685" s="80"/>
      <c r="O685" s="80"/>
      <c r="P685" s="41"/>
      <c r="Q685" s="41"/>
      <c r="R685" s="80"/>
      <c r="S685" s="67"/>
      <c r="T685" s="80"/>
    </row>
    <row r="686" spans="2:20" x14ac:dyDescent="0.35">
      <c r="B686" s="39"/>
      <c r="C686" s="78"/>
      <c r="D686" s="79"/>
      <c r="E686" s="79"/>
      <c r="F686" s="79"/>
      <c r="G686" s="80"/>
      <c r="H686" s="67"/>
      <c r="I686" s="67"/>
      <c r="J686" s="80"/>
      <c r="K686" s="80"/>
      <c r="L686" s="41"/>
      <c r="M686" s="41"/>
      <c r="N686" s="80"/>
      <c r="O686" s="80"/>
      <c r="P686" s="41"/>
      <c r="Q686" s="41"/>
      <c r="R686" s="80"/>
      <c r="S686" s="67"/>
      <c r="T686" s="80"/>
    </row>
    <row r="687" spans="2:20" x14ac:dyDescent="0.35">
      <c r="B687" s="39"/>
      <c r="C687" s="78"/>
      <c r="D687" s="79"/>
      <c r="E687" s="79"/>
      <c r="F687" s="79"/>
      <c r="G687" s="80"/>
      <c r="H687" s="67"/>
      <c r="I687" s="67"/>
      <c r="J687" s="80"/>
      <c r="K687" s="80"/>
      <c r="L687" s="41"/>
      <c r="M687" s="41"/>
      <c r="N687" s="80"/>
      <c r="O687" s="80"/>
      <c r="P687" s="41"/>
      <c r="Q687" s="41"/>
      <c r="R687" s="80"/>
      <c r="S687" s="67"/>
      <c r="T687" s="80"/>
    </row>
    <row r="688" spans="2:20" x14ac:dyDescent="0.35">
      <c r="B688" s="39"/>
      <c r="C688" s="78"/>
      <c r="D688" s="79"/>
      <c r="E688" s="79"/>
      <c r="F688" s="79"/>
      <c r="G688" s="80"/>
      <c r="H688" s="67"/>
      <c r="I688" s="67"/>
      <c r="J688" s="80"/>
      <c r="K688" s="80"/>
      <c r="L688" s="41"/>
      <c r="M688" s="41"/>
      <c r="N688" s="80"/>
      <c r="O688" s="80"/>
      <c r="P688" s="41"/>
      <c r="Q688" s="41"/>
      <c r="R688" s="80"/>
      <c r="S688" s="67"/>
      <c r="T688" s="80"/>
    </row>
    <row r="689" spans="2:20" x14ac:dyDescent="0.35">
      <c r="B689" s="39"/>
      <c r="C689" s="78"/>
      <c r="D689" s="79"/>
      <c r="E689" s="79"/>
      <c r="F689" s="79"/>
      <c r="G689" s="80"/>
      <c r="H689" s="67"/>
      <c r="I689" s="67"/>
      <c r="J689" s="80"/>
      <c r="K689" s="80"/>
      <c r="L689" s="41"/>
      <c r="M689" s="41"/>
      <c r="N689" s="80"/>
      <c r="O689" s="80"/>
      <c r="P689" s="41"/>
      <c r="Q689" s="41"/>
      <c r="R689" s="80"/>
      <c r="S689" s="67"/>
      <c r="T689" s="80"/>
    </row>
    <row r="690" spans="2:20" x14ac:dyDescent="0.35">
      <c r="B690" s="39"/>
      <c r="C690" s="78"/>
      <c r="D690" s="79"/>
      <c r="E690" s="79"/>
      <c r="F690" s="79"/>
      <c r="G690" s="80"/>
      <c r="H690" s="67"/>
      <c r="I690" s="67"/>
      <c r="J690" s="80"/>
      <c r="K690" s="80"/>
      <c r="L690" s="41"/>
      <c r="M690" s="41"/>
      <c r="N690" s="80"/>
      <c r="O690" s="80"/>
      <c r="P690" s="41"/>
      <c r="Q690" s="41"/>
      <c r="R690" s="80"/>
      <c r="S690" s="67"/>
      <c r="T690" s="80"/>
    </row>
    <row r="691" spans="2:20" x14ac:dyDescent="0.35">
      <c r="B691" s="39"/>
      <c r="C691" s="78"/>
      <c r="D691" s="79"/>
      <c r="E691" s="79"/>
      <c r="F691" s="79"/>
      <c r="G691" s="80"/>
      <c r="H691" s="67"/>
      <c r="I691" s="67"/>
      <c r="J691" s="80"/>
      <c r="K691" s="80"/>
      <c r="L691" s="41"/>
      <c r="M691" s="41"/>
      <c r="N691" s="80"/>
      <c r="O691" s="80"/>
      <c r="P691" s="41"/>
      <c r="Q691" s="41"/>
      <c r="R691" s="80"/>
      <c r="S691" s="67"/>
      <c r="T691" s="80"/>
    </row>
    <row r="692" spans="2:20" x14ac:dyDescent="0.35">
      <c r="B692" s="39"/>
      <c r="C692" s="78"/>
      <c r="D692" s="79"/>
      <c r="E692" s="79"/>
      <c r="F692" s="79"/>
      <c r="G692" s="80"/>
      <c r="H692" s="67"/>
      <c r="I692" s="67"/>
      <c r="J692" s="80"/>
      <c r="K692" s="80"/>
      <c r="L692" s="41"/>
      <c r="M692" s="41"/>
      <c r="N692" s="80"/>
      <c r="O692" s="80"/>
      <c r="P692" s="41"/>
      <c r="Q692" s="41"/>
      <c r="R692" s="80"/>
      <c r="S692" s="67"/>
      <c r="T692" s="80"/>
    </row>
    <row r="693" spans="2:20" x14ac:dyDescent="0.35">
      <c r="B693" s="39"/>
      <c r="C693" s="78"/>
      <c r="D693" s="79"/>
      <c r="E693" s="79"/>
      <c r="F693" s="79"/>
      <c r="G693" s="80"/>
      <c r="H693" s="67"/>
      <c r="I693" s="67"/>
      <c r="J693" s="80"/>
      <c r="K693" s="80"/>
      <c r="L693" s="41"/>
      <c r="M693" s="41"/>
      <c r="N693" s="80"/>
      <c r="O693" s="80"/>
      <c r="P693" s="41"/>
      <c r="Q693" s="41"/>
      <c r="R693" s="80"/>
      <c r="S693" s="67"/>
      <c r="T693" s="80"/>
    </row>
    <row r="694" spans="2:20" x14ac:dyDescent="0.35">
      <c r="B694" s="39"/>
      <c r="C694" s="78"/>
      <c r="D694" s="79"/>
      <c r="E694" s="79"/>
      <c r="F694" s="79"/>
      <c r="G694" s="80"/>
      <c r="H694" s="67"/>
      <c r="I694" s="67"/>
      <c r="J694" s="80"/>
      <c r="K694" s="80"/>
      <c r="L694" s="41"/>
      <c r="M694" s="41"/>
      <c r="N694" s="80"/>
      <c r="O694" s="80"/>
      <c r="P694" s="41"/>
      <c r="Q694" s="41"/>
      <c r="R694" s="80"/>
      <c r="S694" s="67"/>
      <c r="T694" s="80"/>
    </row>
    <row r="695" spans="2:20" x14ac:dyDescent="0.35">
      <c r="B695" s="39"/>
      <c r="C695" s="78"/>
      <c r="D695" s="79"/>
      <c r="E695" s="79"/>
      <c r="F695" s="79"/>
      <c r="G695" s="80"/>
      <c r="H695" s="67"/>
      <c r="I695" s="67"/>
      <c r="J695" s="80"/>
      <c r="K695" s="80"/>
      <c r="L695" s="41"/>
      <c r="M695" s="41"/>
      <c r="N695" s="80"/>
      <c r="O695" s="80"/>
      <c r="P695" s="41"/>
      <c r="Q695" s="41"/>
      <c r="R695" s="80"/>
      <c r="S695" s="67"/>
      <c r="T695" s="80"/>
    </row>
    <row r="696" spans="2:20" x14ac:dyDescent="0.35">
      <c r="B696" s="39"/>
      <c r="C696" s="78"/>
      <c r="D696" s="79"/>
      <c r="E696" s="79"/>
      <c r="F696" s="79"/>
      <c r="G696" s="80"/>
      <c r="H696" s="67"/>
      <c r="I696" s="67"/>
      <c r="J696" s="80"/>
      <c r="K696" s="80"/>
      <c r="L696" s="41"/>
      <c r="M696" s="41"/>
      <c r="N696" s="80"/>
      <c r="O696" s="80"/>
      <c r="P696" s="41"/>
      <c r="Q696" s="41"/>
      <c r="R696" s="80"/>
      <c r="S696" s="67"/>
      <c r="T696" s="80"/>
    </row>
    <row r="697" spans="2:20" x14ac:dyDescent="0.35">
      <c r="B697" s="39"/>
      <c r="C697" s="78"/>
      <c r="D697" s="79"/>
      <c r="E697" s="79"/>
      <c r="F697" s="79"/>
      <c r="G697" s="80"/>
      <c r="H697" s="67"/>
      <c r="I697" s="67"/>
      <c r="J697" s="80"/>
      <c r="K697" s="80"/>
      <c r="L697" s="41"/>
      <c r="M697" s="41"/>
      <c r="N697" s="80"/>
      <c r="O697" s="80"/>
      <c r="P697" s="41"/>
      <c r="Q697" s="41"/>
      <c r="R697" s="80"/>
      <c r="S697" s="67"/>
      <c r="T697" s="80"/>
    </row>
    <row r="698" spans="2:20" x14ac:dyDescent="0.35">
      <c r="B698" s="39"/>
      <c r="C698" s="78"/>
      <c r="D698" s="79"/>
      <c r="E698" s="79"/>
      <c r="F698" s="79"/>
      <c r="G698" s="80"/>
      <c r="H698" s="67"/>
      <c r="I698" s="67"/>
      <c r="J698" s="80"/>
      <c r="K698" s="80"/>
      <c r="L698" s="41"/>
      <c r="M698" s="41"/>
      <c r="N698" s="80"/>
      <c r="O698" s="80"/>
      <c r="P698" s="41"/>
      <c r="Q698" s="41"/>
      <c r="R698" s="80"/>
      <c r="S698" s="67"/>
      <c r="T698" s="80"/>
    </row>
    <row r="699" spans="2:20" x14ac:dyDescent="0.35">
      <c r="B699" s="39"/>
      <c r="C699" s="78"/>
      <c r="D699" s="79"/>
      <c r="E699" s="79"/>
      <c r="F699" s="79"/>
      <c r="G699" s="80"/>
      <c r="H699" s="67"/>
      <c r="I699" s="67"/>
      <c r="J699" s="80"/>
      <c r="K699" s="80"/>
      <c r="L699" s="41"/>
      <c r="M699" s="41"/>
      <c r="N699" s="80"/>
      <c r="O699" s="80"/>
      <c r="P699" s="41"/>
      <c r="Q699" s="41"/>
      <c r="R699" s="80"/>
      <c r="S699" s="67"/>
      <c r="T699" s="80"/>
    </row>
    <row r="700" spans="2:20" x14ac:dyDescent="0.35">
      <c r="B700" s="39"/>
      <c r="C700" s="78"/>
      <c r="D700" s="79"/>
      <c r="E700" s="79"/>
      <c r="F700" s="79"/>
      <c r="G700" s="80"/>
      <c r="H700" s="67"/>
      <c r="I700" s="67"/>
      <c r="J700" s="80"/>
      <c r="K700" s="80"/>
      <c r="L700" s="41"/>
      <c r="M700" s="41"/>
      <c r="N700" s="80"/>
      <c r="O700" s="80"/>
      <c r="P700" s="41"/>
      <c r="Q700" s="41"/>
      <c r="R700" s="80"/>
      <c r="S700" s="67"/>
      <c r="T700" s="80"/>
    </row>
    <row r="701" spans="2:20" x14ac:dyDescent="0.35">
      <c r="B701" s="39"/>
      <c r="C701" s="78"/>
      <c r="D701" s="79"/>
      <c r="E701" s="79"/>
      <c r="F701" s="79"/>
      <c r="G701" s="80"/>
      <c r="H701" s="67"/>
      <c r="I701" s="67"/>
      <c r="J701" s="80"/>
      <c r="K701" s="80"/>
      <c r="L701" s="41"/>
      <c r="M701" s="41"/>
      <c r="N701" s="80"/>
      <c r="O701" s="80"/>
      <c r="P701" s="41"/>
      <c r="Q701" s="41"/>
      <c r="R701" s="80"/>
      <c r="S701" s="67"/>
      <c r="T701" s="80"/>
    </row>
    <row r="702" spans="2:20" x14ac:dyDescent="0.35">
      <c r="B702" s="39"/>
      <c r="C702" s="78"/>
      <c r="D702" s="79"/>
      <c r="E702" s="79"/>
      <c r="F702" s="79"/>
      <c r="G702" s="80"/>
      <c r="H702" s="67"/>
      <c r="I702" s="67"/>
      <c r="J702" s="80"/>
      <c r="K702" s="80"/>
      <c r="L702" s="41"/>
      <c r="M702" s="41"/>
      <c r="N702" s="80"/>
      <c r="O702" s="80"/>
      <c r="P702" s="41"/>
      <c r="Q702" s="41"/>
      <c r="R702" s="80"/>
      <c r="S702" s="67"/>
      <c r="T702" s="80"/>
    </row>
    <row r="703" spans="2:20" x14ac:dyDescent="0.35">
      <c r="B703" s="39"/>
      <c r="C703" s="78"/>
      <c r="D703" s="79"/>
      <c r="E703" s="79"/>
      <c r="F703" s="79"/>
      <c r="G703" s="80"/>
      <c r="H703" s="67"/>
      <c r="I703" s="67"/>
      <c r="J703" s="80"/>
      <c r="K703" s="80"/>
      <c r="L703" s="41"/>
      <c r="M703" s="41"/>
      <c r="N703" s="80"/>
      <c r="O703" s="80"/>
      <c r="P703" s="41"/>
      <c r="Q703" s="41"/>
      <c r="R703" s="80"/>
      <c r="S703" s="67"/>
      <c r="T703" s="80"/>
    </row>
    <row r="704" spans="2:20" x14ac:dyDescent="0.35">
      <c r="B704" s="39"/>
      <c r="C704" s="78"/>
      <c r="D704" s="79"/>
      <c r="E704" s="79"/>
      <c r="F704" s="79"/>
      <c r="G704" s="80"/>
      <c r="H704" s="67"/>
      <c r="I704" s="67"/>
      <c r="J704" s="80"/>
      <c r="K704" s="80"/>
      <c r="L704" s="41"/>
      <c r="M704" s="41"/>
      <c r="N704" s="80"/>
      <c r="O704" s="80"/>
      <c r="P704" s="41"/>
      <c r="Q704" s="41"/>
      <c r="R704" s="80"/>
      <c r="S704" s="67"/>
      <c r="T704" s="80"/>
    </row>
    <row r="705" spans="2:20" x14ac:dyDescent="0.35">
      <c r="B705" s="39"/>
      <c r="C705" s="78"/>
      <c r="D705" s="79"/>
      <c r="E705" s="79"/>
      <c r="F705" s="79"/>
      <c r="G705" s="80"/>
      <c r="H705" s="67"/>
      <c r="I705" s="67"/>
      <c r="J705" s="80"/>
      <c r="K705" s="80"/>
      <c r="L705" s="41"/>
      <c r="M705" s="41"/>
      <c r="N705" s="80"/>
      <c r="O705" s="80"/>
      <c r="P705" s="41"/>
      <c r="Q705" s="41"/>
      <c r="R705" s="80"/>
      <c r="S705" s="67"/>
      <c r="T705" s="80"/>
    </row>
    <row r="706" spans="2:20" x14ac:dyDescent="0.35">
      <c r="B706" s="39"/>
      <c r="C706" s="78"/>
      <c r="D706" s="79"/>
      <c r="E706" s="79"/>
      <c r="F706" s="79"/>
      <c r="G706" s="80"/>
      <c r="H706" s="67"/>
      <c r="I706" s="67"/>
      <c r="J706" s="80"/>
      <c r="K706" s="80"/>
      <c r="L706" s="41"/>
      <c r="M706" s="41"/>
      <c r="N706" s="80"/>
      <c r="O706" s="80"/>
      <c r="P706" s="41"/>
      <c r="Q706" s="41"/>
      <c r="R706" s="80"/>
      <c r="S706" s="67"/>
      <c r="T706" s="80"/>
    </row>
    <row r="707" spans="2:20" x14ac:dyDescent="0.35">
      <c r="B707" s="39"/>
      <c r="C707" s="78"/>
      <c r="D707" s="79"/>
      <c r="E707" s="79"/>
      <c r="F707" s="79"/>
      <c r="G707" s="80"/>
      <c r="H707" s="67"/>
      <c r="I707" s="67"/>
      <c r="J707" s="80"/>
      <c r="K707" s="80"/>
      <c r="L707" s="41"/>
      <c r="M707" s="41"/>
      <c r="N707" s="80"/>
      <c r="O707" s="80"/>
      <c r="P707" s="41"/>
      <c r="Q707" s="41"/>
      <c r="R707" s="80"/>
      <c r="S707" s="67"/>
      <c r="T707" s="80"/>
    </row>
    <row r="708" spans="2:20" x14ac:dyDescent="0.35">
      <c r="B708" s="39"/>
      <c r="C708" s="78"/>
      <c r="D708" s="79"/>
      <c r="E708" s="79"/>
      <c r="F708" s="79"/>
      <c r="G708" s="80"/>
      <c r="H708" s="67"/>
      <c r="I708" s="67"/>
      <c r="J708" s="80"/>
      <c r="K708" s="80"/>
      <c r="L708" s="41"/>
      <c r="M708" s="41"/>
      <c r="N708" s="80"/>
      <c r="O708" s="80"/>
      <c r="P708" s="41"/>
      <c r="Q708" s="41"/>
      <c r="R708" s="80"/>
      <c r="S708" s="67"/>
      <c r="T708" s="80"/>
    </row>
    <row r="709" spans="2:20" x14ac:dyDescent="0.35">
      <c r="B709" s="39"/>
      <c r="C709" s="78"/>
      <c r="D709" s="79"/>
      <c r="E709" s="79"/>
      <c r="F709" s="79"/>
      <c r="G709" s="80"/>
      <c r="H709" s="67"/>
      <c r="I709" s="67"/>
      <c r="J709" s="80"/>
      <c r="K709" s="80"/>
      <c r="L709" s="41"/>
      <c r="M709" s="41"/>
      <c r="N709" s="80"/>
      <c r="O709" s="80"/>
      <c r="P709" s="41"/>
      <c r="Q709" s="41"/>
      <c r="R709" s="80"/>
      <c r="S709" s="67"/>
      <c r="T709" s="80"/>
    </row>
    <row r="710" spans="2:20" x14ac:dyDescent="0.35">
      <c r="B710" s="39"/>
      <c r="C710" s="78"/>
      <c r="D710" s="79"/>
      <c r="E710" s="79"/>
      <c r="F710" s="79"/>
      <c r="G710" s="80"/>
      <c r="H710" s="67"/>
      <c r="I710" s="67"/>
      <c r="J710" s="80"/>
      <c r="K710" s="80"/>
      <c r="L710" s="41"/>
      <c r="M710" s="41"/>
      <c r="N710" s="80"/>
      <c r="O710" s="80"/>
      <c r="P710" s="41"/>
      <c r="Q710" s="41"/>
      <c r="R710" s="80"/>
      <c r="S710" s="67"/>
      <c r="T710" s="80"/>
    </row>
    <row r="711" spans="2:20" x14ac:dyDescent="0.35">
      <c r="B711" s="39"/>
      <c r="C711" s="78"/>
      <c r="D711" s="79"/>
      <c r="E711" s="79"/>
      <c r="F711" s="79"/>
      <c r="G711" s="80"/>
      <c r="H711" s="67"/>
      <c r="I711" s="67"/>
      <c r="J711" s="80"/>
      <c r="K711" s="80"/>
      <c r="L711" s="41"/>
      <c r="M711" s="41"/>
      <c r="N711" s="80"/>
      <c r="O711" s="80"/>
      <c r="P711" s="41"/>
      <c r="Q711" s="41"/>
      <c r="R711" s="80"/>
      <c r="S711" s="67"/>
      <c r="T711" s="80"/>
    </row>
    <row r="712" spans="2:20" x14ac:dyDescent="0.35">
      <c r="B712" s="39"/>
      <c r="C712" s="78"/>
      <c r="D712" s="79"/>
      <c r="E712" s="79"/>
      <c r="F712" s="79"/>
      <c r="G712" s="80"/>
      <c r="H712" s="67"/>
      <c r="I712" s="67"/>
      <c r="J712" s="80"/>
      <c r="K712" s="80"/>
      <c r="L712" s="41"/>
      <c r="M712" s="41"/>
      <c r="N712" s="80"/>
      <c r="O712" s="80"/>
      <c r="P712" s="41"/>
      <c r="Q712" s="41"/>
      <c r="R712" s="80"/>
      <c r="S712" s="67"/>
      <c r="T712" s="80"/>
    </row>
    <row r="713" spans="2:20" x14ac:dyDescent="0.35">
      <c r="B713" s="39"/>
      <c r="C713" s="78"/>
      <c r="D713" s="79"/>
      <c r="E713" s="79"/>
      <c r="F713" s="79"/>
      <c r="G713" s="80"/>
      <c r="H713" s="67"/>
      <c r="I713" s="67"/>
      <c r="J713" s="80"/>
      <c r="K713" s="80"/>
      <c r="L713" s="41"/>
      <c r="M713" s="41"/>
      <c r="N713" s="80"/>
      <c r="O713" s="80"/>
      <c r="P713" s="41"/>
      <c r="Q713" s="41"/>
      <c r="R713" s="80"/>
      <c r="S713" s="67"/>
      <c r="T713" s="80"/>
    </row>
    <row r="714" spans="2:20" x14ac:dyDescent="0.35">
      <c r="B714" s="39"/>
      <c r="C714" s="78"/>
      <c r="D714" s="79"/>
      <c r="E714" s="79"/>
      <c r="F714" s="79"/>
      <c r="G714" s="80"/>
      <c r="H714" s="67"/>
      <c r="I714" s="67"/>
      <c r="J714" s="80"/>
      <c r="K714" s="80"/>
      <c r="L714" s="41"/>
      <c r="M714" s="41"/>
      <c r="N714" s="80"/>
      <c r="O714" s="80"/>
      <c r="P714" s="41"/>
      <c r="Q714" s="41"/>
      <c r="R714" s="80"/>
      <c r="S714" s="67"/>
      <c r="T714" s="80"/>
    </row>
    <row r="715" spans="2:20" x14ac:dyDescent="0.35">
      <c r="B715" s="39"/>
      <c r="C715" s="78"/>
      <c r="D715" s="79"/>
      <c r="E715" s="79"/>
      <c r="F715" s="79"/>
      <c r="G715" s="80"/>
      <c r="H715" s="67"/>
      <c r="I715" s="67"/>
      <c r="J715" s="80"/>
      <c r="K715" s="80"/>
      <c r="L715" s="41"/>
      <c r="M715" s="41"/>
      <c r="N715" s="80"/>
      <c r="O715" s="80"/>
      <c r="P715" s="41"/>
      <c r="Q715" s="41"/>
      <c r="R715" s="80"/>
      <c r="S715" s="67"/>
      <c r="T715" s="80"/>
    </row>
    <row r="716" spans="2:20" x14ac:dyDescent="0.35">
      <c r="B716" s="39"/>
      <c r="C716" s="78"/>
      <c r="D716" s="79"/>
      <c r="E716" s="79"/>
      <c r="F716" s="79"/>
      <c r="G716" s="80"/>
      <c r="H716" s="67"/>
      <c r="I716" s="67"/>
      <c r="J716" s="80"/>
      <c r="K716" s="80"/>
      <c r="L716" s="41"/>
      <c r="M716" s="41"/>
      <c r="N716" s="80"/>
      <c r="O716" s="80"/>
      <c r="P716" s="41"/>
      <c r="Q716" s="41"/>
      <c r="R716" s="80"/>
      <c r="S716" s="67"/>
      <c r="T716" s="80"/>
    </row>
    <row r="717" spans="2:20" x14ac:dyDescent="0.35">
      <c r="B717" s="39"/>
      <c r="C717" s="78"/>
      <c r="D717" s="79"/>
      <c r="E717" s="79"/>
      <c r="F717" s="79"/>
      <c r="G717" s="80"/>
      <c r="H717" s="67"/>
      <c r="I717" s="67"/>
      <c r="J717" s="80"/>
      <c r="K717" s="80"/>
      <c r="L717" s="41"/>
      <c r="M717" s="41"/>
      <c r="N717" s="80"/>
      <c r="O717" s="80"/>
      <c r="P717" s="41"/>
      <c r="Q717" s="41"/>
      <c r="R717" s="80"/>
      <c r="S717" s="67"/>
      <c r="T717" s="80"/>
    </row>
    <row r="718" spans="2:20" x14ac:dyDescent="0.35">
      <c r="B718" s="39"/>
      <c r="C718" s="78"/>
      <c r="D718" s="79"/>
      <c r="E718" s="79"/>
      <c r="F718" s="79"/>
      <c r="G718" s="80"/>
      <c r="H718" s="67"/>
      <c r="I718" s="67"/>
      <c r="J718" s="80"/>
      <c r="K718" s="80"/>
      <c r="L718" s="41"/>
      <c r="M718" s="41"/>
      <c r="N718" s="80"/>
      <c r="O718" s="80"/>
      <c r="P718" s="41"/>
      <c r="Q718" s="41"/>
      <c r="R718" s="80"/>
      <c r="S718" s="67"/>
      <c r="T718" s="80"/>
    </row>
    <row r="719" spans="2:20" x14ac:dyDescent="0.35">
      <c r="B719" s="39"/>
      <c r="C719" s="78"/>
      <c r="D719" s="79"/>
      <c r="E719" s="79"/>
      <c r="F719" s="79"/>
      <c r="G719" s="80"/>
      <c r="H719" s="67"/>
      <c r="I719" s="67"/>
      <c r="J719" s="80"/>
      <c r="K719" s="80"/>
      <c r="L719" s="41"/>
      <c r="M719" s="41"/>
      <c r="N719" s="80"/>
      <c r="O719" s="80"/>
      <c r="P719" s="41"/>
      <c r="Q719" s="41"/>
      <c r="R719" s="80"/>
      <c r="S719" s="67"/>
      <c r="T719" s="80"/>
    </row>
    <row r="720" spans="2:20" x14ac:dyDescent="0.35">
      <c r="B720" s="39"/>
      <c r="C720" s="78"/>
      <c r="D720" s="79"/>
      <c r="E720" s="79"/>
      <c r="F720" s="79"/>
      <c r="G720" s="80"/>
      <c r="H720" s="67"/>
      <c r="I720" s="67"/>
      <c r="J720" s="80"/>
      <c r="K720" s="80"/>
      <c r="L720" s="41"/>
      <c r="M720" s="41"/>
      <c r="N720" s="80"/>
      <c r="O720" s="80"/>
      <c r="P720" s="41"/>
      <c r="Q720" s="41"/>
      <c r="R720" s="80"/>
      <c r="S720" s="67"/>
      <c r="T720" s="80"/>
    </row>
    <row r="721" spans="2:20" x14ac:dyDescent="0.35">
      <c r="B721" s="39"/>
      <c r="C721" s="78"/>
      <c r="D721" s="79"/>
      <c r="E721" s="79"/>
      <c r="F721" s="79"/>
      <c r="G721" s="80"/>
      <c r="H721" s="67"/>
      <c r="I721" s="67"/>
      <c r="J721" s="80"/>
      <c r="K721" s="80"/>
      <c r="L721" s="41"/>
      <c r="M721" s="41"/>
      <c r="N721" s="80"/>
      <c r="O721" s="80"/>
      <c r="P721" s="41"/>
      <c r="Q721" s="41"/>
      <c r="R721" s="80"/>
      <c r="S721" s="67"/>
      <c r="T721" s="80"/>
    </row>
    <row r="722" spans="2:20" x14ac:dyDescent="0.35">
      <c r="B722" s="39"/>
      <c r="C722" s="78"/>
      <c r="D722" s="79"/>
      <c r="E722" s="79"/>
      <c r="F722" s="79"/>
      <c r="G722" s="80"/>
      <c r="H722" s="67"/>
      <c r="I722" s="67"/>
      <c r="J722" s="80"/>
      <c r="K722" s="80"/>
      <c r="L722" s="41"/>
      <c r="M722" s="41"/>
      <c r="N722" s="80"/>
      <c r="O722" s="80"/>
      <c r="P722" s="41"/>
      <c r="Q722" s="41"/>
      <c r="R722" s="80"/>
      <c r="S722" s="67"/>
      <c r="T722" s="80"/>
    </row>
    <row r="723" spans="2:20" x14ac:dyDescent="0.35">
      <c r="B723" s="39"/>
      <c r="C723" s="78"/>
      <c r="D723" s="79"/>
      <c r="E723" s="79"/>
      <c r="F723" s="79"/>
      <c r="G723" s="80"/>
      <c r="H723" s="67"/>
      <c r="I723" s="67"/>
      <c r="J723" s="80"/>
      <c r="K723" s="80"/>
      <c r="L723" s="41"/>
      <c r="M723" s="41"/>
      <c r="N723" s="80"/>
      <c r="O723" s="80"/>
      <c r="P723" s="41"/>
      <c r="Q723" s="41"/>
      <c r="R723" s="80"/>
      <c r="S723" s="67"/>
      <c r="T723" s="80"/>
    </row>
    <row r="724" spans="2:20" x14ac:dyDescent="0.35">
      <c r="B724" s="39"/>
      <c r="C724" s="78"/>
      <c r="D724" s="79"/>
      <c r="E724" s="79"/>
      <c r="F724" s="79"/>
      <c r="G724" s="80"/>
      <c r="H724" s="67"/>
      <c r="I724" s="67"/>
      <c r="J724" s="80"/>
      <c r="K724" s="80"/>
      <c r="L724" s="41"/>
      <c r="M724" s="41"/>
      <c r="N724" s="80"/>
      <c r="O724" s="80"/>
      <c r="P724" s="41"/>
      <c r="Q724" s="41"/>
      <c r="R724" s="80"/>
      <c r="S724" s="67"/>
      <c r="T724" s="80"/>
    </row>
    <row r="725" spans="2:20" x14ac:dyDescent="0.35">
      <c r="B725" s="39"/>
      <c r="C725" s="78"/>
      <c r="D725" s="79"/>
      <c r="E725" s="79"/>
      <c r="F725" s="79"/>
      <c r="G725" s="80"/>
      <c r="H725" s="67"/>
      <c r="I725" s="67"/>
      <c r="J725" s="80"/>
      <c r="K725" s="80"/>
      <c r="L725" s="41"/>
      <c r="M725" s="41"/>
      <c r="N725" s="80"/>
      <c r="O725" s="80"/>
      <c r="P725" s="41"/>
      <c r="Q725" s="41"/>
      <c r="R725" s="80"/>
      <c r="S725" s="67"/>
      <c r="T725" s="80"/>
    </row>
    <row r="726" spans="2:20" x14ac:dyDescent="0.35">
      <c r="B726" s="39"/>
      <c r="C726" s="78"/>
      <c r="D726" s="79"/>
      <c r="E726" s="79"/>
      <c r="F726" s="79"/>
      <c r="G726" s="80"/>
      <c r="H726" s="67"/>
      <c r="I726" s="67"/>
      <c r="J726" s="80"/>
      <c r="K726" s="80"/>
      <c r="L726" s="41"/>
      <c r="M726" s="41"/>
      <c r="N726" s="80"/>
      <c r="O726" s="80"/>
      <c r="P726" s="41"/>
      <c r="Q726" s="41"/>
      <c r="R726" s="80"/>
      <c r="S726" s="67"/>
      <c r="T726" s="80"/>
    </row>
    <row r="727" spans="2:20" x14ac:dyDescent="0.35">
      <c r="B727" s="39"/>
      <c r="C727" s="78"/>
      <c r="D727" s="79"/>
      <c r="E727" s="79"/>
      <c r="F727" s="79"/>
      <c r="G727" s="80"/>
      <c r="H727" s="67"/>
      <c r="I727" s="67"/>
      <c r="J727" s="80"/>
      <c r="K727" s="80"/>
      <c r="L727" s="41"/>
      <c r="M727" s="41"/>
      <c r="N727" s="80"/>
      <c r="O727" s="80"/>
      <c r="P727" s="41"/>
      <c r="Q727" s="41"/>
      <c r="R727" s="80"/>
      <c r="S727" s="67"/>
      <c r="T727" s="80"/>
    </row>
    <row r="728" spans="2:20" x14ac:dyDescent="0.35">
      <c r="B728" s="39"/>
      <c r="C728" s="78"/>
      <c r="D728" s="79"/>
      <c r="E728" s="79"/>
      <c r="F728" s="79"/>
      <c r="G728" s="80"/>
      <c r="H728" s="67"/>
      <c r="I728" s="67"/>
      <c r="J728" s="80"/>
      <c r="K728" s="80"/>
      <c r="L728" s="41"/>
      <c r="M728" s="41"/>
      <c r="N728" s="80"/>
      <c r="O728" s="80"/>
      <c r="P728" s="41"/>
      <c r="Q728" s="41"/>
      <c r="R728" s="80"/>
      <c r="S728" s="67"/>
      <c r="T728" s="80"/>
    </row>
    <row r="729" spans="2:20" x14ac:dyDescent="0.35">
      <c r="B729" s="39"/>
      <c r="C729" s="78"/>
      <c r="D729" s="79"/>
      <c r="E729" s="79"/>
      <c r="F729" s="79"/>
      <c r="G729" s="80"/>
      <c r="H729" s="67"/>
      <c r="I729" s="67"/>
      <c r="J729" s="80"/>
      <c r="K729" s="80"/>
      <c r="L729" s="41"/>
      <c r="M729" s="41"/>
      <c r="N729" s="80"/>
      <c r="O729" s="80"/>
      <c r="P729" s="41"/>
      <c r="Q729" s="41"/>
      <c r="R729" s="80"/>
      <c r="S729" s="67"/>
      <c r="T729" s="80"/>
    </row>
    <row r="730" spans="2:20" x14ac:dyDescent="0.35">
      <c r="B730" s="39"/>
      <c r="C730" s="78"/>
      <c r="D730" s="79"/>
      <c r="E730" s="79"/>
      <c r="F730" s="79"/>
      <c r="G730" s="80"/>
      <c r="H730" s="67"/>
      <c r="I730" s="67"/>
      <c r="J730" s="80"/>
      <c r="K730" s="80"/>
      <c r="L730" s="41"/>
      <c r="M730" s="41"/>
      <c r="N730" s="80"/>
      <c r="O730" s="80"/>
      <c r="P730" s="41"/>
      <c r="Q730" s="41"/>
      <c r="R730" s="80"/>
      <c r="S730" s="67"/>
      <c r="T730" s="80"/>
    </row>
    <row r="731" spans="2:20" x14ac:dyDescent="0.35">
      <c r="B731" s="39"/>
      <c r="C731" s="78"/>
      <c r="D731" s="79"/>
      <c r="E731" s="79"/>
      <c r="F731" s="79"/>
      <c r="G731" s="80"/>
      <c r="H731" s="67"/>
      <c r="I731" s="67"/>
      <c r="J731" s="80"/>
      <c r="K731" s="80"/>
      <c r="L731" s="41"/>
      <c r="M731" s="41"/>
      <c r="N731" s="80"/>
      <c r="O731" s="80"/>
      <c r="P731" s="41"/>
      <c r="Q731" s="41"/>
      <c r="R731" s="80"/>
      <c r="S731" s="67"/>
      <c r="T731" s="80"/>
    </row>
    <row r="732" spans="2:20" x14ac:dyDescent="0.35">
      <c r="B732" s="39"/>
      <c r="C732" s="78"/>
      <c r="D732" s="79"/>
      <c r="E732" s="79"/>
      <c r="F732" s="79"/>
      <c r="G732" s="80"/>
      <c r="H732" s="67"/>
      <c r="I732" s="67"/>
      <c r="J732" s="80"/>
      <c r="K732" s="80"/>
      <c r="L732" s="41"/>
      <c r="M732" s="41"/>
      <c r="N732" s="80"/>
      <c r="O732" s="80"/>
      <c r="P732" s="41"/>
      <c r="Q732" s="41"/>
      <c r="R732" s="80"/>
      <c r="S732" s="67"/>
      <c r="T732" s="80"/>
    </row>
    <row r="733" spans="2:20" x14ac:dyDescent="0.35">
      <c r="B733" s="39"/>
      <c r="C733" s="78"/>
      <c r="D733" s="79"/>
      <c r="E733" s="79"/>
      <c r="F733" s="79"/>
      <c r="G733" s="80"/>
      <c r="H733" s="67"/>
      <c r="I733" s="67"/>
      <c r="J733" s="80"/>
      <c r="K733" s="80"/>
      <c r="L733" s="41"/>
      <c r="M733" s="41"/>
      <c r="N733" s="80"/>
      <c r="O733" s="80"/>
      <c r="P733" s="41"/>
      <c r="Q733" s="41"/>
      <c r="R733" s="80"/>
      <c r="S733" s="67"/>
      <c r="T733" s="80"/>
    </row>
    <row r="734" spans="2:20" x14ac:dyDescent="0.35">
      <c r="B734" s="39"/>
      <c r="C734" s="78"/>
      <c r="D734" s="79"/>
      <c r="E734" s="79"/>
      <c r="F734" s="79"/>
      <c r="G734" s="80"/>
      <c r="H734" s="67"/>
      <c r="I734" s="67"/>
      <c r="J734" s="80"/>
      <c r="K734" s="80"/>
      <c r="L734" s="41"/>
      <c r="M734" s="41"/>
      <c r="N734" s="80"/>
      <c r="O734" s="80"/>
      <c r="P734" s="41"/>
      <c r="Q734" s="41"/>
      <c r="R734" s="80"/>
      <c r="S734" s="67"/>
      <c r="T734" s="80"/>
    </row>
    <row r="735" spans="2:20" x14ac:dyDescent="0.35">
      <c r="B735" s="39"/>
      <c r="C735" s="78"/>
      <c r="D735" s="79"/>
      <c r="E735" s="79"/>
      <c r="F735" s="79"/>
      <c r="G735" s="80"/>
      <c r="H735" s="67"/>
      <c r="I735" s="67"/>
      <c r="J735" s="80"/>
      <c r="K735" s="80"/>
      <c r="L735" s="41"/>
      <c r="M735" s="41"/>
      <c r="N735" s="80"/>
      <c r="O735" s="80"/>
      <c r="P735" s="41"/>
      <c r="Q735" s="41"/>
      <c r="R735" s="80"/>
      <c r="S735" s="67"/>
      <c r="T735" s="80"/>
    </row>
    <row r="736" spans="2:20" x14ac:dyDescent="0.35">
      <c r="B736" s="39"/>
      <c r="C736" s="78"/>
      <c r="D736" s="79"/>
      <c r="E736" s="79"/>
      <c r="F736" s="79"/>
      <c r="G736" s="80"/>
      <c r="H736" s="67"/>
      <c r="I736" s="67"/>
      <c r="J736" s="80"/>
      <c r="K736" s="80"/>
      <c r="L736" s="41"/>
      <c r="M736" s="41"/>
      <c r="N736" s="80"/>
      <c r="O736" s="80"/>
      <c r="P736" s="41"/>
      <c r="Q736" s="41"/>
      <c r="R736" s="80"/>
      <c r="S736" s="67"/>
      <c r="T736" s="80"/>
    </row>
    <row r="737" spans="2:20" x14ac:dyDescent="0.35">
      <c r="B737" s="39"/>
      <c r="C737" s="78"/>
      <c r="D737" s="79"/>
      <c r="E737" s="79"/>
      <c r="F737" s="79"/>
      <c r="G737" s="80"/>
      <c r="H737" s="67"/>
      <c r="I737" s="67"/>
      <c r="J737" s="80"/>
      <c r="K737" s="80"/>
      <c r="L737" s="41"/>
      <c r="M737" s="41"/>
      <c r="N737" s="80"/>
      <c r="O737" s="80"/>
      <c r="P737" s="41"/>
      <c r="Q737" s="41"/>
      <c r="R737" s="80"/>
      <c r="S737" s="67"/>
      <c r="T737" s="80"/>
    </row>
    <row r="738" spans="2:20" x14ac:dyDescent="0.35">
      <c r="B738" s="39"/>
      <c r="C738" s="78"/>
      <c r="D738" s="79"/>
      <c r="E738" s="79"/>
      <c r="F738" s="79"/>
      <c r="G738" s="80"/>
      <c r="H738" s="67"/>
      <c r="I738" s="67"/>
      <c r="J738" s="80"/>
      <c r="K738" s="80"/>
      <c r="L738" s="41"/>
      <c r="M738" s="41"/>
      <c r="N738" s="80"/>
      <c r="O738" s="80"/>
      <c r="P738" s="41"/>
      <c r="Q738" s="41"/>
      <c r="R738" s="80"/>
      <c r="S738" s="67"/>
      <c r="T738" s="80"/>
    </row>
    <row r="739" spans="2:20" x14ac:dyDescent="0.35">
      <c r="B739" s="39"/>
      <c r="C739" s="78"/>
      <c r="D739" s="79"/>
      <c r="E739" s="79"/>
      <c r="F739" s="79"/>
      <c r="G739" s="80"/>
      <c r="H739" s="67"/>
      <c r="I739" s="67"/>
      <c r="J739" s="80"/>
      <c r="K739" s="80"/>
      <c r="L739" s="41"/>
      <c r="M739" s="41"/>
      <c r="N739" s="80"/>
      <c r="O739" s="80"/>
      <c r="P739" s="41"/>
      <c r="Q739" s="41"/>
      <c r="R739" s="80"/>
      <c r="S739" s="67"/>
      <c r="T739" s="80"/>
    </row>
    <row r="740" spans="2:20" x14ac:dyDescent="0.35">
      <c r="B740" s="39"/>
      <c r="C740" s="78"/>
      <c r="D740" s="79"/>
      <c r="E740" s="79"/>
      <c r="F740" s="79"/>
      <c r="G740" s="80"/>
      <c r="H740" s="67"/>
      <c r="I740" s="67"/>
      <c r="J740" s="80"/>
      <c r="K740" s="80"/>
      <c r="L740" s="41"/>
      <c r="M740" s="41"/>
      <c r="N740" s="80"/>
      <c r="O740" s="80"/>
      <c r="P740" s="41"/>
      <c r="Q740" s="41"/>
      <c r="R740" s="80"/>
      <c r="S740" s="67"/>
      <c r="T740" s="80"/>
    </row>
    <row r="741" spans="2:20" x14ac:dyDescent="0.35">
      <c r="B741" s="39"/>
      <c r="C741" s="78"/>
      <c r="D741" s="79"/>
      <c r="E741" s="79"/>
      <c r="F741" s="79"/>
      <c r="G741" s="80"/>
      <c r="H741" s="67"/>
      <c r="I741" s="67"/>
      <c r="J741" s="80"/>
      <c r="K741" s="80"/>
      <c r="L741" s="41"/>
      <c r="M741" s="41"/>
      <c r="N741" s="80"/>
      <c r="O741" s="80"/>
      <c r="P741" s="41"/>
      <c r="Q741" s="41"/>
      <c r="R741" s="80"/>
      <c r="S741" s="67"/>
      <c r="T741" s="80"/>
    </row>
    <row r="742" spans="2:20" x14ac:dyDescent="0.35">
      <c r="B742" s="39"/>
      <c r="C742" s="78"/>
      <c r="D742" s="79"/>
      <c r="E742" s="79"/>
      <c r="F742" s="79"/>
      <c r="G742" s="80"/>
      <c r="H742" s="67"/>
      <c r="I742" s="67"/>
      <c r="J742" s="80"/>
      <c r="K742" s="80"/>
      <c r="L742" s="41"/>
      <c r="M742" s="41"/>
      <c r="N742" s="80"/>
      <c r="O742" s="80"/>
      <c r="P742" s="41"/>
      <c r="Q742" s="41"/>
      <c r="R742" s="80"/>
      <c r="S742" s="67"/>
      <c r="T742" s="80"/>
    </row>
    <row r="743" spans="2:20" x14ac:dyDescent="0.35">
      <c r="B743" s="39"/>
      <c r="C743" s="78"/>
      <c r="D743" s="79"/>
      <c r="E743" s="79"/>
      <c r="F743" s="79"/>
      <c r="G743" s="80"/>
      <c r="H743" s="67"/>
      <c r="I743" s="67"/>
      <c r="J743" s="80"/>
      <c r="K743" s="80"/>
      <c r="L743" s="41"/>
      <c r="M743" s="41"/>
      <c r="N743" s="80"/>
      <c r="O743" s="80"/>
      <c r="P743" s="41"/>
      <c r="Q743" s="41"/>
      <c r="R743" s="80"/>
      <c r="S743" s="67"/>
      <c r="T743" s="80"/>
    </row>
    <row r="744" spans="2:20" x14ac:dyDescent="0.35">
      <c r="B744" s="39"/>
      <c r="C744" s="78"/>
      <c r="D744" s="79"/>
      <c r="E744" s="79"/>
      <c r="F744" s="79"/>
      <c r="G744" s="80"/>
      <c r="H744" s="67"/>
      <c r="I744" s="67"/>
      <c r="J744" s="80"/>
      <c r="K744" s="80"/>
      <c r="L744" s="41"/>
      <c r="M744" s="41"/>
      <c r="N744" s="80"/>
      <c r="O744" s="80"/>
      <c r="P744" s="41"/>
      <c r="Q744" s="41"/>
      <c r="R744" s="80"/>
      <c r="S744" s="67"/>
      <c r="T744" s="80"/>
    </row>
    <row r="745" spans="2:20" x14ac:dyDescent="0.35">
      <c r="B745" s="39"/>
      <c r="C745" s="78"/>
      <c r="D745" s="79"/>
      <c r="E745" s="79"/>
      <c r="F745" s="79"/>
      <c r="G745" s="80"/>
      <c r="H745" s="67"/>
      <c r="I745" s="67"/>
      <c r="J745" s="80"/>
      <c r="K745" s="80"/>
      <c r="L745" s="41"/>
      <c r="M745" s="41"/>
      <c r="N745" s="80"/>
      <c r="O745" s="80"/>
      <c r="P745" s="41"/>
      <c r="Q745" s="41"/>
      <c r="R745" s="80"/>
      <c r="S745" s="67"/>
      <c r="T745" s="80"/>
    </row>
    <row r="746" spans="2:20" x14ac:dyDescent="0.35">
      <c r="B746" s="39"/>
      <c r="C746" s="78"/>
      <c r="D746" s="79"/>
      <c r="E746" s="79"/>
      <c r="F746" s="79"/>
      <c r="G746" s="80"/>
      <c r="H746" s="67"/>
      <c r="I746" s="67"/>
      <c r="J746" s="80"/>
      <c r="K746" s="80"/>
      <c r="L746" s="41"/>
      <c r="M746" s="41"/>
      <c r="N746" s="80"/>
      <c r="O746" s="80"/>
      <c r="P746" s="41"/>
      <c r="Q746" s="41"/>
      <c r="R746" s="80"/>
      <c r="S746" s="67"/>
      <c r="T746" s="80"/>
    </row>
    <row r="747" spans="2:20" x14ac:dyDescent="0.35">
      <c r="B747" s="39"/>
      <c r="C747" s="78"/>
      <c r="D747" s="79"/>
      <c r="E747" s="79"/>
      <c r="F747" s="79"/>
      <c r="G747" s="80"/>
      <c r="H747" s="67"/>
      <c r="I747" s="67"/>
      <c r="J747" s="80"/>
      <c r="K747" s="80"/>
      <c r="L747" s="41"/>
      <c r="M747" s="41"/>
      <c r="N747" s="80"/>
      <c r="O747" s="80"/>
      <c r="P747" s="41"/>
      <c r="Q747" s="41"/>
      <c r="R747" s="80"/>
      <c r="S747" s="67"/>
      <c r="T747" s="80"/>
    </row>
    <row r="748" spans="2:20" x14ac:dyDescent="0.35">
      <c r="B748" s="39"/>
      <c r="C748" s="78"/>
      <c r="D748" s="79"/>
      <c r="E748" s="79"/>
      <c r="F748" s="79"/>
      <c r="G748" s="80"/>
      <c r="H748" s="67"/>
      <c r="I748" s="67"/>
      <c r="J748" s="80"/>
      <c r="K748" s="80"/>
      <c r="L748" s="41"/>
      <c r="M748" s="41"/>
      <c r="N748" s="80"/>
      <c r="O748" s="80"/>
      <c r="P748" s="41"/>
      <c r="Q748" s="41"/>
      <c r="R748" s="80"/>
      <c r="S748" s="67"/>
      <c r="T748" s="80"/>
    </row>
    <row r="749" spans="2:20" x14ac:dyDescent="0.35">
      <c r="B749" s="39"/>
      <c r="C749" s="78"/>
      <c r="D749" s="79"/>
      <c r="E749" s="79"/>
      <c r="F749" s="79"/>
      <c r="G749" s="80"/>
      <c r="H749" s="67"/>
      <c r="I749" s="67"/>
      <c r="J749" s="80"/>
      <c r="K749" s="80"/>
      <c r="L749" s="41"/>
      <c r="M749" s="41"/>
      <c r="N749" s="80"/>
      <c r="O749" s="80"/>
      <c r="P749" s="41"/>
      <c r="Q749" s="41"/>
      <c r="R749" s="80"/>
      <c r="S749" s="67"/>
      <c r="T749" s="80"/>
    </row>
    <row r="750" spans="2:20" x14ac:dyDescent="0.35">
      <c r="B750" s="39"/>
      <c r="C750" s="78"/>
      <c r="D750" s="79"/>
      <c r="E750" s="79"/>
      <c r="F750" s="79"/>
      <c r="G750" s="80"/>
      <c r="H750" s="67"/>
      <c r="I750" s="67"/>
      <c r="J750" s="80"/>
      <c r="K750" s="80"/>
      <c r="L750" s="41"/>
      <c r="M750" s="41"/>
      <c r="N750" s="80"/>
      <c r="O750" s="80"/>
      <c r="P750" s="41"/>
      <c r="Q750" s="41"/>
      <c r="R750" s="80"/>
      <c r="S750" s="67"/>
      <c r="T750" s="80"/>
    </row>
    <row r="751" spans="2:20" x14ac:dyDescent="0.35">
      <c r="B751" s="39"/>
      <c r="C751" s="78"/>
      <c r="D751" s="79"/>
      <c r="E751" s="79"/>
      <c r="F751" s="79"/>
      <c r="G751" s="80"/>
      <c r="H751" s="67"/>
      <c r="I751" s="67"/>
      <c r="J751" s="80"/>
      <c r="K751" s="80"/>
      <c r="L751" s="41"/>
      <c r="M751" s="41"/>
      <c r="N751" s="80"/>
      <c r="O751" s="80"/>
      <c r="P751" s="41"/>
      <c r="Q751" s="41"/>
      <c r="R751" s="80"/>
      <c r="S751" s="67"/>
      <c r="T751" s="80"/>
    </row>
    <row r="752" spans="2:20" x14ac:dyDescent="0.35">
      <c r="B752" s="39"/>
      <c r="C752" s="78"/>
      <c r="D752" s="79"/>
      <c r="E752" s="79"/>
      <c r="F752" s="79"/>
      <c r="G752" s="80"/>
      <c r="H752" s="67"/>
      <c r="I752" s="67"/>
      <c r="J752" s="80"/>
      <c r="K752" s="80"/>
      <c r="L752" s="41"/>
      <c r="M752" s="41"/>
      <c r="N752" s="80"/>
      <c r="O752" s="80"/>
      <c r="P752" s="41"/>
      <c r="Q752" s="41"/>
      <c r="R752" s="80"/>
      <c r="S752" s="67"/>
      <c r="T752" s="80"/>
    </row>
    <row r="753" spans="2:20" x14ac:dyDescent="0.35">
      <c r="B753" s="39"/>
      <c r="C753" s="78"/>
      <c r="D753" s="79"/>
      <c r="E753" s="79"/>
      <c r="F753" s="79"/>
      <c r="G753" s="80"/>
      <c r="H753" s="67"/>
      <c r="I753" s="67"/>
      <c r="J753" s="80"/>
      <c r="K753" s="80"/>
      <c r="L753" s="41"/>
      <c r="M753" s="41"/>
      <c r="N753" s="80"/>
      <c r="O753" s="80"/>
      <c r="P753" s="41"/>
      <c r="Q753" s="41"/>
      <c r="R753" s="80"/>
      <c r="S753" s="67"/>
      <c r="T753" s="80"/>
    </row>
    <row r="754" spans="2:20" x14ac:dyDescent="0.35">
      <c r="B754" s="39"/>
      <c r="C754" s="78"/>
      <c r="D754" s="79"/>
      <c r="E754" s="79"/>
      <c r="F754" s="79"/>
      <c r="G754" s="80"/>
      <c r="H754" s="67"/>
      <c r="I754" s="67"/>
      <c r="J754" s="80"/>
      <c r="K754" s="80"/>
      <c r="L754" s="41"/>
      <c r="M754" s="41"/>
      <c r="N754" s="80"/>
      <c r="O754" s="80"/>
      <c r="P754" s="41"/>
      <c r="Q754" s="41"/>
      <c r="R754" s="80"/>
      <c r="S754" s="67"/>
      <c r="T754" s="80"/>
    </row>
    <row r="755" spans="2:20" x14ac:dyDescent="0.35">
      <c r="B755" s="39"/>
      <c r="C755" s="78"/>
      <c r="D755" s="79"/>
      <c r="E755" s="79"/>
      <c r="F755" s="79"/>
      <c r="G755" s="80"/>
      <c r="H755" s="67"/>
      <c r="I755" s="67"/>
      <c r="J755" s="80"/>
      <c r="K755" s="80"/>
      <c r="L755" s="41"/>
      <c r="M755" s="41"/>
      <c r="N755" s="80"/>
      <c r="O755" s="80"/>
      <c r="P755" s="41"/>
      <c r="Q755" s="41"/>
      <c r="R755" s="80"/>
      <c r="S755" s="67"/>
      <c r="T755" s="80"/>
    </row>
    <row r="756" spans="2:20" x14ac:dyDescent="0.35">
      <c r="B756" s="39"/>
      <c r="C756" s="78"/>
      <c r="D756" s="79"/>
      <c r="E756" s="79"/>
      <c r="F756" s="79"/>
      <c r="G756" s="80"/>
      <c r="H756" s="67"/>
      <c r="I756" s="67"/>
      <c r="J756" s="80"/>
      <c r="K756" s="80"/>
      <c r="L756" s="41"/>
      <c r="M756" s="41"/>
      <c r="N756" s="80"/>
      <c r="O756" s="80"/>
      <c r="P756" s="41"/>
      <c r="Q756" s="41"/>
      <c r="R756" s="80"/>
      <c r="S756" s="67"/>
      <c r="T756" s="80"/>
    </row>
    <row r="757" spans="2:20" x14ac:dyDescent="0.35">
      <c r="B757" s="39"/>
      <c r="C757" s="78"/>
      <c r="D757" s="79"/>
      <c r="E757" s="79"/>
      <c r="F757" s="79"/>
      <c r="G757" s="80"/>
      <c r="H757" s="67"/>
      <c r="I757" s="67"/>
      <c r="J757" s="80"/>
      <c r="K757" s="80"/>
      <c r="L757" s="41"/>
      <c r="M757" s="41"/>
      <c r="N757" s="80"/>
      <c r="O757" s="80"/>
      <c r="P757" s="41"/>
      <c r="Q757" s="41"/>
      <c r="R757" s="80"/>
      <c r="S757" s="67"/>
      <c r="T757" s="80"/>
    </row>
    <row r="758" spans="2:20" x14ac:dyDescent="0.35">
      <c r="B758" s="39"/>
      <c r="C758" s="78"/>
      <c r="D758" s="79"/>
      <c r="E758" s="79"/>
      <c r="F758" s="79"/>
      <c r="G758" s="80"/>
      <c r="H758" s="67"/>
      <c r="I758" s="67"/>
      <c r="J758" s="80"/>
      <c r="K758" s="80"/>
      <c r="L758" s="41"/>
      <c r="M758" s="41"/>
      <c r="N758" s="80"/>
      <c r="O758" s="80"/>
      <c r="P758" s="41"/>
      <c r="Q758" s="41"/>
      <c r="R758" s="80"/>
      <c r="S758" s="67"/>
      <c r="T758" s="80"/>
    </row>
    <row r="759" spans="2:20" x14ac:dyDescent="0.35">
      <c r="B759" s="39"/>
      <c r="C759" s="78"/>
      <c r="D759" s="79"/>
      <c r="E759" s="79"/>
      <c r="F759" s="79"/>
      <c r="G759" s="80"/>
      <c r="H759" s="67"/>
      <c r="I759" s="67"/>
      <c r="J759" s="80"/>
      <c r="K759" s="80"/>
      <c r="L759" s="41"/>
      <c r="M759" s="41"/>
      <c r="N759" s="80"/>
      <c r="O759" s="80"/>
      <c r="P759" s="41"/>
      <c r="Q759" s="41"/>
      <c r="R759" s="80"/>
      <c r="S759" s="67"/>
      <c r="T759" s="80"/>
    </row>
    <row r="760" spans="2:20" x14ac:dyDescent="0.35">
      <c r="B760" s="39"/>
      <c r="C760" s="78"/>
      <c r="D760" s="79"/>
      <c r="E760" s="79"/>
      <c r="F760" s="79"/>
      <c r="G760" s="80"/>
      <c r="H760" s="67"/>
      <c r="I760" s="67"/>
      <c r="J760" s="80"/>
      <c r="K760" s="80"/>
      <c r="L760" s="41"/>
      <c r="M760" s="41"/>
      <c r="N760" s="80"/>
      <c r="O760" s="80"/>
      <c r="P760" s="41"/>
      <c r="Q760" s="41"/>
      <c r="R760" s="80"/>
      <c r="S760" s="67"/>
      <c r="T760" s="80"/>
    </row>
    <row r="761" spans="2:20" x14ac:dyDescent="0.35">
      <c r="B761" s="39"/>
      <c r="C761" s="78"/>
      <c r="D761" s="79"/>
      <c r="E761" s="79"/>
      <c r="F761" s="79"/>
      <c r="G761" s="80"/>
      <c r="H761" s="67"/>
      <c r="I761" s="67"/>
      <c r="J761" s="80"/>
      <c r="K761" s="80"/>
      <c r="L761" s="41"/>
      <c r="M761" s="41"/>
      <c r="N761" s="80"/>
      <c r="O761" s="80"/>
      <c r="P761" s="41"/>
      <c r="Q761" s="41"/>
      <c r="R761" s="80"/>
      <c r="S761" s="67"/>
      <c r="T761" s="80"/>
    </row>
    <row r="762" spans="2:20" x14ac:dyDescent="0.35">
      <c r="B762" s="39"/>
      <c r="C762" s="78"/>
      <c r="D762" s="79"/>
      <c r="E762" s="79"/>
      <c r="F762" s="79"/>
      <c r="G762" s="80"/>
      <c r="H762" s="67"/>
      <c r="I762" s="67"/>
      <c r="J762" s="80"/>
      <c r="K762" s="80"/>
      <c r="L762" s="41"/>
      <c r="M762" s="41"/>
      <c r="N762" s="80"/>
      <c r="O762" s="80"/>
      <c r="P762" s="41"/>
      <c r="Q762" s="41"/>
      <c r="R762" s="80"/>
      <c r="S762" s="67"/>
      <c r="T762" s="80"/>
    </row>
    <row r="763" spans="2:20" x14ac:dyDescent="0.35">
      <c r="B763" s="39"/>
      <c r="C763" s="78"/>
      <c r="D763" s="79"/>
      <c r="E763" s="79"/>
      <c r="F763" s="79"/>
      <c r="G763" s="80"/>
      <c r="H763" s="67"/>
      <c r="I763" s="67"/>
      <c r="J763" s="80"/>
      <c r="K763" s="80"/>
      <c r="L763" s="41"/>
      <c r="M763" s="41"/>
      <c r="N763" s="80"/>
      <c r="O763" s="80"/>
      <c r="P763" s="41"/>
      <c r="Q763" s="41"/>
      <c r="R763" s="80"/>
      <c r="S763" s="67"/>
      <c r="T763" s="80"/>
    </row>
    <row r="764" spans="2:20" x14ac:dyDescent="0.35">
      <c r="B764" s="39"/>
      <c r="C764" s="78"/>
      <c r="D764" s="79"/>
      <c r="E764" s="79"/>
      <c r="F764" s="79"/>
      <c r="G764" s="80"/>
      <c r="H764" s="67"/>
      <c r="I764" s="67"/>
      <c r="J764" s="80"/>
      <c r="K764" s="80"/>
      <c r="L764" s="41"/>
      <c r="M764" s="41"/>
      <c r="N764" s="80"/>
      <c r="O764" s="80"/>
      <c r="P764" s="41"/>
      <c r="Q764" s="41"/>
      <c r="R764" s="80"/>
      <c r="S764" s="67"/>
      <c r="T764" s="80"/>
    </row>
    <row r="765" spans="2:20" x14ac:dyDescent="0.35">
      <c r="B765" s="39"/>
      <c r="C765" s="78"/>
      <c r="D765" s="79"/>
      <c r="E765" s="79"/>
      <c r="F765" s="79"/>
      <c r="G765" s="80"/>
      <c r="H765" s="67"/>
      <c r="I765" s="67"/>
      <c r="J765" s="80"/>
      <c r="K765" s="80"/>
      <c r="L765" s="41"/>
      <c r="M765" s="41"/>
      <c r="N765" s="80"/>
      <c r="O765" s="80"/>
      <c r="P765" s="41"/>
      <c r="Q765" s="41"/>
      <c r="R765" s="80"/>
      <c r="S765" s="67"/>
      <c r="T765" s="80"/>
    </row>
    <row r="766" spans="2:20" x14ac:dyDescent="0.35">
      <c r="B766" s="39"/>
      <c r="C766" s="78"/>
      <c r="D766" s="79"/>
      <c r="E766" s="79"/>
      <c r="F766" s="79"/>
      <c r="G766" s="80"/>
      <c r="H766" s="67"/>
      <c r="I766" s="67"/>
      <c r="J766" s="80"/>
      <c r="K766" s="80"/>
      <c r="L766" s="41"/>
      <c r="M766" s="41"/>
      <c r="N766" s="80"/>
      <c r="O766" s="80"/>
      <c r="P766" s="41"/>
      <c r="Q766" s="41"/>
      <c r="R766" s="80"/>
      <c r="S766" s="67"/>
      <c r="T766" s="80"/>
    </row>
    <row r="767" spans="2:20" x14ac:dyDescent="0.35">
      <c r="B767" s="39"/>
      <c r="C767" s="78"/>
      <c r="D767" s="79"/>
      <c r="E767" s="79"/>
      <c r="F767" s="79"/>
      <c r="G767" s="80"/>
      <c r="H767" s="67"/>
      <c r="I767" s="67"/>
      <c r="J767" s="80"/>
      <c r="K767" s="80"/>
      <c r="L767" s="41"/>
      <c r="M767" s="41"/>
      <c r="N767" s="80"/>
      <c r="O767" s="80"/>
      <c r="P767" s="41"/>
      <c r="Q767" s="41"/>
      <c r="R767" s="80"/>
      <c r="S767" s="67"/>
      <c r="T767" s="80"/>
    </row>
    <row r="768" spans="2:20" x14ac:dyDescent="0.35">
      <c r="B768" s="39"/>
      <c r="C768" s="78"/>
      <c r="D768" s="79"/>
      <c r="E768" s="79"/>
      <c r="F768" s="79"/>
      <c r="G768" s="80"/>
      <c r="H768" s="67"/>
      <c r="I768" s="67"/>
      <c r="J768" s="80"/>
      <c r="K768" s="80"/>
      <c r="L768" s="41"/>
      <c r="M768" s="41"/>
      <c r="N768" s="80"/>
      <c r="O768" s="80"/>
      <c r="P768" s="41"/>
      <c r="Q768" s="41"/>
      <c r="R768" s="80"/>
      <c r="S768" s="67"/>
      <c r="T768" s="80"/>
    </row>
    <row r="769" spans="2:20" x14ac:dyDescent="0.35">
      <c r="B769" s="39"/>
      <c r="C769" s="78"/>
      <c r="D769" s="79"/>
      <c r="E769" s="79"/>
      <c r="F769" s="79"/>
      <c r="G769" s="80"/>
      <c r="H769" s="67"/>
      <c r="I769" s="67"/>
      <c r="J769" s="80"/>
      <c r="K769" s="80"/>
      <c r="L769" s="41"/>
      <c r="M769" s="41"/>
      <c r="N769" s="80"/>
      <c r="O769" s="80"/>
      <c r="P769" s="41"/>
      <c r="Q769" s="41"/>
      <c r="R769" s="80"/>
      <c r="S769" s="67"/>
      <c r="T769" s="80"/>
    </row>
    <row r="770" spans="2:20" x14ac:dyDescent="0.35">
      <c r="B770" s="39"/>
      <c r="C770" s="78"/>
      <c r="D770" s="79"/>
      <c r="E770" s="79"/>
      <c r="F770" s="79"/>
      <c r="G770" s="80"/>
      <c r="H770" s="67"/>
      <c r="I770" s="67"/>
      <c r="J770" s="80"/>
      <c r="K770" s="80"/>
      <c r="L770" s="41"/>
      <c r="M770" s="41"/>
      <c r="N770" s="80"/>
      <c r="O770" s="80"/>
      <c r="P770" s="41"/>
      <c r="Q770" s="41"/>
      <c r="R770" s="80"/>
      <c r="S770" s="67"/>
      <c r="T770" s="80"/>
    </row>
    <row r="771" spans="2:20" x14ac:dyDescent="0.35">
      <c r="B771" s="39"/>
      <c r="C771" s="78"/>
      <c r="D771" s="79"/>
      <c r="E771" s="79"/>
      <c r="F771" s="79"/>
      <c r="G771" s="80"/>
      <c r="H771" s="67"/>
      <c r="I771" s="67"/>
      <c r="J771" s="80"/>
      <c r="K771" s="80"/>
      <c r="L771" s="41"/>
      <c r="M771" s="41"/>
      <c r="N771" s="80"/>
      <c r="O771" s="80"/>
      <c r="P771" s="41"/>
      <c r="Q771" s="41"/>
      <c r="R771" s="80"/>
      <c r="S771" s="67"/>
      <c r="T771" s="80"/>
    </row>
    <row r="772" spans="2:20" x14ac:dyDescent="0.35">
      <c r="B772" s="39"/>
      <c r="C772" s="78"/>
      <c r="D772" s="79"/>
      <c r="E772" s="79"/>
      <c r="F772" s="79"/>
      <c r="G772" s="80"/>
      <c r="H772" s="67"/>
      <c r="I772" s="67"/>
      <c r="J772" s="80"/>
      <c r="K772" s="80"/>
      <c r="L772" s="41"/>
      <c r="M772" s="41"/>
      <c r="N772" s="80"/>
      <c r="O772" s="80"/>
      <c r="P772" s="41"/>
      <c r="Q772" s="41"/>
      <c r="R772" s="80"/>
      <c r="S772" s="67"/>
      <c r="T772" s="80"/>
    </row>
    <row r="773" spans="2:20" x14ac:dyDescent="0.35">
      <c r="B773" s="39"/>
      <c r="C773" s="78"/>
      <c r="D773" s="79"/>
      <c r="E773" s="79"/>
      <c r="F773" s="79"/>
      <c r="G773" s="80"/>
      <c r="H773" s="67"/>
      <c r="I773" s="67"/>
      <c r="J773" s="80"/>
      <c r="K773" s="80"/>
      <c r="L773" s="41"/>
      <c r="M773" s="41"/>
      <c r="N773" s="80"/>
      <c r="O773" s="80"/>
      <c r="P773" s="41"/>
      <c r="Q773" s="41"/>
      <c r="R773" s="80"/>
      <c r="S773" s="67"/>
      <c r="T773" s="80"/>
    </row>
    <row r="774" spans="2:20" x14ac:dyDescent="0.35">
      <c r="B774" s="39"/>
      <c r="C774" s="78"/>
      <c r="D774" s="79"/>
      <c r="E774" s="79"/>
      <c r="F774" s="79"/>
      <c r="G774" s="80"/>
      <c r="H774" s="67"/>
      <c r="I774" s="67"/>
      <c r="J774" s="80"/>
      <c r="K774" s="80"/>
      <c r="L774" s="41"/>
      <c r="M774" s="41"/>
      <c r="N774" s="80"/>
      <c r="O774" s="80"/>
      <c r="P774" s="41"/>
      <c r="Q774" s="41"/>
      <c r="R774" s="80"/>
      <c r="S774" s="67"/>
      <c r="T774" s="80"/>
    </row>
    <row r="775" spans="2:20" x14ac:dyDescent="0.35">
      <c r="B775" s="39"/>
      <c r="C775" s="78"/>
      <c r="D775" s="79"/>
      <c r="E775" s="79"/>
      <c r="F775" s="79"/>
      <c r="G775" s="80"/>
      <c r="H775" s="67"/>
      <c r="I775" s="67"/>
      <c r="J775" s="80"/>
      <c r="K775" s="80"/>
      <c r="L775" s="41"/>
      <c r="M775" s="41"/>
      <c r="N775" s="80"/>
      <c r="O775" s="80"/>
      <c r="P775" s="41"/>
      <c r="Q775" s="41"/>
      <c r="R775" s="80"/>
      <c r="S775" s="67"/>
      <c r="T775" s="80"/>
    </row>
    <row r="776" spans="2:20" x14ac:dyDescent="0.35">
      <c r="B776" s="39"/>
      <c r="C776" s="78"/>
      <c r="D776" s="79"/>
      <c r="E776" s="79"/>
      <c r="F776" s="79"/>
      <c r="G776" s="80"/>
      <c r="H776" s="67"/>
      <c r="I776" s="67"/>
      <c r="J776" s="80"/>
      <c r="K776" s="80"/>
      <c r="L776" s="41"/>
      <c r="M776" s="41"/>
      <c r="N776" s="80"/>
      <c r="O776" s="80"/>
      <c r="P776" s="41"/>
      <c r="Q776" s="41"/>
      <c r="R776" s="80"/>
      <c r="S776" s="67"/>
      <c r="T776" s="80"/>
    </row>
    <row r="777" spans="2:20" x14ac:dyDescent="0.35">
      <c r="B777" s="39"/>
      <c r="C777" s="78"/>
      <c r="D777" s="79"/>
      <c r="E777" s="79"/>
      <c r="F777" s="79"/>
      <c r="G777" s="80"/>
      <c r="H777" s="67"/>
      <c r="I777" s="67"/>
      <c r="J777" s="80"/>
      <c r="K777" s="80"/>
      <c r="L777" s="41"/>
      <c r="M777" s="41"/>
      <c r="N777" s="80"/>
      <c r="O777" s="80"/>
      <c r="P777" s="41"/>
      <c r="Q777" s="41"/>
      <c r="R777" s="80"/>
      <c r="S777" s="67"/>
      <c r="T777" s="80"/>
    </row>
    <row r="778" spans="2:20" x14ac:dyDescent="0.35">
      <c r="B778" s="39"/>
      <c r="C778" s="78"/>
      <c r="D778" s="79"/>
      <c r="E778" s="79"/>
      <c r="F778" s="79"/>
      <c r="G778" s="80"/>
      <c r="H778" s="67"/>
      <c r="I778" s="67"/>
      <c r="J778" s="80"/>
      <c r="K778" s="80"/>
      <c r="L778" s="41"/>
      <c r="M778" s="41"/>
      <c r="N778" s="80"/>
      <c r="O778" s="80"/>
      <c r="P778" s="41"/>
      <c r="Q778" s="41"/>
      <c r="R778" s="80"/>
      <c r="S778" s="67"/>
      <c r="T778" s="80"/>
    </row>
    <row r="779" spans="2:20" x14ac:dyDescent="0.35">
      <c r="B779" s="39"/>
      <c r="C779" s="78"/>
      <c r="D779" s="79"/>
      <c r="E779" s="79"/>
      <c r="F779" s="79"/>
      <c r="G779" s="80"/>
      <c r="H779" s="67"/>
      <c r="I779" s="67"/>
      <c r="J779" s="80"/>
      <c r="K779" s="80"/>
      <c r="L779" s="41"/>
      <c r="M779" s="41"/>
      <c r="N779" s="80"/>
      <c r="O779" s="80"/>
      <c r="P779" s="41"/>
      <c r="Q779" s="41"/>
      <c r="R779" s="80"/>
      <c r="S779" s="67"/>
      <c r="T779" s="80"/>
    </row>
    <row r="780" spans="2:20" x14ac:dyDescent="0.35">
      <c r="B780" s="39"/>
      <c r="C780" s="78"/>
      <c r="D780" s="79"/>
      <c r="E780" s="79"/>
      <c r="F780" s="79"/>
      <c r="G780" s="80"/>
      <c r="H780" s="67"/>
      <c r="I780" s="67"/>
      <c r="J780" s="80"/>
      <c r="K780" s="80"/>
      <c r="L780" s="41"/>
      <c r="M780" s="41"/>
      <c r="N780" s="80"/>
      <c r="O780" s="80"/>
      <c r="P780" s="41"/>
      <c r="Q780" s="41"/>
      <c r="R780" s="80"/>
      <c r="S780" s="67"/>
      <c r="T780" s="80"/>
    </row>
    <row r="781" spans="2:20" x14ac:dyDescent="0.35">
      <c r="B781" s="39"/>
      <c r="C781" s="78"/>
      <c r="D781" s="79"/>
      <c r="E781" s="79"/>
      <c r="F781" s="79"/>
      <c r="G781" s="80"/>
      <c r="H781" s="67"/>
      <c r="I781" s="67"/>
      <c r="J781" s="80"/>
      <c r="K781" s="80"/>
      <c r="L781" s="41"/>
      <c r="M781" s="41"/>
      <c r="N781" s="80"/>
      <c r="O781" s="80"/>
      <c r="P781" s="41"/>
      <c r="Q781" s="41"/>
      <c r="R781" s="80"/>
      <c r="S781" s="67"/>
      <c r="T781" s="80"/>
    </row>
    <row r="782" spans="2:20" x14ac:dyDescent="0.35">
      <c r="B782" s="39"/>
      <c r="C782" s="78"/>
      <c r="D782" s="79"/>
      <c r="E782" s="79"/>
      <c r="F782" s="79"/>
      <c r="G782" s="80"/>
      <c r="H782" s="67"/>
      <c r="I782" s="67"/>
      <c r="J782" s="80"/>
      <c r="K782" s="80"/>
      <c r="L782" s="41"/>
      <c r="M782" s="41"/>
      <c r="N782" s="80"/>
      <c r="O782" s="80"/>
      <c r="P782" s="41"/>
      <c r="Q782" s="41"/>
      <c r="R782" s="80"/>
      <c r="S782" s="67"/>
      <c r="T782" s="80"/>
    </row>
    <row r="783" spans="2:20" x14ac:dyDescent="0.35">
      <c r="B783" s="39"/>
      <c r="C783" s="78"/>
      <c r="D783" s="79"/>
      <c r="E783" s="79"/>
      <c r="F783" s="79"/>
      <c r="G783" s="80"/>
      <c r="H783" s="67"/>
      <c r="I783" s="67"/>
      <c r="J783" s="80"/>
      <c r="K783" s="80"/>
      <c r="L783" s="41"/>
      <c r="M783" s="41"/>
      <c r="N783" s="80"/>
      <c r="O783" s="80"/>
      <c r="P783" s="41"/>
      <c r="Q783" s="41"/>
      <c r="R783" s="80"/>
      <c r="S783" s="67"/>
      <c r="T783" s="80"/>
    </row>
    <row r="784" spans="2:20" x14ac:dyDescent="0.35">
      <c r="B784" s="39"/>
      <c r="C784" s="78"/>
      <c r="D784" s="79"/>
      <c r="E784" s="79"/>
      <c r="F784" s="79"/>
      <c r="G784" s="80"/>
      <c r="H784" s="67"/>
      <c r="I784" s="67"/>
      <c r="J784" s="80"/>
      <c r="K784" s="80"/>
      <c r="L784" s="41"/>
      <c r="M784" s="41"/>
      <c r="N784" s="80"/>
      <c r="O784" s="80"/>
      <c r="P784" s="41"/>
      <c r="Q784" s="41"/>
      <c r="R784" s="80"/>
      <c r="S784" s="67"/>
      <c r="T784" s="80"/>
    </row>
    <row r="785" spans="2:20" x14ac:dyDescent="0.35">
      <c r="B785" s="39"/>
      <c r="C785" s="78"/>
      <c r="D785" s="79"/>
      <c r="E785" s="79"/>
      <c r="F785" s="79"/>
      <c r="G785" s="80"/>
      <c r="H785" s="67"/>
      <c r="I785" s="67"/>
      <c r="J785" s="80"/>
      <c r="K785" s="80"/>
      <c r="L785" s="41"/>
      <c r="M785" s="41"/>
      <c r="N785" s="80"/>
      <c r="O785" s="80"/>
      <c r="P785" s="41"/>
      <c r="Q785" s="41"/>
      <c r="R785" s="80"/>
      <c r="S785" s="67"/>
      <c r="T785" s="80"/>
    </row>
    <row r="786" spans="2:20" x14ac:dyDescent="0.35">
      <c r="B786" s="39"/>
      <c r="C786" s="78"/>
      <c r="D786" s="79"/>
      <c r="E786" s="79"/>
      <c r="F786" s="79"/>
      <c r="G786" s="80"/>
      <c r="H786" s="67"/>
      <c r="I786" s="67"/>
      <c r="J786" s="80"/>
      <c r="K786" s="80"/>
      <c r="L786" s="41"/>
      <c r="M786" s="41"/>
      <c r="N786" s="80"/>
      <c r="O786" s="80"/>
      <c r="P786" s="41"/>
      <c r="Q786" s="41"/>
      <c r="R786" s="80"/>
      <c r="S786" s="67"/>
      <c r="T786" s="80"/>
    </row>
    <row r="787" spans="2:20" x14ac:dyDescent="0.35">
      <c r="B787" s="39"/>
      <c r="C787" s="78"/>
      <c r="D787" s="79"/>
      <c r="E787" s="79"/>
      <c r="F787" s="79"/>
      <c r="G787" s="80"/>
      <c r="H787" s="67"/>
      <c r="I787" s="67"/>
      <c r="J787" s="80"/>
      <c r="K787" s="80"/>
      <c r="L787" s="41"/>
      <c r="M787" s="41"/>
      <c r="N787" s="80"/>
      <c r="O787" s="80"/>
      <c r="P787" s="41"/>
      <c r="Q787" s="41"/>
      <c r="R787" s="80"/>
      <c r="S787" s="67"/>
      <c r="T787" s="80"/>
    </row>
    <row r="788" spans="2:20" x14ac:dyDescent="0.35">
      <c r="B788" s="39"/>
      <c r="C788" s="78"/>
      <c r="D788" s="79"/>
      <c r="E788" s="79"/>
      <c r="F788" s="79"/>
      <c r="G788" s="80"/>
      <c r="H788" s="67"/>
      <c r="I788" s="67"/>
      <c r="J788" s="80"/>
      <c r="K788" s="80"/>
      <c r="L788" s="41"/>
      <c r="M788" s="41"/>
      <c r="N788" s="80"/>
      <c r="O788" s="80"/>
      <c r="P788" s="41"/>
      <c r="Q788" s="41"/>
      <c r="R788" s="80"/>
      <c r="S788" s="67"/>
      <c r="T788" s="80"/>
    </row>
    <row r="789" spans="2:20" x14ac:dyDescent="0.35">
      <c r="B789" s="39"/>
      <c r="C789" s="78"/>
      <c r="D789" s="79"/>
      <c r="E789" s="79"/>
      <c r="F789" s="79"/>
      <c r="G789" s="80"/>
      <c r="H789" s="67"/>
      <c r="I789" s="67"/>
      <c r="J789" s="80"/>
      <c r="K789" s="80"/>
      <c r="L789" s="41"/>
      <c r="M789" s="41"/>
      <c r="N789" s="80"/>
      <c r="O789" s="80"/>
      <c r="P789" s="41"/>
      <c r="Q789" s="41"/>
      <c r="R789" s="80"/>
      <c r="S789" s="67"/>
      <c r="T789" s="80"/>
    </row>
    <row r="790" spans="2:20" x14ac:dyDescent="0.35">
      <c r="B790" s="39"/>
      <c r="C790" s="78"/>
      <c r="D790" s="79"/>
      <c r="E790" s="79"/>
      <c r="F790" s="79"/>
      <c r="G790" s="80"/>
      <c r="H790" s="67"/>
      <c r="I790" s="67"/>
      <c r="J790" s="80"/>
      <c r="K790" s="80"/>
      <c r="L790" s="41"/>
      <c r="M790" s="41"/>
      <c r="N790" s="80"/>
      <c r="O790" s="80"/>
      <c r="P790" s="41"/>
      <c r="Q790" s="41"/>
      <c r="R790" s="80"/>
      <c r="S790" s="67"/>
      <c r="T790" s="80"/>
    </row>
    <row r="791" spans="2:20" x14ac:dyDescent="0.35">
      <c r="B791" s="39"/>
      <c r="C791" s="78"/>
      <c r="D791" s="79"/>
      <c r="E791" s="79"/>
      <c r="F791" s="79"/>
      <c r="G791" s="80"/>
      <c r="H791" s="67"/>
      <c r="I791" s="67"/>
      <c r="J791" s="80"/>
      <c r="K791" s="80"/>
      <c r="L791" s="41"/>
      <c r="M791" s="41"/>
      <c r="N791" s="80"/>
      <c r="O791" s="80"/>
      <c r="P791" s="41"/>
      <c r="Q791" s="41"/>
      <c r="R791" s="80"/>
      <c r="S791" s="67"/>
      <c r="T791" s="80"/>
    </row>
    <row r="792" spans="2:20" x14ac:dyDescent="0.35">
      <c r="B792" s="39"/>
      <c r="C792" s="78"/>
      <c r="D792" s="79"/>
      <c r="E792" s="79"/>
      <c r="F792" s="79"/>
      <c r="G792" s="80"/>
      <c r="H792" s="67"/>
      <c r="I792" s="67"/>
      <c r="J792" s="80"/>
      <c r="K792" s="80"/>
      <c r="L792" s="41"/>
      <c r="M792" s="41"/>
      <c r="N792" s="80"/>
      <c r="O792" s="80"/>
      <c r="P792" s="41"/>
      <c r="Q792" s="41"/>
      <c r="R792" s="80"/>
      <c r="S792" s="67"/>
      <c r="T792" s="80"/>
    </row>
    <row r="793" spans="2:20" x14ac:dyDescent="0.35">
      <c r="B793" s="39"/>
      <c r="C793" s="78"/>
      <c r="D793" s="79"/>
      <c r="E793" s="79"/>
      <c r="F793" s="79"/>
      <c r="G793" s="80"/>
      <c r="H793" s="67"/>
      <c r="I793" s="67"/>
      <c r="J793" s="80"/>
      <c r="K793" s="80"/>
      <c r="L793" s="41"/>
      <c r="M793" s="41"/>
      <c r="N793" s="80"/>
      <c r="O793" s="80"/>
      <c r="P793" s="41"/>
      <c r="Q793" s="41"/>
      <c r="R793" s="80"/>
      <c r="S793" s="67"/>
      <c r="T793" s="80"/>
    </row>
    <row r="794" spans="2:20" x14ac:dyDescent="0.35">
      <c r="B794" s="39"/>
      <c r="C794" s="78"/>
      <c r="D794" s="79"/>
      <c r="E794" s="79"/>
      <c r="F794" s="79"/>
      <c r="G794" s="80"/>
      <c r="H794" s="67"/>
      <c r="I794" s="67"/>
      <c r="J794" s="80"/>
      <c r="K794" s="80"/>
      <c r="L794" s="41"/>
      <c r="M794" s="41"/>
      <c r="N794" s="80"/>
      <c r="O794" s="80"/>
      <c r="P794" s="41"/>
      <c r="Q794" s="41"/>
      <c r="R794" s="80"/>
      <c r="S794" s="67"/>
      <c r="T794" s="80"/>
    </row>
    <row r="795" spans="2:20" x14ac:dyDescent="0.35">
      <c r="B795" s="39"/>
      <c r="C795" s="78"/>
      <c r="D795" s="79"/>
      <c r="E795" s="79"/>
      <c r="F795" s="79"/>
      <c r="G795" s="80"/>
      <c r="H795" s="67"/>
      <c r="I795" s="67"/>
      <c r="J795" s="80"/>
      <c r="K795" s="80"/>
      <c r="L795" s="41"/>
      <c r="M795" s="41"/>
      <c r="N795" s="80"/>
      <c r="O795" s="80"/>
      <c r="P795" s="41"/>
      <c r="Q795" s="41"/>
      <c r="R795" s="80"/>
      <c r="S795" s="67"/>
      <c r="T795" s="80"/>
    </row>
    <row r="796" spans="2:20" x14ac:dyDescent="0.35">
      <c r="B796" s="39"/>
      <c r="C796" s="78"/>
      <c r="D796" s="79"/>
      <c r="E796" s="79"/>
      <c r="F796" s="79"/>
      <c r="G796" s="80"/>
      <c r="H796" s="67"/>
      <c r="I796" s="67"/>
      <c r="J796" s="80"/>
      <c r="K796" s="80"/>
      <c r="L796" s="41"/>
      <c r="M796" s="41"/>
      <c r="N796" s="80"/>
      <c r="O796" s="80"/>
      <c r="P796" s="41"/>
      <c r="Q796" s="41"/>
      <c r="R796" s="80"/>
      <c r="S796" s="67"/>
      <c r="T796" s="80"/>
    </row>
    <row r="797" spans="2:20" x14ac:dyDescent="0.35">
      <c r="B797" s="39"/>
      <c r="C797" s="78"/>
      <c r="D797" s="79"/>
      <c r="E797" s="79"/>
      <c r="F797" s="79"/>
      <c r="G797" s="80"/>
      <c r="H797" s="67"/>
      <c r="I797" s="67"/>
      <c r="J797" s="80"/>
      <c r="K797" s="80"/>
      <c r="L797" s="41"/>
      <c r="M797" s="41"/>
      <c r="N797" s="80"/>
      <c r="O797" s="80"/>
      <c r="P797" s="41"/>
      <c r="Q797" s="41"/>
      <c r="R797" s="80"/>
      <c r="S797" s="67"/>
      <c r="T797" s="80"/>
    </row>
    <row r="798" spans="2:20" x14ac:dyDescent="0.35">
      <c r="B798" s="39"/>
      <c r="C798" s="78"/>
      <c r="D798" s="79"/>
      <c r="E798" s="79"/>
      <c r="F798" s="79"/>
      <c r="G798" s="80"/>
      <c r="H798" s="67"/>
      <c r="I798" s="67"/>
      <c r="J798" s="80"/>
      <c r="K798" s="80"/>
      <c r="L798" s="41"/>
      <c r="M798" s="41"/>
      <c r="N798" s="80"/>
      <c r="O798" s="80"/>
      <c r="P798" s="41"/>
      <c r="Q798" s="41"/>
      <c r="R798" s="80"/>
      <c r="S798" s="67"/>
      <c r="T798" s="80"/>
    </row>
    <row r="799" spans="2:20" x14ac:dyDescent="0.35">
      <c r="B799" s="39"/>
      <c r="C799" s="78"/>
      <c r="D799" s="79"/>
      <c r="E799" s="79"/>
      <c r="F799" s="79"/>
      <c r="G799" s="80"/>
      <c r="H799" s="67"/>
      <c r="I799" s="67"/>
      <c r="J799" s="80"/>
      <c r="K799" s="80"/>
      <c r="L799" s="41"/>
      <c r="M799" s="41"/>
      <c r="N799" s="80"/>
      <c r="O799" s="80"/>
      <c r="P799" s="41"/>
      <c r="Q799" s="41"/>
      <c r="R799" s="80"/>
      <c r="S799" s="67"/>
      <c r="T799" s="80"/>
    </row>
    <row r="800" spans="2:20" x14ac:dyDescent="0.35">
      <c r="B800" s="39"/>
      <c r="C800" s="78"/>
      <c r="D800" s="79"/>
      <c r="E800" s="79"/>
      <c r="F800" s="79"/>
      <c r="G800" s="80"/>
      <c r="H800" s="67"/>
      <c r="I800" s="67"/>
      <c r="J800" s="80"/>
      <c r="K800" s="80"/>
      <c r="L800" s="41"/>
      <c r="M800" s="41"/>
      <c r="N800" s="80"/>
      <c r="O800" s="80"/>
      <c r="P800" s="41"/>
      <c r="Q800" s="41"/>
      <c r="R800" s="80"/>
      <c r="S800" s="67"/>
      <c r="T800" s="80"/>
    </row>
    <row r="801" spans="2:20" x14ac:dyDescent="0.35">
      <c r="B801" s="39"/>
      <c r="C801" s="78"/>
      <c r="D801" s="79"/>
      <c r="E801" s="79"/>
      <c r="F801" s="79"/>
      <c r="G801" s="80"/>
      <c r="H801" s="67"/>
      <c r="I801" s="67"/>
      <c r="J801" s="80"/>
      <c r="K801" s="80"/>
      <c r="L801" s="41"/>
      <c r="M801" s="41"/>
      <c r="N801" s="80"/>
      <c r="O801" s="80"/>
      <c r="P801" s="41"/>
      <c r="Q801" s="41"/>
      <c r="R801" s="80"/>
      <c r="S801" s="67"/>
      <c r="T801" s="80"/>
    </row>
    <row r="802" spans="2:20" x14ac:dyDescent="0.35">
      <c r="B802" s="39"/>
      <c r="C802" s="78"/>
      <c r="D802" s="79"/>
      <c r="E802" s="79"/>
      <c r="F802" s="79"/>
      <c r="G802" s="80"/>
      <c r="H802" s="67"/>
      <c r="I802" s="67"/>
      <c r="J802" s="80"/>
      <c r="K802" s="80"/>
      <c r="L802" s="41"/>
      <c r="M802" s="41"/>
      <c r="N802" s="80"/>
      <c r="O802" s="80"/>
      <c r="P802" s="41"/>
      <c r="Q802" s="41"/>
      <c r="R802" s="80"/>
      <c r="S802" s="67"/>
      <c r="T802" s="80"/>
    </row>
    <row r="803" spans="2:20" x14ac:dyDescent="0.35">
      <c r="B803" s="39"/>
      <c r="C803" s="78"/>
      <c r="D803" s="79"/>
      <c r="E803" s="79"/>
      <c r="F803" s="79"/>
      <c r="G803" s="80"/>
      <c r="H803" s="67"/>
      <c r="I803" s="67"/>
      <c r="J803" s="80"/>
      <c r="K803" s="80"/>
      <c r="L803" s="41"/>
      <c r="M803" s="41"/>
      <c r="N803" s="80"/>
      <c r="O803" s="80"/>
      <c r="P803" s="41"/>
      <c r="Q803" s="41"/>
      <c r="R803" s="80"/>
      <c r="S803" s="67"/>
      <c r="T803" s="80"/>
    </row>
    <row r="804" spans="2:20" x14ac:dyDescent="0.35">
      <c r="B804" s="39"/>
      <c r="C804" s="78"/>
      <c r="D804" s="79"/>
      <c r="E804" s="79"/>
      <c r="F804" s="79"/>
      <c r="G804" s="80"/>
      <c r="H804" s="67"/>
      <c r="I804" s="67"/>
      <c r="J804" s="80"/>
      <c r="K804" s="80"/>
      <c r="L804" s="41"/>
      <c r="M804" s="41"/>
      <c r="N804" s="80"/>
      <c r="O804" s="80"/>
      <c r="P804" s="41"/>
      <c r="Q804" s="41"/>
      <c r="R804" s="80"/>
      <c r="S804" s="67"/>
      <c r="T804" s="80"/>
    </row>
    <row r="805" spans="2:20" x14ac:dyDescent="0.35">
      <c r="B805" s="39"/>
      <c r="C805" s="78"/>
      <c r="D805" s="79"/>
      <c r="E805" s="79"/>
      <c r="F805" s="79"/>
      <c r="G805" s="80"/>
      <c r="H805" s="67"/>
      <c r="I805" s="67"/>
      <c r="J805" s="80"/>
      <c r="K805" s="80"/>
      <c r="L805" s="41"/>
      <c r="M805" s="41"/>
      <c r="N805" s="80"/>
      <c r="O805" s="80"/>
      <c r="P805" s="41"/>
      <c r="Q805" s="41"/>
      <c r="R805" s="80"/>
      <c r="S805" s="67"/>
      <c r="T805" s="80"/>
    </row>
    <row r="806" spans="2:20" x14ac:dyDescent="0.35">
      <c r="B806" s="39"/>
      <c r="C806" s="78"/>
      <c r="D806" s="79"/>
      <c r="E806" s="79"/>
      <c r="F806" s="79"/>
      <c r="G806" s="80"/>
      <c r="H806" s="67"/>
      <c r="I806" s="67"/>
      <c r="J806" s="80"/>
      <c r="K806" s="80"/>
      <c r="L806" s="41"/>
      <c r="M806" s="41"/>
      <c r="N806" s="80"/>
      <c r="O806" s="80"/>
      <c r="P806" s="41"/>
      <c r="Q806" s="41"/>
      <c r="R806" s="80"/>
      <c r="S806" s="67"/>
      <c r="T806" s="80"/>
    </row>
    <row r="807" spans="2:20" x14ac:dyDescent="0.35">
      <c r="B807" s="39"/>
      <c r="C807" s="78"/>
      <c r="D807" s="79"/>
      <c r="E807" s="79"/>
      <c r="F807" s="79"/>
      <c r="G807" s="80"/>
      <c r="H807" s="67"/>
      <c r="I807" s="67"/>
      <c r="J807" s="80"/>
      <c r="K807" s="80"/>
      <c r="L807" s="41"/>
      <c r="M807" s="41"/>
      <c r="N807" s="80"/>
      <c r="O807" s="80"/>
      <c r="P807" s="41"/>
      <c r="Q807" s="41"/>
      <c r="R807" s="80"/>
      <c r="S807" s="67"/>
      <c r="T807" s="80"/>
    </row>
    <row r="808" spans="2:20" x14ac:dyDescent="0.35">
      <c r="B808" s="39"/>
      <c r="C808" s="78"/>
      <c r="D808" s="79"/>
      <c r="E808" s="79"/>
      <c r="F808" s="79"/>
      <c r="G808" s="80"/>
      <c r="H808" s="67"/>
      <c r="I808" s="67"/>
      <c r="J808" s="80"/>
      <c r="K808" s="80"/>
      <c r="L808" s="41"/>
      <c r="M808" s="41"/>
      <c r="N808" s="80"/>
      <c r="O808" s="80"/>
      <c r="P808" s="41"/>
      <c r="Q808" s="41"/>
      <c r="R808" s="80"/>
      <c r="S808" s="67"/>
      <c r="T808" s="80"/>
    </row>
    <row r="809" spans="2:20" x14ac:dyDescent="0.35">
      <c r="B809" s="39"/>
      <c r="C809" s="78"/>
      <c r="D809" s="79"/>
      <c r="E809" s="79"/>
      <c r="F809" s="79"/>
      <c r="G809" s="80"/>
      <c r="H809" s="67"/>
      <c r="I809" s="67"/>
      <c r="J809" s="80"/>
      <c r="K809" s="80"/>
      <c r="L809" s="41"/>
      <c r="M809" s="41"/>
      <c r="N809" s="80"/>
      <c r="O809" s="80"/>
      <c r="P809" s="41"/>
      <c r="Q809" s="41"/>
      <c r="R809" s="80"/>
      <c r="S809" s="67"/>
      <c r="T809" s="80"/>
    </row>
    <row r="810" spans="2:20" x14ac:dyDescent="0.35">
      <c r="B810" s="39"/>
      <c r="C810" s="78"/>
      <c r="D810" s="79"/>
      <c r="E810" s="79"/>
      <c r="F810" s="79"/>
      <c r="G810" s="80"/>
      <c r="H810" s="67"/>
      <c r="I810" s="67"/>
      <c r="J810" s="80"/>
      <c r="K810" s="80"/>
      <c r="L810" s="41"/>
      <c r="M810" s="41"/>
      <c r="N810" s="80"/>
      <c r="O810" s="80"/>
      <c r="P810" s="41"/>
      <c r="Q810" s="41"/>
      <c r="R810" s="80"/>
      <c r="S810" s="67"/>
      <c r="T810" s="80"/>
    </row>
    <row r="811" spans="2:20" x14ac:dyDescent="0.35">
      <c r="B811" s="39"/>
      <c r="C811" s="78"/>
      <c r="D811" s="79"/>
      <c r="E811" s="79"/>
      <c r="F811" s="79"/>
      <c r="G811" s="80"/>
      <c r="H811" s="67"/>
      <c r="I811" s="67"/>
      <c r="J811" s="80"/>
      <c r="K811" s="80"/>
      <c r="L811" s="41"/>
      <c r="M811" s="41"/>
      <c r="N811" s="80"/>
      <c r="O811" s="80"/>
      <c r="P811" s="41"/>
      <c r="Q811" s="41"/>
      <c r="R811" s="80"/>
      <c r="S811" s="67"/>
      <c r="T811" s="80"/>
    </row>
    <row r="812" spans="2:20" x14ac:dyDescent="0.35">
      <c r="B812" s="39"/>
      <c r="C812" s="78"/>
      <c r="D812" s="79"/>
      <c r="E812" s="79"/>
      <c r="F812" s="79"/>
      <c r="G812" s="80"/>
      <c r="H812" s="67"/>
      <c r="I812" s="67"/>
      <c r="J812" s="80"/>
      <c r="K812" s="80"/>
      <c r="L812" s="41"/>
      <c r="M812" s="41"/>
      <c r="N812" s="80"/>
      <c r="O812" s="80"/>
      <c r="P812" s="41"/>
      <c r="Q812" s="41"/>
      <c r="R812" s="80"/>
      <c r="S812" s="67"/>
      <c r="T812" s="80"/>
    </row>
    <row r="813" spans="2:20" x14ac:dyDescent="0.35">
      <c r="B813" s="39"/>
      <c r="C813" s="78"/>
      <c r="D813" s="79"/>
      <c r="E813" s="79"/>
      <c r="F813" s="79"/>
      <c r="G813" s="80"/>
      <c r="H813" s="67"/>
      <c r="I813" s="67"/>
      <c r="J813" s="80"/>
      <c r="K813" s="80"/>
      <c r="L813" s="41"/>
      <c r="M813" s="41"/>
      <c r="N813" s="80"/>
      <c r="O813" s="80"/>
      <c r="P813" s="41"/>
      <c r="Q813" s="41"/>
      <c r="R813" s="80"/>
      <c r="S813" s="67"/>
      <c r="T813" s="80"/>
    </row>
    <row r="814" spans="2:20" x14ac:dyDescent="0.35">
      <c r="B814" s="39"/>
      <c r="C814" s="78"/>
      <c r="D814" s="79"/>
      <c r="E814" s="79"/>
      <c r="F814" s="79"/>
      <c r="G814" s="80"/>
      <c r="H814" s="67"/>
      <c r="I814" s="67"/>
      <c r="J814" s="80"/>
      <c r="K814" s="80"/>
      <c r="L814" s="41"/>
      <c r="M814" s="41"/>
      <c r="N814" s="80"/>
      <c r="O814" s="80"/>
      <c r="P814" s="41"/>
      <c r="Q814" s="41"/>
      <c r="R814" s="80"/>
      <c r="S814" s="67"/>
      <c r="T814" s="80"/>
    </row>
    <row r="815" spans="2:20" x14ac:dyDescent="0.35">
      <c r="B815" s="39"/>
      <c r="C815" s="78"/>
      <c r="D815" s="79"/>
      <c r="E815" s="79"/>
      <c r="F815" s="79"/>
      <c r="G815" s="80"/>
      <c r="H815" s="67"/>
      <c r="I815" s="67"/>
      <c r="J815" s="80"/>
      <c r="K815" s="80"/>
      <c r="L815" s="41"/>
      <c r="M815" s="41"/>
      <c r="N815" s="80"/>
      <c r="O815" s="80"/>
      <c r="P815" s="41"/>
      <c r="Q815" s="41"/>
      <c r="R815" s="80"/>
      <c r="S815" s="67"/>
      <c r="T815" s="80"/>
    </row>
    <row r="816" spans="2:20" x14ac:dyDescent="0.35">
      <c r="B816" s="39"/>
      <c r="C816" s="78"/>
      <c r="D816" s="79"/>
      <c r="E816" s="79"/>
      <c r="F816" s="79"/>
      <c r="G816" s="80"/>
      <c r="H816" s="67"/>
      <c r="I816" s="67"/>
      <c r="J816" s="80"/>
      <c r="K816" s="80"/>
      <c r="L816" s="41"/>
      <c r="M816" s="41"/>
      <c r="N816" s="80"/>
      <c r="O816" s="80"/>
      <c r="P816" s="41"/>
      <c r="Q816" s="41"/>
      <c r="R816" s="80"/>
      <c r="S816" s="67"/>
      <c r="T816" s="80"/>
    </row>
    <row r="817" spans="2:20" x14ac:dyDescent="0.35">
      <c r="B817" s="39"/>
      <c r="C817" s="78"/>
      <c r="D817" s="79"/>
      <c r="E817" s="79"/>
      <c r="F817" s="79"/>
      <c r="G817" s="80"/>
      <c r="H817" s="67"/>
      <c r="I817" s="67"/>
      <c r="J817" s="80"/>
      <c r="K817" s="80"/>
      <c r="L817" s="41"/>
      <c r="M817" s="41"/>
      <c r="N817" s="80"/>
      <c r="O817" s="80"/>
      <c r="P817" s="41"/>
      <c r="Q817" s="41"/>
      <c r="R817" s="80"/>
      <c r="S817" s="67"/>
      <c r="T817" s="80"/>
    </row>
    <row r="818" spans="2:20" x14ac:dyDescent="0.35">
      <c r="B818" s="39"/>
      <c r="C818" s="78"/>
      <c r="D818" s="79"/>
      <c r="E818" s="79"/>
      <c r="F818" s="79"/>
      <c r="G818" s="80"/>
      <c r="H818" s="67"/>
      <c r="I818" s="67"/>
      <c r="J818" s="80"/>
      <c r="K818" s="80"/>
      <c r="L818" s="41"/>
      <c r="M818" s="41"/>
      <c r="N818" s="80"/>
      <c r="O818" s="80"/>
      <c r="P818" s="41"/>
      <c r="Q818" s="41"/>
      <c r="R818" s="80"/>
      <c r="S818" s="67"/>
      <c r="T818" s="80"/>
    </row>
    <row r="819" spans="2:20" x14ac:dyDescent="0.35">
      <c r="B819" s="39"/>
      <c r="C819" s="78"/>
      <c r="D819" s="79"/>
      <c r="E819" s="79"/>
      <c r="F819" s="79"/>
      <c r="G819" s="80"/>
      <c r="H819" s="67"/>
      <c r="I819" s="67"/>
      <c r="J819" s="80"/>
      <c r="K819" s="80"/>
      <c r="L819" s="41"/>
      <c r="M819" s="41"/>
      <c r="N819" s="80"/>
      <c r="O819" s="80"/>
      <c r="P819" s="41"/>
      <c r="Q819" s="41"/>
      <c r="R819" s="80"/>
      <c r="S819" s="67"/>
      <c r="T819" s="80"/>
    </row>
    <row r="820" spans="2:20" x14ac:dyDescent="0.35">
      <c r="B820" s="39"/>
      <c r="C820" s="78"/>
      <c r="D820" s="79"/>
      <c r="E820" s="79"/>
      <c r="F820" s="79"/>
      <c r="G820" s="80"/>
      <c r="H820" s="67"/>
      <c r="I820" s="67"/>
      <c r="J820" s="80"/>
      <c r="K820" s="80"/>
      <c r="L820" s="41"/>
      <c r="M820" s="41"/>
      <c r="N820" s="80"/>
      <c r="O820" s="80"/>
      <c r="P820" s="41"/>
      <c r="Q820" s="41"/>
      <c r="R820" s="80"/>
      <c r="S820" s="67"/>
      <c r="T820" s="80"/>
    </row>
    <row r="821" spans="2:20" x14ac:dyDescent="0.35">
      <c r="B821" s="39"/>
      <c r="C821" s="78"/>
      <c r="D821" s="79"/>
      <c r="E821" s="79"/>
      <c r="F821" s="79"/>
      <c r="G821" s="80"/>
      <c r="H821" s="67"/>
      <c r="I821" s="67"/>
      <c r="J821" s="80"/>
      <c r="K821" s="80"/>
      <c r="L821" s="41"/>
      <c r="M821" s="41"/>
      <c r="N821" s="80"/>
      <c r="O821" s="80"/>
      <c r="P821" s="41"/>
      <c r="Q821" s="41"/>
      <c r="R821" s="80"/>
      <c r="S821" s="67"/>
      <c r="T821" s="80"/>
    </row>
    <row r="822" spans="2:20" x14ac:dyDescent="0.35">
      <c r="B822" s="39"/>
      <c r="C822" s="78"/>
      <c r="D822" s="79"/>
      <c r="E822" s="79"/>
      <c r="F822" s="79"/>
      <c r="G822" s="80"/>
      <c r="H822" s="67"/>
      <c r="I822" s="67"/>
      <c r="J822" s="80"/>
      <c r="K822" s="80"/>
      <c r="L822" s="41"/>
      <c r="M822" s="41"/>
      <c r="N822" s="80"/>
      <c r="O822" s="80"/>
      <c r="P822" s="41"/>
      <c r="Q822" s="41"/>
      <c r="R822" s="80"/>
      <c r="S822" s="67"/>
      <c r="T822" s="80"/>
    </row>
    <row r="823" spans="2:20" x14ac:dyDescent="0.35">
      <c r="B823" s="39"/>
      <c r="C823" s="78"/>
      <c r="D823" s="79"/>
      <c r="E823" s="79"/>
      <c r="F823" s="79"/>
      <c r="G823" s="80"/>
      <c r="H823" s="67"/>
      <c r="I823" s="67"/>
      <c r="J823" s="80"/>
      <c r="K823" s="80"/>
      <c r="L823" s="41"/>
      <c r="M823" s="41"/>
      <c r="N823" s="80"/>
      <c r="O823" s="80"/>
      <c r="P823" s="41"/>
      <c r="Q823" s="41"/>
      <c r="R823" s="80"/>
      <c r="S823" s="67"/>
      <c r="T823" s="80"/>
    </row>
    <row r="824" spans="2:20" x14ac:dyDescent="0.35">
      <c r="B824" s="39"/>
      <c r="C824" s="78"/>
      <c r="D824" s="79"/>
      <c r="E824" s="79"/>
      <c r="F824" s="79"/>
      <c r="G824" s="80"/>
      <c r="H824" s="67"/>
      <c r="I824" s="67"/>
      <c r="J824" s="80"/>
      <c r="K824" s="80"/>
      <c r="L824" s="41"/>
      <c r="M824" s="41"/>
      <c r="N824" s="80"/>
      <c r="O824" s="80"/>
      <c r="P824" s="41"/>
      <c r="Q824" s="41"/>
      <c r="R824" s="80"/>
      <c r="S824" s="67"/>
      <c r="T824" s="80"/>
    </row>
    <row r="825" spans="2:20" x14ac:dyDescent="0.35">
      <c r="B825" s="39"/>
      <c r="C825" s="78"/>
      <c r="D825" s="79"/>
      <c r="E825" s="79"/>
      <c r="F825" s="79"/>
      <c r="G825" s="80"/>
      <c r="H825" s="67"/>
      <c r="I825" s="67"/>
      <c r="J825" s="80"/>
      <c r="K825" s="80"/>
      <c r="L825" s="41"/>
      <c r="M825" s="41"/>
      <c r="N825" s="80"/>
      <c r="O825" s="80"/>
      <c r="P825" s="41"/>
      <c r="Q825" s="41"/>
      <c r="R825" s="80"/>
      <c r="S825" s="67"/>
      <c r="T825" s="80"/>
    </row>
    <row r="826" spans="2:20" x14ac:dyDescent="0.35">
      <c r="B826" s="39"/>
      <c r="C826" s="78"/>
      <c r="D826" s="79"/>
      <c r="E826" s="79"/>
      <c r="F826" s="79"/>
      <c r="G826" s="80"/>
      <c r="H826" s="67"/>
      <c r="I826" s="67"/>
      <c r="J826" s="80"/>
      <c r="K826" s="80"/>
      <c r="L826" s="41"/>
      <c r="M826" s="41"/>
      <c r="N826" s="80"/>
      <c r="O826" s="80"/>
      <c r="P826" s="41"/>
      <c r="Q826" s="41"/>
      <c r="R826" s="80"/>
      <c r="S826" s="67"/>
      <c r="T826" s="80"/>
    </row>
    <row r="827" spans="2:20" x14ac:dyDescent="0.35">
      <c r="B827" s="39"/>
      <c r="C827" s="78"/>
      <c r="D827" s="79"/>
      <c r="E827" s="79"/>
      <c r="F827" s="79"/>
      <c r="G827" s="80"/>
      <c r="H827" s="67"/>
      <c r="I827" s="67"/>
      <c r="J827" s="80"/>
      <c r="K827" s="80"/>
      <c r="L827" s="41"/>
      <c r="M827" s="41"/>
      <c r="N827" s="80"/>
      <c r="O827" s="80"/>
      <c r="P827" s="41"/>
      <c r="Q827" s="41"/>
      <c r="R827" s="80"/>
      <c r="S827" s="67"/>
      <c r="T827" s="80"/>
    </row>
    <row r="828" spans="2:20" x14ac:dyDescent="0.35">
      <c r="B828" s="39"/>
      <c r="C828" s="78"/>
      <c r="D828" s="79"/>
      <c r="E828" s="79"/>
      <c r="F828" s="79"/>
      <c r="G828" s="80"/>
      <c r="H828" s="67"/>
      <c r="I828" s="67"/>
      <c r="J828" s="80"/>
      <c r="K828" s="80"/>
      <c r="L828" s="41"/>
      <c r="M828" s="41"/>
      <c r="N828" s="80"/>
      <c r="O828" s="80"/>
      <c r="P828" s="41"/>
      <c r="Q828" s="41"/>
      <c r="R828" s="80"/>
      <c r="S828" s="67"/>
      <c r="T828" s="80"/>
    </row>
    <row r="829" spans="2:20" x14ac:dyDescent="0.35">
      <c r="B829" s="39"/>
      <c r="C829" s="78"/>
      <c r="D829" s="79"/>
      <c r="E829" s="79"/>
      <c r="F829" s="79"/>
      <c r="G829" s="80"/>
      <c r="H829" s="67"/>
      <c r="I829" s="67"/>
      <c r="J829" s="80"/>
      <c r="K829" s="80"/>
      <c r="L829" s="41"/>
      <c r="M829" s="41"/>
      <c r="N829" s="80"/>
      <c r="O829" s="80"/>
      <c r="P829" s="41"/>
      <c r="Q829" s="41"/>
      <c r="R829" s="80"/>
      <c r="S829" s="67"/>
      <c r="T829" s="80"/>
    </row>
    <row r="830" spans="2:20" x14ac:dyDescent="0.35">
      <c r="B830" s="39"/>
      <c r="C830" s="78"/>
      <c r="D830" s="79"/>
      <c r="E830" s="79"/>
      <c r="F830" s="79"/>
      <c r="G830" s="80"/>
      <c r="H830" s="67"/>
      <c r="I830" s="67"/>
      <c r="J830" s="80"/>
      <c r="K830" s="80"/>
      <c r="L830" s="41"/>
      <c r="M830" s="41"/>
      <c r="N830" s="80"/>
      <c r="O830" s="80"/>
      <c r="P830" s="41"/>
      <c r="Q830" s="41"/>
      <c r="R830" s="80"/>
      <c r="S830" s="67"/>
      <c r="T830" s="80"/>
    </row>
    <row r="831" spans="2:20" x14ac:dyDescent="0.35">
      <c r="B831" s="39"/>
      <c r="C831" s="78"/>
      <c r="D831" s="79"/>
      <c r="E831" s="79"/>
      <c r="F831" s="79"/>
      <c r="G831" s="80"/>
      <c r="H831" s="67"/>
      <c r="I831" s="67"/>
      <c r="J831" s="80"/>
      <c r="K831" s="80"/>
      <c r="L831" s="41"/>
      <c r="M831" s="41"/>
      <c r="N831" s="80"/>
      <c r="O831" s="80"/>
      <c r="P831" s="41"/>
      <c r="Q831" s="41"/>
      <c r="R831" s="80"/>
      <c r="S831" s="67"/>
      <c r="T831" s="80"/>
    </row>
    <row r="832" spans="2:20" x14ac:dyDescent="0.35">
      <c r="B832" s="39"/>
      <c r="C832" s="78"/>
      <c r="D832" s="79"/>
      <c r="E832" s="79"/>
      <c r="F832" s="79"/>
      <c r="G832" s="80"/>
      <c r="H832" s="67"/>
      <c r="I832" s="67"/>
      <c r="J832" s="80"/>
      <c r="K832" s="80"/>
      <c r="L832" s="41"/>
      <c r="M832" s="41"/>
      <c r="N832" s="80"/>
      <c r="O832" s="80"/>
      <c r="P832" s="41"/>
      <c r="Q832" s="41"/>
      <c r="R832" s="80"/>
      <c r="S832" s="67"/>
      <c r="T832" s="80"/>
    </row>
    <row r="833" spans="2:20" x14ac:dyDescent="0.35">
      <c r="B833" s="39"/>
      <c r="C833" s="78"/>
      <c r="D833" s="79"/>
      <c r="E833" s="79"/>
      <c r="F833" s="79"/>
      <c r="G833" s="80"/>
      <c r="H833" s="67"/>
      <c r="I833" s="67"/>
      <c r="J833" s="80"/>
      <c r="K833" s="80"/>
      <c r="L833" s="41"/>
      <c r="M833" s="41"/>
      <c r="N833" s="80"/>
      <c r="O833" s="80"/>
      <c r="P833" s="41"/>
      <c r="Q833" s="41"/>
      <c r="R833" s="80"/>
      <c r="S833" s="67"/>
      <c r="T833" s="80"/>
    </row>
    <row r="834" spans="2:20" x14ac:dyDescent="0.35">
      <c r="B834" s="39"/>
      <c r="C834" s="78"/>
      <c r="D834" s="79"/>
      <c r="E834" s="79"/>
      <c r="F834" s="79"/>
      <c r="G834" s="80"/>
      <c r="H834" s="67"/>
      <c r="I834" s="67"/>
      <c r="J834" s="80"/>
      <c r="K834" s="80"/>
      <c r="L834" s="41"/>
      <c r="M834" s="41"/>
      <c r="N834" s="80"/>
      <c r="O834" s="80"/>
      <c r="P834" s="41"/>
      <c r="Q834" s="41"/>
      <c r="R834" s="80"/>
      <c r="S834" s="67"/>
      <c r="T834" s="80"/>
    </row>
    <row r="835" spans="2:20" x14ac:dyDescent="0.35">
      <c r="B835" s="39"/>
      <c r="C835" s="78"/>
      <c r="D835" s="79"/>
      <c r="E835" s="79"/>
      <c r="F835" s="79"/>
      <c r="G835" s="80"/>
      <c r="H835" s="67"/>
      <c r="I835" s="67"/>
      <c r="J835" s="80"/>
      <c r="K835" s="80"/>
      <c r="L835" s="41"/>
      <c r="M835" s="41"/>
      <c r="N835" s="80"/>
      <c r="O835" s="80"/>
      <c r="P835" s="41"/>
      <c r="Q835" s="41"/>
      <c r="R835" s="80"/>
      <c r="S835" s="67"/>
      <c r="T835" s="80"/>
    </row>
    <row r="836" spans="2:20" x14ac:dyDescent="0.35">
      <c r="B836" s="39"/>
      <c r="C836" s="78"/>
      <c r="D836" s="79"/>
      <c r="E836" s="79"/>
      <c r="F836" s="79"/>
      <c r="G836" s="80"/>
      <c r="H836" s="67"/>
      <c r="I836" s="67"/>
      <c r="J836" s="80"/>
      <c r="K836" s="80"/>
      <c r="L836" s="41"/>
      <c r="M836" s="41"/>
      <c r="N836" s="80"/>
      <c r="O836" s="80"/>
      <c r="P836" s="41"/>
      <c r="Q836" s="41"/>
      <c r="R836" s="80"/>
      <c r="S836" s="67"/>
      <c r="T836" s="80"/>
    </row>
    <row r="837" spans="2:20" x14ac:dyDescent="0.35">
      <c r="B837" s="39"/>
      <c r="C837" s="78"/>
      <c r="D837" s="79"/>
      <c r="E837" s="79"/>
      <c r="F837" s="79"/>
      <c r="G837" s="80"/>
      <c r="H837" s="67"/>
      <c r="I837" s="67"/>
      <c r="J837" s="80"/>
      <c r="K837" s="80"/>
      <c r="L837" s="41"/>
      <c r="M837" s="41"/>
      <c r="N837" s="80"/>
      <c r="O837" s="80"/>
      <c r="P837" s="41"/>
      <c r="Q837" s="41"/>
      <c r="R837" s="80"/>
      <c r="S837" s="67"/>
      <c r="T837" s="80"/>
    </row>
    <row r="838" spans="2:20" x14ac:dyDescent="0.35">
      <c r="B838" s="39"/>
      <c r="C838" s="78"/>
      <c r="D838" s="79"/>
      <c r="E838" s="79"/>
      <c r="F838" s="79"/>
      <c r="G838" s="80"/>
      <c r="H838" s="67"/>
      <c r="I838" s="67"/>
      <c r="J838" s="80"/>
      <c r="K838" s="80"/>
      <c r="L838" s="41"/>
      <c r="M838" s="41"/>
      <c r="N838" s="80"/>
      <c r="O838" s="80"/>
      <c r="P838" s="41"/>
      <c r="Q838" s="41"/>
      <c r="R838" s="80"/>
      <c r="S838" s="67"/>
      <c r="T838" s="80"/>
    </row>
    <row r="839" spans="2:20" x14ac:dyDescent="0.35">
      <c r="B839" s="39"/>
      <c r="C839" s="78"/>
      <c r="D839" s="79"/>
      <c r="E839" s="79"/>
      <c r="F839" s="79"/>
      <c r="G839" s="80"/>
      <c r="H839" s="67"/>
      <c r="I839" s="67"/>
      <c r="J839" s="80"/>
      <c r="K839" s="80"/>
      <c r="L839" s="41"/>
      <c r="M839" s="41"/>
      <c r="N839" s="80"/>
      <c r="O839" s="80"/>
      <c r="P839" s="41"/>
      <c r="Q839" s="41"/>
      <c r="R839" s="80"/>
      <c r="S839" s="67"/>
      <c r="T839" s="80"/>
    </row>
    <row r="840" spans="2:20" x14ac:dyDescent="0.35">
      <c r="B840" s="39"/>
      <c r="C840" s="78"/>
      <c r="D840" s="79"/>
      <c r="E840" s="79"/>
      <c r="F840" s="79"/>
      <c r="G840" s="80"/>
      <c r="H840" s="67"/>
      <c r="I840" s="67"/>
      <c r="J840" s="80"/>
      <c r="K840" s="80"/>
      <c r="L840" s="41"/>
      <c r="M840" s="41"/>
      <c r="N840" s="80"/>
      <c r="O840" s="80"/>
      <c r="P840" s="41"/>
      <c r="Q840" s="41"/>
      <c r="R840" s="80"/>
      <c r="S840" s="67"/>
      <c r="T840" s="80"/>
    </row>
    <row r="841" spans="2:20" x14ac:dyDescent="0.35">
      <c r="B841" s="39"/>
      <c r="C841" s="78"/>
      <c r="D841" s="79"/>
      <c r="E841" s="79"/>
      <c r="F841" s="79"/>
      <c r="G841" s="80"/>
      <c r="H841" s="67"/>
      <c r="I841" s="67"/>
      <c r="J841" s="80"/>
      <c r="K841" s="80"/>
      <c r="L841" s="41"/>
      <c r="M841" s="41"/>
      <c r="N841" s="80"/>
      <c r="O841" s="80"/>
      <c r="P841" s="41"/>
      <c r="Q841" s="41"/>
      <c r="R841" s="80"/>
      <c r="S841" s="67"/>
      <c r="T841" s="80"/>
    </row>
    <row r="842" spans="2:20" x14ac:dyDescent="0.35">
      <c r="B842" s="39"/>
      <c r="C842" s="78"/>
      <c r="D842" s="79"/>
      <c r="E842" s="79"/>
      <c r="F842" s="79"/>
      <c r="G842" s="80"/>
      <c r="H842" s="67"/>
      <c r="I842" s="67"/>
      <c r="J842" s="80"/>
      <c r="K842" s="80"/>
      <c r="L842" s="41"/>
      <c r="M842" s="41"/>
      <c r="N842" s="80"/>
      <c r="O842" s="80"/>
      <c r="P842" s="41"/>
      <c r="Q842" s="41"/>
      <c r="R842" s="80"/>
      <c r="S842" s="67"/>
      <c r="T842" s="80"/>
    </row>
    <row r="843" spans="2:20" x14ac:dyDescent="0.35">
      <c r="B843" s="39"/>
      <c r="C843" s="78"/>
      <c r="D843" s="79"/>
      <c r="E843" s="79"/>
      <c r="F843" s="79"/>
      <c r="G843" s="80"/>
      <c r="H843" s="67"/>
      <c r="I843" s="67"/>
      <c r="J843" s="80"/>
      <c r="K843" s="80"/>
      <c r="L843" s="41"/>
      <c r="M843" s="41"/>
      <c r="N843" s="80"/>
      <c r="O843" s="80"/>
      <c r="P843" s="41"/>
      <c r="Q843" s="41"/>
      <c r="R843" s="80"/>
      <c r="S843" s="67"/>
      <c r="T843" s="80"/>
    </row>
    <row r="844" spans="2:20" x14ac:dyDescent="0.35">
      <c r="B844" s="39"/>
      <c r="C844" s="78"/>
      <c r="D844" s="79"/>
      <c r="E844" s="79"/>
      <c r="F844" s="79"/>
      <c r="G844" s="80"/>
      <c r="H844" s="67"/>
      <c r="I844" s="67"/>
      <c r="J844" s="80"/>
      <c r="K844" s="80"/>
      <c r="L844" s="41"/>
      <c r="M844" s="41"/>
      <c r="N844" s="80"/>
      <c r="O844" s="80"/>
      <c r="P844" s="41"/>
      <c r="Q844" s="41"/>
      <c r="R844" s="80"/>
      <c r="S844" s="67"/>
      <c r="T844" s="80"/>
    </row>
    <row r="845" spans="2:20" x14ac:dyDescent="0.35">
      <c r="B845" s="39"/>
      <c r="C845" s="78"/>
      <c r="D845" s="79"/>
      <c r="E845" s="79"/>
      <c r="F845" s="79"/>
      <c r="G845" s="80"/>
      <c r="H845" s="67"/>
      <c r="I845" s="67"/>
      <c r="J845" s="80"/>
      <c r="K845" s="80"/>
      <c r="L845" s="41"/>
      <c r="M845" s="41"/>
      <c r="N845" s="80"/>
      <c r="O845" s="80"/>
      <c r="P845" s="41"/>
      <c r="Q845" s="41"/>
      <c r="R845" s="80"/>
      <c r="S845" s="67"/>
      <c r="T845" s="80"/>
    </row>
    <row r="846" spans="2:20" x14ac:dyDescent="0.35">
      <c r="B846" s="39"/>
      <c r="C846" s="78"/>
      <c r="D846" s="79"/>
      <c r="E846" s="79"/>
      <c r="F846" s="79"/>
      <c r="G846" s="80"/>
      <c r="H846" s="67"/>
      <c r="I846" s="67"/>
      <c r="J846" s="80"/>
      <c r="K846" s="80"/>
      <c r="L846" s="41"/>
      <c r="M846" s="41"/>
      <c r="N846" s="80"/>
      <c r="O846" s="80"/>
      <c r="P846" s="41"/>
      <c r="Q846" s="41"/>
      <c r="R846" s="80"/>
      <c r="S846" s="67"/>
      <c r="T846" s="80"/>
    </row>
    <row r="847" spans="2:20" x14ac:dyDescent="0.35">
      <c r="B847" s="39"/>
      <c r="C847" s="78"/>
      <c r="D847" s="79"/>
      <c r="E847" s="79"/>
      <c r="F847" s="79"/>
      <c r="G847" s="80"/>
      <c r="H847" s="67"/>
      <c r="I847" s="67"/>
      <c r="J847" s="80"/>
      <c r="K847" s="80"/>
      <c r="L847" s="41"/>
      <c r="M847" s="41"/>
      <c r="N847" s="80"/>
      <c r="O847" s="80"/>
      <c r="P847" s="41"/>
      <c r="Q847" s="41"/>
      <c r="R847" s="80"/>
      <c r="S847" s="67"/>
      <c r="T847" s="80"/>
    </row>
    <row r="848" spans="2:20" x14ac:dyDescent="0.35">
      <c r="B848" s="39"/>
      <c r="C848" s="78"/>
      <c r="D848" s="79"/>
      <c r="E848" s="79"/>
      <c r="F848" s="79"/>
      <c r="G848" s="80"/>
      <c r="H848" s="67"/>
      <c r="I848" s="67"/>
      <c r="J848" s="80"/>
      <c r="K848" s="80"/>
      <c r="L848" s="41"/>
      <c r="M848" s="41"/>
      <c r="N848" s="80"/>
      <c r="O848" s="80"/>
      <c r="P848" s="41"/>
      <c r="Q848" s="41"/>
      <c r="R848" s="80"/>
      <c r="S848" s="67"/>
      <c r="T848" s="80"/>
    </row>
    <row r="849" spans="2:20" x14ac:dyDescent="0.35">
      <c r="B849" s="39"/>
      <c r="C849" s="78"/>
      <c r="D849" s="79"/>
      <c r="E849" s="79"/>
      <c r="F849" s="79"/>
      <c r="G849" s="80"/>
      <c r="H849" s="67"/>
      <c r="I849" s="67"/>
      <c r="J849" s="80"/>
      <c r="K849" s="80"/>
      <c r="L849" s="41"/>
      <c r="M849" s="41"/>
      <c r="N849" s="80"/>
      <c r="O849" s="80"/>
      <c r="P849" s="41"/>
      <c r="Q849" s="41"/>
      <c r="R849" s="80"/>
      <c r="S849" s="67"/>
      <c r="T849" s="80"/>
    </row>
    <row r="850" spans="2:20" x14ac:dyDescent="0.35">
      <c r="B850" s="39"/>
      <c r="C850" s="78"/>
      <c r="D850" s="79"/>
      <c r="E850" s="79"/>
      <c r="F850" s="79"/>
      <c r="G850" s="80"/>
      <c r="H850" s="67"/>
      <c r="I850" s="67"/>
      <c r="J850" s="80"/>
      <c r="K850" s="80"/>
      <c r="L850" s="41"/>
      <c r="M850" s="41"/>
      <c r="N850" s="80"/>
      <c r="O850" s="80"/>
      <c r="P850" s="41"/>
      <c r="Q850" s="41"/>
      <c r="R850" s="80"/>
      <c r="S850" s="67"/>
      <c r="T850" s="80"/>
    </row>
    <row r="851" spans="2:20" x14ac:dyDescent="0.35">
      <c r="B851" s="39"/>
      <c r="C851" s="78"/>
      <c r="D851" s="79"/>
      <c r="E851" s="79"/>
      <c r="F851" s="79"/>
      <c r="G851" s="80"/>
      <c r="H851" s="67"/>
      <c r="I851" s="67"/>
      <c r="J851" s="80"/>
      <c r="K851" s="80"/>
      <c r="L851" s="41"/>
      <c r="M851" s="41"/>
      <c r="N851" s="80"/>
      <c r="O851" s="80"/>
      <c r="P851" s="41"/>
      <c r="Q851" s="41"/>
      <c r="R851" s="80"/>
      <c r="S851" s="67"/>
      <c r="T851" s="80"/>
    </row>
    <row r="852" spans="2:20" x14ac:dyDescent="0.35">
      <c r="B852" s="39"/>
      <c r="C852" s="78"/>
      <c r="D852" s="79"/>
      <c r="E852" s="79"/>
      <c r="F852" s="79"/>
      <c r="G852" s="80"/>
      <c r="H852" s="67"/>
      <c r="I852" s="67"/>
      <c r="J852" s="80"/>
      <c r="K852" s="80"/>
      <c r="L852" s="41"/>
      <c r="M852" s="41"/>
      <c r="N852" s="80"/>
      <c r="O852" s="80"/>
      <c r="P852" s="41"/>
      <c r="Q852" s="41"/>
      <c r="R852" s="80"/>
      <c r="S852" s="67"/>
      <c r="T852" s="80"/>
    </row>
    <row r="853" spans="2:20" x14ac:dyDescent="0.35">
      <c r="B853" s="39"/>
      <c r="C853" s="78"/>
      <c r="D853" s="79"/>
      <c r="E853" s="79"/>
      <c r="F853" s="79"/>
      <c r="G853" s="80"/>
      <c r="H853" s="67"/>
      <c r="I853" s="67"/>
      <c r="J853" s="80"/>
      <c r="K853" s="80"/>
      <c r="L853" s="41"/>
      <c r="M853" s="41"/>
      <c r="N853" s="80"/>
      <c r="O853" s="80"/>
      <c r="P853" s="41"/>
      <c r="Q853" s="41"/>
      <c r="R853" s="80"/>
      <c r="S853" s="67"/>
      <c r="T853" s="80"/>
    </row>
    <row r="854" spans="2:20" x14ac:dyDescent="0.35">
      <c r="B854" s="39"/>
      <c r="C854" s="78"/>
      <c r="D854" s="79"/>
      <c r="E854" s="79"/>
      <c r="F854" s="79"/>
      <c r="G854" s="80"/>
      <c r="H854" s="67"/>
      <c r="I854" s="67"/>
      <c r="J854" s="80"/>
      <c r="K854" s="80"/>
      <c r="L854" s="41"/>
      <c r="M854" s="41"/>
      <c r="N854" s="80"/>
      <c r="O854" s="80"/>
      <c r="P854" s="41"/>
      <c r="Q854" s="41"/>
      <c r="R854" s="80"/>
      <c r="S854" s="67"/>
      <c r="T854" s="80"/>
    </row>
    <row r="855" spans="2:20" x14ac:dyDescent="0.35">
      <c r="B855" s="39"/>
      <c r="C855" s="78"/>
      <c r="D855" s="79"/>
      <c r="E855" s="79"/>
      <c r="F855" s="79"/>
      <c r="G855" s="80"/>
      <c r="H855" s="67"/>
      <c r="I855" s="67"/>
      <c r="J855" s="80"/>
      <c r="K855" s="80"/>
      <c r="L855" s="41"/>
      <c r="M855" s="41"/>
      <c r="N855" s="80"/>
      <c r="O855" s="80"/>
      <c r="P855" s="41"/>
      <c r="Q855" s="41"/>
      <c r="R855" s="80"/>
      <c r="S855" s="67"/>
      <c r="T855" s="80"/>
    </row>
    <row r="856" spans="2:20" x14ac:dyDescent="0.35">
      <c r="B856" s="39"/>
      <c r="C856" s="78"/>
      <c r="D856" s="79"/>
      <c r="E856" s="79"/>
      <c r="F856" s="79"/>
      <c r="G856" s="80"/>
      <c r="H856" s="67"/>
      <c r="I856" s="67"/>
      <c r="J856" s="80"/>
      <c r="K856" s="80"/>
      <c r="L856" s="41"/>
      <c r="M856" s="41"/>
      <c r="N856" s="80"/>
      <c r="O856" s="80"/>
      <c r="P856" s="41"/>
      <c r="Q856" s="41"/>
      <c r="R856" s="80"/>
      <c r="S856" s="67"/>
      <c r="T856" s="80"/>
    </row>
    <row r="857" spans="2:20" x14ac:dyDescent="0.35">
      <c r="B857" s="39"/>
      <c r="C857" s="78"/>
      <c r="D857" s="79"/>
      <c r="E857" s="79"/>
      <c r="F857" s="79"/>
      <c r="G857" s="80"/>
      <c r="H857" s="67"/>
      <c r="I857" s="67"/>
      <c r="J857" s="80"/>
      <c r="K857" s="80"/>
      <c r="L857" s="41"/>
      <c r="M857" s="41"/>
      <c r="N857" s="80"/>
      <c r="O857" s="80"/>
      <c r="P857" s="41"/>
      <c r="Q857" s="41"/>
      <c r="R857" s="80"/>
      <c r="S857" s="67"/>
      <c r="T857" s="80"/>
    </row>
    <row r="858" spans="2:20" x14ac:dyDescent="0.35">
      <c r="B858" s="39"/>
      <c r="C858" s="78"/>
      <c r="D858" s="79"/>
      <c r="E858" s="79"/>
      <c r="F858" s="79"/>
      <c r="G858" s="80"/>
      <c r="H858" s="67"/>
      <c r="I858" s="67"/>
      <c r="J858" s="80"/>
      <c r="K858" s="80"/>
      <c r="L858" s="41"/>
      <c r="M858" s="41"/>
      <c r="N858" s="80"/>
      <c r="O858" s="80"/>
      <c r="P858" s="41"/>
      <c r="Q858" s="41"/>
      <c r="R858" s="80"/>
      <c r="S858" s="67"/>
      <c r="T858" s="80"/>
    </row>
    <row r="859" spans="2:20" x14ac:dyDescent="0.35">
      <c r="B859" s="39"/>
      <c r="C859" s="78"/>
      <c r="D859" s="79"/>
      <c r="E859" s="79"/>
      <c r="F859" s="79"/>
      <c r="G859" s="80"/>
      <c r="H859" s="67"/>
      <c r="I859" s="67"/>
      <c r="J859" s="80"/>
      <c r="K859" s="80"/>
      <c r="L859" s="41"/>
      <c r="M859" s="41"/>
      <c r="N859" s="80"/>
      <c r="O859" s="80"/>
      <c r="P859" s="41"/>
      <c r="Q859" s="41"/>
      <c r="R859" s="80"/>
      <c r="S859" s="67"/>
      <c r="T859" s="80"/>
    </row>
    <row r="860" spans="2:20" x14ac:dyDescent="0.35">
      <c r="B860" s="39"/>
      <c r="C860" s="78"/>
      <c r="D860" s="79"/>
      <c r="E860" s="79"/>
      <c r="F860" s="79"/>
      <c r="G860" s="80"/>
      <c r="H860" s="67"/>
      <c r="I860" s="67"/>
      <c r="J860" s="80"/>
      <c r="K860" s="80"/>
      <c r="L860" s="41"/>
      <c r="M860" s="41"/>
      <c r="N860" s="80"/>
      <c r="O860" s="80"/>
      <c r="P860" s="41"/>
      <c r="Q860" s="41"/>
      <c r="R860" s="80"/>
      <c r="S860" s="67"/>
      <c r="T860" s="80"/>
    </row>
    <row r="861" spans="2:20" x14ac:dyDescent="0.35">
      <c r="B861" s="39"/>
      <c r="C861" s="78"/>
      <c r="D861" s="79"/>
      <c r="E861" s="79"/>
      <c r="F861" s="79"/>
      <c r="G861" s="80"/>
      <c r="H861" s="67"/>
      <c r="I861" s="67"/>
      <c r="J861" s="80"/>
      <c r="K861" s="80"/>
      <c r="L861" s="41"/>
      <c r="M861" s="41"/>
      <c r="N861" s="80"/>
      <c r="O861" s="80"/>
      <c r="P861" s="41"/>
      <c r="Q861" s="41"/>
      <c r="R861" s="80"/>
      <c r="S861" s="67"/>
      <c r="T861" s="80"/>
    </row>
    <row r="862" spans="2:20" x14ac:dyDescent="0.35">
      <c r="B862" s="39"/>
      <c r="C862" s="78"/>
      <c r="D862" s="79"/>
      <c r="E862" s="79"/>
      <c r="F862" s="79"/>
      <c r="G862" s="80"/>
      <c r="H862" s="67"/>
      <c r="I862" s="67"/>
      <c r="J862" s="80"/>
      <c r="K862" s="80"/>
      <c r="L862" s="41"/>
      <c r="M862" s="41"/>
      <c r="N862" s="80"/>
      <c r="O862" s="80"/>
      <c r="P862" s="41"/>
      <c r="Q862" s="41"/>
      <c r="R862" s="80"/>
      <c r="S862" s="67"/>
      <c r="T862" s="80"/>
    </row>
    <row r="863" spans="2:20" x14ac:dyDescent="0.35">
      <c r="B863" s="39"/>
      <c r="C863" s="78"/>
      <c r="D863" s="79"/>
      <c r="E863" s="79"/>
      <c r="F863" s="79"/>
      <c r="G863" s="80"/>
      <c r="H863" s="67"/>
      <c r="I863" s="67"/>
      <c r="J863" s="80"/>
      <c r="K863" s="80"/>
      <c r="L863" s="41"/>
      <c r="M863" s="41"/>
      <c r="N863" s="80"/>
      <c r="O863" s="80"/>
      <c r="P863" s="41"/>
      <c r="Q863" s="41"/>
      <c r="R863" s="80"/>
      <c r="S863" s="67"/>
      <c r="T863" s="80"/>
    </row>
    <row r="864" spans="2:20" x14ac:dyDescent="0.35">
      <c r="B864" s="39"/>
      <c r="C864" s="78"/>
      <c r="D864" s="79"/>
      <c r="E864" s="79"/>
      <c r="F864" s="79"/>
      <c r="G864" s="80"/>
      <c r="H864" s="67"/>
      <c r="I864" s="67"/>
      <c r="J864" s="80"/>
      <c r="K864" s="80"/>
      <c r="L864" s="41"/>
      <c r="M864" s="41"/>
      <c r="N864" s="80"/>
      <c r="O864" s="80"/>
      <c r="P864" s="41"/>
      <c r="Q864" s="41"/>
      <c r="R864" s="80"/>
      <c r="S864" s="67"/>
      <c r="T864" s="80"/>
    </row>
    <row r="865" spans="2:20" x14ac:dyDescent="0.35">
      <c r="B865" s="39"/>
      <c r="C865" s="78"/>
      <c r="D865" s="79"/>
      <c r="E865" s="79"/>
      <c r="F865" s="79"/>
      <c r="G865" s="80"/>
      <c r="H865" s="67"/>
      <c r="I865" s="67"/>
      <c r="J865" s="80"/>
      <c r="K865" s="80"/>
      <c r="L865" s="41"/>
      <c r="M865" s="41"/>
      <c r="N865" s="80"/>
      <c r="O865" s="80"/>
      <c r="P865" s="41"/>
      <c r="Q865" s="41"/>
      <c r="R865" s="80"/>
      <c r="S865" s="67"/>
      <c r="T865" s="80"/>
    </row>
    <row r="866" spans="2:20" x14ac:dyDescent="0.35">
      <c r="B866" s="39"/>
      <c r="C866" s="78"/>
      <c r="D866" s="79"/>
      <c r="E866" s="79"/>
      <c r="F866" s="79"/>
      <c r="G866" s="80"/>
      <c r="H866" s="67"/>
      <c r="I866" s="67"/>
      <c r="J866" s="80"/>
      <c r="K866" s="80"/>
      <c r="L866" s="41"/>
      <c r="M866" s="41"/>
      <c r="N866" s="80"/>
      <c r="O866" s="80"/>
      <c r="P866" s="41"/>
      <c r="Q866" s="41"/>
      <c r="R866" s="80"/>
      <c r="S866" s="67"/>
      <c r="T866" s="80"/>
    </row>
    <row r="867" spans="2:20" x14ac:dyDescent="0.35">
      <c r="B867" s="39"/>
      <c r="C867" s="78"/>
      <c r="D867" s="79"/>
      <c r="E867" s="79"/>
      <c r="F867" s="79"/>
      <c r="G867" s="80"/>
      <c r="H867" s="67"/>
      <c r="I867" s="67"/>
      <c r="J867" s="80"/>
      <c r="K867" s="80"/>
      <c r="L867" s="41"/>
      <c r="M867" s="41"/>
      <c r="N867" s="80"/>
      <c r="O867" s="80"/>
      <c r="P867" s="41"/>
      <c r="Q867" s="41"/>
      <c r="R867" s="80"/>
      <c r="S867" s="67"/>
      <c r="T867" s="80"/>
    </row>
    <row r="868" spans="2:20" x14ac:dyDescent="0.35">
      <c r="B868" s="39"/>
      <c r="C868" s="78"/>
      <c r="D868" s="79"/>
      <c r="E868" s="79"/>
      <c r="F868" s="79"/>
      <c r="G868" s="80"/>
      <c r="H868" s="67"/>
      <c r="I868" s="67"/>
      <c r="J868" s="80"/>
      <c r="K868" s="80"/>
      <c r="L868" s="41"/>
      <c r="M868" s="41"/>
      <c r="N868" s="80"/>
      <c r="O868" s="80"/>
      <c r="P868" s="41"/>
      <c r="Q868" s="41"/>
      <c r="R868" s="80"/>
      <c r="S868" s="67"/>
      <c r="T868" s="80"/>
    </row>
    <row r="869" spans="2:20" x14ac:dyDescent="0.35">
      <c r="B869" s="39"/>
      <c r="C869" s="78"/>
      <c r="D869" s="79"/>
      <c r="E869" s="79"/>
      <c r="F869" s="79"/>
      <c r="G869" s="80"/>
      <c r="H869" s="67"/>
      <c r="I869" s="67"/>
      <c r="J869" s="80"/>
      <c r="K869" s="80"/>
      <c r="L869" s="41"/>
      <c r="M869" s="41"/>
      <c r="N869" s="80"/>
      <c r="O869" s="80"/>
      <c r="P869" s="41"/>
      <c r="Q869" s="41"/>
      <c r="R869" s="80"/>
      <c r="S869" s="67"/>
      <c r="T869" s="80"/>
    </row>
    <row r="870" spans="2:20" x14ac:dyDescent="0.35">
      <c r="B870" s="39"/>
      <c r="C870" s="78"/>
      <c r="D870" s="79"/>
      <c r="E870" s="79"/>
      <c r="F870" s="79"/>
      <c r="G870" s="80"/>
      <c r="H870" s="67"/>
      <c r="I870" s="67"/>
      <c r="J870" s="80"/>
      <c r="K870" s="80"/>
      <c r="L870" s="41"/>
      <c r="M870" s="41"/>
      <c r="N870" s="80"/>
      <c r="O870" s="80"/>
      <c r="P870" s="41"/>
      <c r="Q870" s="41"/>
      <c r="R870" s="80"/>
      <c r="S870" s="67"/>
      <c r="T870" s="80"/>
    </row>
    <row r="871" spans="2:20" x14ac:dyDescent="0.35">
      <c r="B871" s="39"/>
      <c r="C871" s="78"/>
      <c r="D871" s="79"/>
      <c r="E871" s="79"/>
      <c r="F871" s="79"/>
      <c r="G871" s="80"/>
      <c r="H871" s="67"/>
      <c r="I871" s="67"/>
      <c r="J871" s="80"/>
      <c r="K871" s="80"/>
      <c r="L871" s="41"/>
      <c r="M871" s="41"/>
      <c r="N871" s="80"/>
      <c r="O871" s="80"/>
      <c r="P871" s="41"/>
      <c r="Q871" s="41"/>
      <c r="R871" s="80"/>
      <c r="S871" s="67"/>
      <c r="T871" s="80"/>
    </row>
    <row r="872" spans="2:20" x14ac:dyDescent="0.35">
      <c r="B872" s="39"/>
      <c r="C872" s="78"/>
      <c r="D872" s="79"/>
      <c r="E872" s="79"/>
      <c r="F872" s="79"/>
      <c r="G872" s="80"/>
      <c r="H872" s="67"/>
      <c r="I872" s="67"/>
      <c r="J872" s="80"/>
      <c r="K872" s="80"/>
      <c r="L872" s="41"/>
      <c r="M872" s="41"/>
      <c r="N872" s="80"/>
      <c r="O872" s="80"/>
      <c r="P872" s="41"/>
      <c r="Q872" s="41"/>
      <c r="R872" s="80"/>
      <c r="S872" s="67"/>
      <c r="T872" s="80"/>
    </row>
    <row r="873" spans="2:20" x14ac:dyDescent="0.35">
      <c r="B873" s="39"/>
      <c r="C873" s="78"/>
      <c r="D873" s="79"/>
      <c r="E873" s="79"/>
      <c r="F873" s="79"/>
      <c r="G873" s="80"/>
      <c r="H873" s="67"/>
      <c r="I873" s="67"/>
      <c r="J873" s="80"/>
      <c r="K873" s="80"/>
      <c r="L873" s="41"/>
      <c r="M873" s="41"/>
      <c r="N873" s="80"/>
      <c r="O873" s="80"/>
      <c r="P873" s="41"/>
      <c r="Q873" s="41"/>
      <c r="R873" s="80"/>
      <c r="S873" s="67"/>
      <c r="T873" s="80"/>
    </row>
    <row r="874" spans="2:20" x14ac:dyDescent="0.35">
      <c r="B874" s="39"/>
      <c r="C874" s="78"/>
      <c r="D874" s="79"/>
      <c r="E874" s="79"/>
      <c r="F874" s="79"/>
      <c r="G874" s="80"/>
      <c r="H874" s="67"/>
      <c r="I874" s="67"/>
      <c r="J874" s="80"/>
      <c r="K874" s="80"/>
      <c r="L874" s="41"/>
      <c r="M874" s="41"/>
      <c r="N874" s="80"/>
      <c r="O874" s="80"/>
      <c r="P874" s="41"/>
      <c r="Q874" s="41"/>
      <c r="R874" s="80"/>
      <c r="S874" s="67"/>
      <c r="T874" s="80"/>
    </row>
    <row r="875" spans="2:20" x14ac:dyDescent="0.35">
      <c r="B875" s="39"/>
      <c r="C875" s="78"/>
      <c r="D875" s="79"/>
      <c r="E875" s="79"/>
      <c r="F875" s="79"/>
      <c r="G875" s="80"/>
      <c r="H875" s="67"/>
      <c r="I875" s="67"/>
      <c r="J875" s="80"/>
      <c r="K875" s="80"/>
      <c r="L875" s="41"/>
      <c r="M875" s="41"/>
      <c r="N875" s="80"/>
      <c r="O875" s="80"/>
      <c r="P875" s="41"/>
      <c r="Q875" s="41"/>
      <c r="R875" s="80"/>
      <c r="S875" s="67"/>
      <c r="T875" s="80"/>
    </row>
    <row r="876" spans="2:20" x14ac:dyDescent="0.35">
      <c r="B876" s="39"/>
      <c r="C876" s="78"/>
      <c r="D876" s="79"/>
      <c r="E876" s="79"/>
      <c r="F876" s="79"/>
      <c r="G876" s="80"/>
      <c r="H876" s="67"/>
      <c r="I876" s="67"/>
      <c r="J876" s="80"/>
      <c r="K876" s="80"/>
      <c r="L876" s="41"/>
      <c r="M876" s="41"/>
      <c r="N876" s="80"/>
      <c r="O876" s="80"/>
      <c r="P876" s="41"/>
      <c r="Q876" s="41"/>
      <c r="R876" s="80"/>
      <c r="S876" s="67"/>
      <c r="T876" s="80"/>
    </row>
    <row r="877" spans="2:20" x14ac:dyDescent="0.35">
      <c r="B877" s="39"/>
      <c r="C877" s="78"/>
      <c r="D877" s="79"/>
      <c r="E877" s="79"/>
      <c r="F877" s="79"/>
      <c r="G877" s="80"/>
      <c r="H877" s="67"/>
      <c r="I877" s="67"/>
      <c r="J877" s="80"/>
      <c r="K877" s="80"/>
      <c r="L877" s="41"/>
      <c r="M877" s="41"/>
      <c r="N877" s="80"/>
      <c r="O877" s="80"/>
      <c r="P877" s="41"/>
      <c r="Q877" s="41"/>
      <c r="R877" s="80"/>
      <c r="S877" s="67"/>
      <c r="T877" s="80"/>
    </row>
    <row r="878" spans="2:20" x14ac:dyDescent="0.35">
      <c r="B878" s="39"/>
      <c r="C878" s="78"/>
      <c r="D878" s="79"/>
      <c r="E878" s="79"/>
      <c r="F878" s="79"/>
      <c r="G878" s="80"/>
      <c r="H878" s="67"/>
      <c r="I878" s="67"/>
      <c r="J878" s="80"/>
      <c r="K878" s="80"/>
      <c r="L878" s="41"/>
      <c r="M878" s="41"/>
      <c r="N878" s="80"/>
      <c r="O878" s="80"/>
      <c r="P878" s="41"/>
      <c r="Q878" s="41"/>
      <c r="R878" s="80"/>
      <c r="S878" s="67"/>
      <c r="T878" s="80"/>
    </row>
    <row r="879" spans="2:20" x14ac:dyDescent="0.35">
      <c r="B879" s="39"/>
      <c r="C879" s="78"/>
      <c r="D879" s="79"/>
      <c r="E879" s="79"/>
      <c r="F879" s="79"/>
      <c r="G879" s="80"/>
      <c r="H879" s="67"/>
      <c r="I879" s="67"/>
      <c r="J879" s="80"/>
      <c r="K879" s="80"/>
      <c r="L879" s="41"/>
      <c r="M879" s="41"/>
      <c r="N879" s="80"/>
      <c r="O879" s="80"/>
      <c r="P879" s="41"/>
      <c r="Q879" s="41"/>
      <c r="R879" s="80"/>
      <c r="S879" s="67"/>
      <c r="T879" s="80"/>
    </row>
    <row r="880" spans="2:20" x14ac:dyDescent="0.35">
      <c r="B880" s="39"/>
      <c r="C880" s="78"/>
      <c r="D880" s="79"/>
      <c r="E880" s="79"/>
      <c r="F880" s="79"/>
      <c r="G880" s="80"/>
      <c r="H880" s="67"/>
      <c r="I880" s="67"/>
      <c r="J880" s="80"/>
      <c r="K880" s="80"/>
      <c r="L880" s="41"/>
      <c r="M880" s="41"/>
      <c r="N880" s="80"/>
      <c r="O880" s="80"/>
      <c r="P880" s="41"/>
      <c r="Q880" s="41"/>
      <c r="R880" s="80"/>
      <c r="S880" s="67"/>
      <c r="T880" s="80"/>
    </row>
    <row r="881" spans="2:20" x14ac:dyDescent="0.35">
      <c r="B881" s="39"/>
      <c r="C881" s="78"/>
      <c r="D881" s="79"/>
      <c r="E881" s="79"/>
      <c r="F881" s="79"/>
      <c r="G881" s="80"/>
      <c r="H881" s="67"/>
      <c r="I881" s="67"/>
      <c r="J881" s="80"/>
      <c r="K881" s="80"/>
      <c r="L881" s="41"/>
      <c r="M881" s="41"/>
      <c r="N881" s="80"/>
      <c r="O881" s="80"/>
      <c r="P881" s="41"/>
      <c r="Q881" s="41"/>
      <c r="R881" s="80"/>
      <c r="S881" s="67"/>
      <c r="T881" s="80"/>
    </row>
    <row r="882" spans="2:20" x14ac:dyDescent="0.35">
      <c r="B882" s="39"/>
      <c r="C882" s="78"/>
      <c r="D882" s="79"/>
      <c r="E882" s="79"/>
      <c r="F882" s="79"/>
      <c r="G882" s="80"/>
      <c r="H882" s="67"/>
      <c r="I882" s="67"/>
      <c r="J882" s="80"/>
      <c r="K882" s="80"/>
      <c r="L882" s="41"/>
      <c r="M882" s="41"/>
      <c r="N882" s="80"/>
      <c r="O882" s="80"/>
      <c r="P882" s="41"/>
      <c r="Q882" s="41"/>
      <c r="R882" s="80"/>
      <c r="S882" s="67"/>
      <c r="T882" s="80"/>
    </row>
    <row r="883" spans="2:20" x14ac:dyDescent="0.35">
      <c r="B883" s="39"/>
      <c r="C883" s="78"/>
      <c r="D883" s="79"/>
      <c r="E883" s="79"/>
      <c r="F883" s="79"/>
      <c r="G883" s="80"/>
      <c r="H883" s="67"/>
      <c r="I883" s="67"/>
      <c r="J883" s="80"/>
      <c r="K883" s="80"/>
      <c r="L883" s="41"/>
      <c r="M883" s="41"/>
      <c r="N883" s="80"/>
      <c r="O883" s="80"/>
      <c r="P883" s="41"/>
      <c r="Q883" s="41"/>
      <c r="R883" s="80"/>
      <c r="S883" s="67"/>
      <c r="T883" s="80"/>
    </row>
    <row r="884" spans="2:20" x14ac:dyDescent="0.35">
      <c r="B884" s="39"/>
      <c r="C884" s="78"/>
      <c r="D884" s="79"/>
      <c r="E884" s="79"/>
      <c r="F884" s="79"/>
      <c r="G884" s="80"/>
      <c r="H884" s="67"/>
      <c r="I884" s="67"/>
      <c r="J884" s="80"/>
      <c r="K884" s="80"/>
      <c r="L884" s="41"/>
      <c r="M884" s="41"/>
      <c r="N884" s="80"/>
      <c r="O884" s="80"/>
      <c r="P884" s="41"/>
      <c r="Q884" s="41"/>
      <c r="R884" s="80"/>
      <c r="S884" s="67"/>
      <c r="T884" s="80"/>
    </row>
    <row r="885" spans="2:20" x14ac:dyDescent="0.35">
      <c r="B885" s="39"/>
      <c r="C885" s="78"/>
      <c r="D885" s="79"/>
      <c r="E885" s="79"/>
      <c r="F885" s="79"/>
      <c r="G885" s="80"/>
      <c r="H885" s="67"/>
      <c r="I885" s="67"/>
      <c r="J885" s="80"/>
      <c r="K885" s="80"/>
      <c r="L885" s="41"/>
      <c r="M885" s="41"/>
      <c r="N885" s="80"/>
      <c r="O885" s="80"/>
      <c r="P885" s="41"/>
      <c r="Q885" s="41"/>
      <c r="R885" s="80"/>
      <c r="S885" s="67"/>
      <c r="T885" s="80"/>
    </row>
    <row r="886" spans="2:20" x14ac:dyDescent="0.35">
      <c r="B886" s="39"/>
      <c r="C886" s="78"/>
      <c r="D886" s="79"/>
      <c r="E886" s="79"/>
      <c r="F886" s="79"/>
      <c r="G886" s="80"/>
      <c r="H886" s="67"/>
      <c r="I886" s="67"/>
      <c r="J886" s="80"/>
      <c r="K886" s="80"/>
      <c r="L886" s="41"/>
      <c r="M886" s="41"/>
      <c r="N886" s="80"/>
      <c r="O886" s="80"/>
      <c r="P886" s="41"/>
      <c r="Q886" s="41"/>
      <c r="R886" s="80"/>
      <c r="S886" s="67"/>
      <c r="T886" s="80"/>
    </row>
    <row r="887" spans="2:20" x14ac:dyDescent="0.35">
      <c r="B887" s="39"/>
      <c r="C887" s="78"/>
      <c r="D887" s="79"/>
      <c r="E887" s="79"/>
      <c r="F887" s="79"/>
      <c r="G887" s="80"/>
      <c r="H887" s="67"/>
      <c r="I887" s="67"/>
      <c r="J887" s="80"/>
      <c r="K887" s="80"/>
      <c r="L887" s="41"/>
      <c r="M887" s="41"/>
      <c r="N887" s="80"/>
      <c r="O887" s="80"/>
      <c r="P887" s="41"/>
      <c r="Q887" s="41"/>
      <c r="R887" s="80"/>
      <c r="S887" s="67"/>
      <c r="T887" s="80"/>
    </row>
    <row r="888" spans="2:20" x14ac:dyDescent="0.35">
      <c r="B888" s="39"/>
      <c r="C888" s="78"/>
      <c r="D888" s="79"/>
      <c r="E888" s="79"/>
      <c r="F888" s="79"/>
      <c r="G888" s="80"/>
      <c r="H888" s="67"/>
      <c r="I888" s="67"/>
      <c r="J888" s="80"/>
      <c r="K888" s="80"/>
      <c r="L888" s="41"/>
      <c r="M888" s="41"/>
      <c r="N888" s="80"/>
      <c r="O888" s="80"/>
      <c r="P888" s="41"/>
      <c r="Q888" s="41"/>
      <c r="R888" s="80"/>
      <c r="S888" s="67"/>
      <c r="T888" s="80"/>
    </row>
    <row r="889" spans="2:20" x14ac:dyDescent="0.35">
      <c r="B889" s="39"/>
      <c r="C889" s="78"/>
      <c r="D889" s="79"/>
      <c r="E889" s="79"/>
      <c r="F889" s="79"/>
      <c r="G889" s="80"/>
      <c r="H889" s="67"/>
      <c r="I889" s="67"/>
      <c r="J889" s="80"/>
      <c r="K889" s="80"/>
      <c r="L889" s="41"/>
      <c r="M889" s="41"/>
      <c r="N889" s="80"/>
      <c r="O889" s="80"/>
      <c r="P889" s="41"/>
      <c r="Q889" s="41"/>
      <c r="R889" s="80"/>
      <c r="S889" s="67"/>
      <c r="T889" s="80"/>
    </row>
    <row r="890" spans="2:20" x14ac:dyDescent="0.35">
      <c r="B890" s="39"/>
      <c r="C890" s="78"/>
      <c r="D890" s="79"/>
      <c r="E890" s="79"/>
      <c r="F890" s="79"/>
      <c r="G890" s="80"/>
      <c r="H890" s="67"/>
      <c r="I890" s="67"/>
      <c r="J890" s="80"/>
      <c r="K890" s="80"/>
      <c r="L890" s="41"/>
      <c r="M890" s="41"/>
      <c r="N890" s="80"/>
      <c r="O890" s="80"/>
      <c r="P890" s="41"/>
      <c r="Q890" s="41"/>
      <c r="R890" s="80"/>
      <c r="S890" s="67"/>
      <c r="T890" s="80"/>
    </row>
    <row r="891" spans="2:20" x14ac:dyDescent="0.35">
      <c r="B891" s="39"/>
      <c r="C891" s="78"/>
      <c r="D891" s="79"/>
      <c r="E891" s="79"/>
      <c r="F891" s="79"/>
      <c r="G891" s="80"/>
      <c r="H891" s="67"/>
      <c r="I891" s="67"/>
      <c r="J891" s="80"/>
      <c r="K891" s="80"/>
      <c r="L891" s="41"/>
      <c r="M891" s="41"/>
      <c r="N891" s="80"/>
      <c r="O891" s="80"/>
      <c r="P891" s="41"/>
      <c r="Q891" s="41"/>
      <c r="R891" s="80"/>
      <c r="S891" s="67"/>
      <c r="T891" s="80"/>
    </row>
    <row r="892" spans="2:20" x14ac:dyDescent="0.35">
      <c r="B892" s="39"/>
      <c r="C892" s="78"/>
      <c r="D892" s="79"/>
      <c r="E892" s="79"/>
      <c r="F892" s="79"/>
      <c r="G892" s="80"/>
      <c r="H892" s="67"/>
      <c r="I892" s="67"/>
      <c r="J892" s="80"/>
      <c r="K892" s="80"/>
      <c r="L892" s="41"/>
      <c r="M892" s="41"/>
      <c r="N892" s="80"/>
      <c r="O892" s="80"/>
      <c r="P892" s="41"/>
      <c r="Q892" s="41"/>
      <c r="R892" s="80"/>
      <c r="S892" s="67"/>
      <c r="T892" s="80"/>
    </row>
    <row r="893" spans="2:20" x14ac:dyDescent="0.35">
      <c r="B893" s="39"/>
      <c r="C893" s="78"/>
      <c r="D893" s="79"/>
      <c r="E893" s="79"/>
      <c r="F893" s="79"/>
      <c r="G893" s="80"/>
      <c r="H893" s="67"/>
      <c r="I893" s="67"/>
      <c r="J893" s="80"/>
      <c r="K893" s="80"/>
      <c r="L893" s="41"/>
      <c r="M893" s="41"/>
      <c r="N893" s="80"/>
      <c r="O893" s="80"/>
      <c r="P893" s="41"/>
      <c r="Q893" s="41"/>
      <c r="R893" s="80"/>
      <c r="S893" s="67"/>
      <c r="T893" s="80"/>
    </row>
    <row r="894" spans="2:20" x14ac:dyDescent="0.35">
      <c r="B894" s="39"/>
      <c r="C894" s="78"/>
      <c r="D894" s="79"/>
      <c r="E894" s="79"/>
      <c r="F894" s="79"/>
      <c r="G894" s="80"/>
      <c r="H894" s="67"/>
      <c r="I894" s="67"/>
      <c r="J894" s="80"/>
      <c r="K894" s="80"/>
      <c r="L894" s="41"/>
      <c r="M894" s="41"/>
      <c r="N894" s="80"/>
      <c r="O894" s="80"/>
      <c r="P894" s="41"/>
      <c r="Q894" s="41"/>
      <c r="R894" s="80"/>
      <c r="S894" s="67"/>
      <c r="T894" s="80"/>
    </row>
    <row r="895" spans="2:20" x14ac:dyDescent="0.35">
      <c r="B895" s="39"/>
      <c r="C895" s="78"/>
      <c r="D895" s="79"/>
      <c r="E895" s="79"/>
      <c r="F895" s="79"/>
      <c r="G895" s="80"/>
      <c r="H895" s="67"/>
      <c r="I895" s="67"/>
      <c r="J895" s="80"/>
      <c r="K895" s="80"/>
      <c r="L895" s="41"/>
      <c r="M895" s="41"/>
      <c r="N895" s="80"/>
      <c r="O895" s="80"/>
      <c r="P895" s="41"/>
      <c r="Q895" s="41"/>
      <c r="R895" s="80"/>
      <c r="S895" s="67"/>
      <c r="T895" s="80"/>
    </row>
    <row r="896" spans="2:20" x14ac:dyDescent="0.35">
      <c r="B896" s="39"/>
      <c r="C896" s="78"/>
      <c r="D896" s="79"/>
      <c r="E896" s="79"/>
      <c r="F896" s="79"/>
      <c r="G896" s="80"/>
      <c r="H896" s="67"/>
      <c r="I896" s="67"/>
      <c r="J896" s="80"/>
      <c r="K896" s="80"/>
      <c r="L896" s="41"/>
      <c r="M896" s="41"/>
      <c r="N896" s="80"/>
      <c r="O896" s="80"/>
      <c r="P896" s="41"/>
      <c r="Q896" s="41"/>
      <c r="R896" s="80"/>
      <c r="S896" s="67"/>
      <c r="T896" s="80"/>
    </row>
    <row r="897" spans="2:20" x14ac:dyDescent="0.35">
      <c r="B897" s="39"/>
      <c r="C897" s="78"/>
      <c r="D897" s="79"/>
      <c r="E897" s="79"/>
      <c r="F897" s="79"/>
      <c r="G897" s="80"/>
      <c r="H897" s="67"/>
      <c r="I897" s="67"/>
      <c r="J897" s="80"/>
      <c r="K897" s="80"/>
      <c r="L897" s="41"/>
      <c r="M897" s="41"/>
      <c r="N897" s="80"/>
      <c r="O897" s="80"/>
      <c r="P897" s="41"/>
      <c r="Q897" s="41"/>
      <c r="R897" s="80"/>
      <c r="S897" s="67"/>
      <c r="T897" s="80"/>
    </row>
    <row r="898" spans="2:20" x14ac:dyDescent="0.35">
      <c r="B898" s="39"/>
      <c r="C898" s="78"/>
      <c r="D898" s="79"/>
      <c r="E898" s="79"/>
      <c r="F898" s="79"/>
      <c r="G898" s="80"/>
      <c r="H898" s="67"/>
      <c r="I898" s="67"/>
      <c r="J898" s="80"/>
      <c r="K898" s="80"/>
      <c r="L898" s="41"/>
      <c r="M898" s="41"/>
      <c r="N898" s="80"/>
      <c r="O898" s="80"/>
      <c r="P898" s="41"/>
      <c r="Q898" s="41"/>
      <c r="R898" s="80"/>
      <c r="S898" s="67"/>
      <c r="T898" s="80"/>
    </row>
    <row r="899" spans="2:20" x14ac:dyDescent="0.35">
      <c r="B899" s="39"/>
      <c r="C899" s="78"/>
      <c r="D899" s="79"/>
      <c r="E899" s="79"/>
      <c r="F899" s="79"/>
      <c r="G899" s="80"/>
      <c r="H899" s="67"/>
      <c r="I899" s="67"/>
      <c r="J899" s="80"/>
      <c r="K899" s="80"/>
      <c r="L899" s="41"/>
      <c r="M899" s="41"/>
      <c r="N899" s="80"/>
      <c r="O899" s="80"/>
      <c r="P899" s="41"/>
      <c r="Q899" s="41"/>
      <c r="R899" s="80"/>
      <c r="S899" s="67"/>
      <c r="T899" s="80"/>
    </row>
    <row r="900" spans="2:20" x14ac:dyDescent="0.35">
      <c r="B900" s="39"/>
      <c r="C900" s="78"/>
      <c r="D900" s="79"/>
      <c r="E900" s="79"/>
      <c r="F900" s="79"/>
      <c r="G900" s="80"/>
      <c r="H900" s="67"/>
      <c r="I900" s="67"/>
      <c r="J900" s="80"/>
      <c r="K900" s="80"/>
      <c r="L900" s="41"/>
      <c r="M900" s="41"/>
      <c r="N900" s="80"/>
      <c r="O900" s="80"/>
      <c r="P900" s="41"/>
      <c r="Q900" s="41"/>
      <c r="R900" s="80"/>
      <c r="S900" s="67"/>
      <c r="T900" s="80"/>
    </row>
    <row r="901" spans="2:20" x14ac:dyDescent="0.35">
      <c r="B901" s="39"/>
      <c r="C901" s="78"/>
      <c r="D901" s="79"/>
      <c r="E901" s="79"/>
      <c r="F901" s="79"/>
      <c r="G901" s="80"/>
      <c r="H901" s="67"/>
      <c r="I901" s="67"/>
      <c r="J901" s="80"/>
      <c r="K901" s="80"/>
      <c r="L901" s="41"/>
      <c r="M901" s="41"/>
      <c r="N901" s="80"/>
      <c r="O901" s="80"/>
      <c r="P901" s="41"/>
      <c r="Q901" s="41"/>
      <c r="R901" s="80"/>
      <c r="S901" s="67"/>
      <c r="T901" s="80"/>
    </row>
    <row r="902" spans="2:20" x14ac:dyDescent="0.35">
      <c r="B902" s="39"/>
      <c r="C902" s="78"/>
      <c r="D902" s="79"/>
      <c r="E902" s="79"/>
      <c r="F902" s="79"/>
      <c r="G902" s="80"/>
      <c r="H902" s="67"/>
      <c r="I902" s="67"/>
      <c r="J902" s="80"/>
      <c r="K902" s="80"/>
      <c r="L902" s="41"/>
      <c r="M902" s="41"/>
      <c r="N902" s="80"/>
      <c r="O902" s="80"/>
      <c r="P902" s="41"/>
      <c r="Q902" s="41"/>
      <c r="R902" s="80"/>
      <c r="S902" s="67"/>
      <c r="T902" s="80"/>
    </row>
    <row r="903" spans="2:20" x14ac:dyDescent="0.35">
      <c r="B903" s="39"/>
      <c r="C903" s="78"/>
      <c r="D903" s="79"/>
      <c r="E903" s="79"/>
      <c r="F903" s="79"/>
      <c r="G903" s="80"/>
      <c r="H903" s="67"/>
      <c r="I903" s="67"/>
      <c r="J903" s="80"/>
      <c r="K903" s="80"/>
      <c r="L903" s="41"/>
      <c r="M903" s="41"/>
      <c r="N903" s="80"/>
      <c r="O903" s="80"/>
      <c r="P903" s="41"/>
      <c r="Q903" s="41"/>
      <c r="R903" s="80"/>
      <c r="S903" s="67"/>
      <c r="T903" s="80"/>
    </row>
    <row r="904" spans="2:20" x14ac:dyDescent="0.35">
      <c r="B904" s="39"/>
      <c r="C904" s="78"/>
      <c r="D904" s="79"/>
      <c r="E904" s="79"/>
      <c r="F904" s="79"/>
      <c r="G904" s="80"/>
      <c r="H904" s="67"/>
      <c r="I904" s="67"/>
      <c r="J904" s="80"/>
      <c r="K904" s="80"/>
      <c r="L904" s="41"/>
      <c r="M904" s="41"/>
      <c r="N904" s="80"/>
      <c r="O904" s="80"/>
      <c r="P904" s="41"/>
      <c r="Q904" s="41"/>
      <c r="R904" s="80"/>
      <c r="S904" s="67"/>
      <c r="T904" s="80"/>
    </row>
    <row r="905" spans="2:20" x14ac:dyDescent="0.35">
      <c r="B905" s="39"/>
      <c r="C905" s="78"/>
      <c r="D905" s="79"/>
      <c r="E905" s="79"/>
      <c r="F905" s="79"/>
      <c r="G905" s="80"/>
      <c r="H905" s="67"/>
      <c r="I905" s="67"/>
      <c r="J905" s="80"/>
      <c r="K905" s="80"/>
      <c r="L905" s="41"/>
      <c r="M905" s="41"/>
      <c r="N905" s="80"/>
      <c r="O905" s="80"/>
      <c r="P905" s="41"/>
      <c r="Q905" s="41"/>
      <c r="R905" s="80"/>
      <c r="S905" s="67"/>
      <c r="T905" s="80"/>
    </row>
    <row r="906" spans="2:20" x14ac:dyDescent="0.35">
      <c r="B906" s="39"/>
      <c r="C906" s="78"/>
      <c r="D906" s="79"/>
      <c r="E906" s="79"/>
      <c r="F906" s="79"/>
      <c r="G906" s="80"/>
      <c r="H906" s="67"/>
      <c r="I906" s="67"/>
      <c r="J906" s="80"/>
      <c r="K906" s="80"/>
      <c r="L906" s="41"/>
      <c r="M906" s="41"/>
      <c r="N906" s="80"/>
      <c r="O906" s="80"/>
      <c r="P906" s="41"/>
      <c r="Q906" s="41"/>
      <c r="R906" s="80"/>
      <c r="S906" s="67"/>
      <c r="T906" s="80"/>
    </row>
    <row r="907" spans="2:20" x14ac:dyDescent="0.35">
      <c r="B907" s="39"/>
      <c r="C907" s="78"/>
      <c r="D907" s="79"/>
      <c r="E907" s="79"/>
      <c r="F907" s="79"/>
      <c r="G907" s="80"/>
      <c r="H907" s="67"/>
      <c r="I907" s="67"/>
      <c r="J907" s="80"/>
      <c r="K907" s="80"/>
      <c r="L907" s="41"/>
      <c r="M907" s="41"/>
      <c r="N907" s="80"/>
      <c r="O907" s="80"/>
      <c r="P907" s="41"/>
      <c r="Q907" s="41"/>
      <c r="R907" s="80"/>
      <c r="S907" s="67"/>
      <c r="T907" s="80"/>
    </row>
    <row r="908" spans="2:20" x14ac:dyDescent="0.35">
      <c r="B908" s="39"/>
      <c r="C908" s="78"/>
      <c r="D908" s="79"/>
      <c r="E908" s="79"/>
      <c r="F908" s="79"/>
      <c r="G908" s="80"/>
      <c r="H908" s="67"/>
      <c r="I908" s="67"/>
      <c r="J908" s="80"/>
      <c r="K908" s="80"/>
      <c r="L908" s="41"/>
      <c r="M908" s="41"/>
      <c r="N908" s="80"/>
      <c r="O908" s="80"/>
      <c r="P908" s="41"/>
      <c r="Q908" s="41"/>
      <c r="R908" s="80"/>
      <c r="S908" s="67"/>
      <c r="T908" s="80"/>
    </row>
    <row r="909" spans="2:20" x14ac:dyDescent="0.35">
      <c r="B909" s="39"/>
      <c r="C909" s="78"/>
      <c r="D909" s="79"/>
      <c r="E909" s="79"/>
      <c r="F909" s="79"/>
      <c r="G909" s="80"/>
      <c r="H909" s="67"/>
      <c r="I909" s="67"/>
      <c r="J909" s="80"/>
      <c r="K909" s="80"/>
      <c r="L909" s="41"/>
      <c r="M909" s="41"/>
      <c r="N909" s="80"/>
      <c r="O909" s="80"/>
      <c r="P909" s="41"/>
      <c r="Q909" s="41"/>
      <c r="R909" s="80"/>
      <c r="S909" s="67"/>
      <c r="T909" s="80"/>
    </row>
    <row r="910" spans="2:20" x14ac:dyDescent="0.35">
      <c r="B910" s="39"/>
      <c r="C910" s="78"/>
      <c r="D910" s="79"/>
      <c r="E910" s="79"/>
      <c r="F910" s="79"/>
      <c r="G910" s="80"/>
      <c r="H910" s="67"/>
      <c r="I910" s="67"/>
      <c r="J910" s="80"/>
      <c r="K910" s="80"/>
      <c r="L910" s="41"/>
      <c r="M910" s="41"/>
      <c r="N910" s="80"/>
      <c r="O910" s="80"/>
      <c r="P910" s="41"/>
      <c r="Q910" s="41"/>
      <c r="R910" s="80"/>
      <c r="S910" s="67"/>
      <c r="T910" s="80"/>
    </row>
    <row r="911" spans="2:20" x14ac:dyDescent="0.35">
      <c r="B911" s="39"/>
      <c r="C911" s="78"/>
      <c r="D911" s="79"/>
      <c r="E911" s="79"/>
      <c r="F911" s="79"/>
      <c r="G911" s="80"/>
      <c r="H911" s="67"/>
      <c r="I911" s="67"/>
      <c r="J911" s="80"/>
      <c r="K911" s="80"/>
      <c r="L911" s="41"/>
      <c r="M911" s="41"/>
      <c r="N911" s="80"/>
      <c r="O911" s="80"/>
      <c r="P911" s="41"/>
      <c r="Q911" s="41"/>
      <c r="R911" s="80"/>
      <c r="S911" s="67"/>
      <c r="T911" s="80"/>
    </row>
    <row r="912" spans="2:20" x14ac:dyDescent="0.35">
      <c r="B912" s="39"/>
      <c r="C912" s="78"/>
      <c r="D912" s="79"/>
      <c r="E912" s="79"/>
      <c r="F912" s="79"/>
      <c r="G912" s="80"/>
      <c r="H912" s="67"/>
      <c r="I912" s="67"/>
      <c r="J912" s="80"/>
      <c r="K912" s="80"/>
      <c r="L912" s="41"/>
      <c r="M912" s="41"/>
      <c r="N912" s="80"/>
      <c r="O912" s="80"/>
      <c r="P912" s="41"/>
      <c r="Q912" s="41"/>
      <c r="R912" s="80"/>
      <c r="S912" s="67"/>
      <c r="T912" s="80"/>
    </row>
    <row r="913" spans="2:20" x14ac:dyDescent="0.35">
      <c r="B913" s="39"/>
      <c r="C913" s="78"/>
      <c r="D913" s="79"/>
      <c r="E913" s="79"/>
      <c r="F913" s="79"/>
      <c r="G913" s="80"/>
      <c r="H913" s="67"/>
      <c r="I913" s="67"/>
      <c r="J913" s="80"/>
      <c r="K913" s="80"/>
      <c r="L913" s="41"/>
      <c r="M913" s="41"/>
      <c r="N913" s="80"/>
      <c r="O913" s="80"/>
      <c r="P913" s="41"/>
      <c r="Q913" s="41"/>
      <c r="R913" s="80"/>
      <c r="S913" s="67"/>
      <c r="T913" s="80"/>
    </row>
    <row r="914" spans="2:20" x14ac:dyDescent="0.35">
      <c r="B914" s="39"/>
      <c r="C914" s="78"/>
      <c r="D914" s="79"/>
      <c r="E914" s="79"/>
      <c r="F914" s="79"/>
      <c r="G914" s="80"/>
      <c r="H914" s="67"/>
      <c r="I914" s="67"/>
      <c r="J914" s="80"/>
      <c r="K914" s="80"/>
      <c r="L914" s="41"/>
      <c r="M914" s="41"/>
      <c r="N914" s="80"/>
      <c r="O914" s="80"/>
      <c r="P914" s="41"/>
      <c r="Q914" s="41"/>
      <c r="R914" s="80"/>
      <c r="S914" s="67"/>
      <c r="T914" s="80"/>
    </row>
    <row r="915" spans="2:20" x14ac:dyDescent="0.35">
      <c r="B915" s="39"/>
      <c r="C915" s="78"/>
      <c r="D915" s="79"/>
      <c r="E915" s="79"/>
      <c r="F915" s="79"/>
      <c r="G915" s="80"/>
      <c r="H915" s="67"/>
      <c r="I915" s="67"/>
      <c r="J915" s="80"/>
      <c r="K915" s="80"/>
      <c r="L915" s="41"/>
      <c r="M915" s="41"/>
      <c r="N915" s="80"/>
      <c r="O915" s="80"/>
      <c r="P915" s="41"/>
      <c r="Q915" s="41"/>
      <c r="R915" s="80"/>
      <c r="S915" s="67"/>
      <c r="T915" s="80"/>
    </row>
    <row r="916" spans="2:20" x14ac:dyDescent="0.35">
      <c r="B916" s="39"/>
      <c r="C916" s="78"/>
      <c r="D916" s="79"/>
      <c r="E916" s="79"/>
      <c r="F916" s="79"/>
      <c r="G916" s="80"/>
      <c r="H916" s="67"/>
      <c r="I916" s="67"/>
      <c r="J916" s="80"/>
      <c r="K916" s="80"/>
      <c r="L916" s="41"/>
      <c r="M916" s="41"/>
      <c r="N916" s="80"/>
      <c r="O916" s="80"/>
      <c r="P916" s="41"/>
      <c r="Q916" s="41"/>
      <c r="R916" s="80"/>
      <c r="S916" s="67"/>
      <c r="T916" s="80"/>
    </row>
    <row r="917" spans="2:20" x14ac:dyDescent="0.35">
      <c r="B917" s="39"/>
      <c r="C917" s="78"/>
      <c r="D917" s="79"/>
      <c r="E917" s="79"/>
      <c r="F917" s="79"/>
      <c r="G917" s="80"/>
      <c r="H917" s="67"/>
      <c r="I917" s="67"/>
      <c r="J917" s="80"/>
      <c r="K917" s="80"/>
      <c r="L917" s="41"/>
      <c r="M917" s="41"/>
      <c r="N917" s="80"/>
      <c r="O917" s="80"/>
      <c r="P917" s="41"/>
      <c r="Q917" s="41"/>
      <c r="R917" s="80"/>
      <c r="S917" s="67"/>
      <c r="T917" s="80"/>
    </row>
    <row r="918" spans="2:20" x14ac:dyDescent="0.35">
      <c r="B918" s="39"/>
      <c r="C918" s="78"/>
      <c r="D918" s="79"/>
      <c r="E918" s="79"/>
      <c r="F918" s="79"/>
      <c r="G918" s="80"/>
      <c r="H918" s="67"/>
      <c r="I918" s="67"/>
      <c r="J918" s="80"/>
      <c r="K918" s="80"/>
      <c r="L918" s="41"/>
      <c r="M918" s="41"/>
      <c r="N918" s="80"/>
      <c r="O918" s="80"/>
      <c r="P918" s="41"/>
      <c r="Q918" s="41"/>
      <c r="R918" s="80"/>
      <c r="S918" s="67"/>
      <c r="T918" s="80"/>
    </row>
    <row r="919" spans="2:20" x14ac:dyDescent="0.35">
      <c r="B919" s="39"/>
      <c r="C919" s="78"/>
      <c r="D919" s="79"/>
      <c r="E919" s="79"/>
      <c r="F919" s="79"/>
      <c r="G919" s="80"/>
      <c r="H919" s="67"/>
      <c r="I919" s="67"/>
      <c r="J919" s="80"/>
      <c r="K919" s="80"/>
      <c r="L919" s="41"/>
      <c r="M919" s="41"/>
      <c r="N919" s="80"/>
      <c r="O919" s="80"/>
      <c r="P919" s="41"/>
      <c r="Q919" s="41"/>
      <c r="R919" s="80"/>
      <c r="S919" s="67"/>
      <c r="T919" s="80"/>
    </row>
    <row r="920" spans="2:20" x14ac:dyDescent="0.35">
      <c r="B920" s="39"/>
      <c r="C920" s="78"/>
      <c r="D920" s="79"/>
      <c r="E920" s="79"/>
      <c r="F920" s="79"/>
      <c r="G920" s="80"/>
      <c r="H920" s="67"/>
      <c r="I920" s="67"/>
      <c r="J920" s="80"/>
      <c r="K920" s="80"/>
      <c r="L920" s="41"/>
      <c r="M920" s="41"/>
      <c r="N920" s="80"/>
      <c r="O920" s="80"/>
      <c r="P920" s="41"/>
      <c r="Q920" s="41"/>
      <c r="R920" s="80"/>
      <c r="S920" s="67"/>
      <c r="T920" s="80"/>
    </row>
    <row r="921" spans="2:20" x14ac:dyDescent="0.35">
      <c r="B921" s="39"/>
      <c r="C921" s="78"/>
      <c r="D921" s="79"/>
      <c r="E921" s="79"/>
      <c r="F921" s="79"/>
      <c r="G921" s="80"/>
      <c r="H921" s="67"/>
      <c r="I921" s="67"/>
      <c r="J921" s="80"/>
      <c r="K921" s="80"/>
      <c r="L921" s="41"/>
      <c r="M921" s="41"/>
      <c r="N921" s="80"/>
      <c r="O921" s="80"/>
      <c r="P921" s="41"/>
      <c r="Q921" s="41"/>
      <c r="R921" s="80"/>
      <c r="S921" s="67"/>
      <c r="T921" s="80"/>
    </row>
    <row r="922" spans="2:20" x14ac:dyDescent="0.35">
      <c r="B922" s="39"/>
      <c r="C922" s="78"/>
      <c r="D922" s="79"/>
      <c r="E922" s="79"/>
      <c r="F922" s="79"/>
      <c r="G922" s="80"/>
      <c r="H922" s="67"/>
      <c r="I922" s="67"/>
      <c r="J922" s="80"/>
      <c r="K922" s="80"/>
      <c r="L922" s="41"/>
      <c r="M922" s="41"/>
      <c r="N922" s="80"/>
      <c r="O922" s="80"/>
      <c r="P922" s="41"/>
      <c r="Q922" s="41"/>
      <c r="R922" s="80"/>
      <c r="S922" s="67"/>
      <c r="T922" s="80"/>
    </row>
    <row r="923" spans="2:20" x14ac:dyDescent="0.35">
      <c r="B923" s="39"/>
      <c r="C923" s="78"/>
      <c r="D923" s="79"/>
      <c r="E923" s="79"/>
      <c r="F923" s="79"/>
      <c r="G923" s="80"/>
      <c r="H923" s="67"/>
      <c r="I923" s="67"/>
      <c r="J923" s="80"/>
      <c r="K923" s="80"/>
      <c r="L923" s="41"/>
      <c r="M923" s="41"/>
      <c r="N923" s="80"/>
      <c r="O923" s="80"/>
      <c r="P923" s="41"/>
      <c r="Q923" s="41"/>
      <c r="R923" s="80"/>
      <c r="S923" s="67"/>
      <c r="T923" s="80"/>
    </row>
    <row r="924" spans="2:20" x14ac:dyDescent="0.35">
      <c r="B924" s="39"/>
      <c r="C924" s="78"/>
      <c r="D924" s="79"/>
      <c r="E924" s="79"/>
      <c r="F924" s="79"/>
      <c r="G924" s="80"/>
      <c r="H924" s="67"/>
      <c r="I924" s="67"/>
      <c r="J924" s="80"/>
      <c r="K924" s="80"/>
      <c r="L924" s="41"/>
      <c r="M924" s="41"/>
      <c r="N924" s="80"/>
      <c r="O924" s="80"/>
      <c r="P924" s="41"/>
      <c r="Q924" s="41"/>
      <c r="R924" s="80"/>
      <c r="S924" s="67"/>
      <c r="T924" s="80"/>
    </row>
    <row r="925" spans="2:20" x14ac:dyDescent="0.35">
      <c r="B925" s="39"/>
      <c r="C925" s="78"/>
      <c r="D925" s="79"/>
      <c r="E925" s="79"/>
      <c r="F925" s="79"/>
      <c r="G925" s="80"/>
      <c r="H925" s="67"/>
      <c r="I925" s="67"/>
      <c r="J925" s="80"/>
      <c r="K925" s="80"/>
      <c r="L925" s="41"/>
      <c r="M925" s="41"/>
      <c r="N925" s="80"/>
      <c r="O925" s="80"/>
      <c r="P925" s="41"/>
      <c r="Q925" s="41"/>
      <c r="R925" s="80"/>
      <c r="S925" s="67"/>
      <c r="T925" s="80"/>
    </row>
    <row r="926" spans="2:20" x14ac:dyDescent="0.35">
      <c r="B926" s="39"/>
      <c r="C926" s="78"/>
      <c r="D926" s="79"/>
      <c r="E926" s="79"/>
      <c r="F926" s="79"/>
      <c r="G926" s="80"/>
      <c r="H926" s="67"/>
      <c r="I926" s="67"/>
      <c r="J926" s="80"/>
      <c r="K926" s="80"/>
      <c r="L926" s="41"/>
      <c r="M926" s="41"/>
      <c r="N926" s="80"/>
      <c r="O926" s="80"/>
      <c r="P926" s="41"/>
      <c r="Q926" s="41"/>
      <c r="R926" s="80"/>
      <c r="S926" s="67"/>
      <c r="T926" s="80"/>
    </row>
    <row r="927" spans="2:20" x14ac:dyDescent="0.35">
      <c r="B927" s="39"/>
      <c r="C927" s="78"/>
      <c r="D927" s="79"/>
      <c r="E927" s="79"/>
      <c r="F927" s="79"/>
      <c r="G927" s="80"/>
      <c r="H927" s="67"/>
      <c r="I927" s="67"/>
      <c r="J927" s="80"/>
      <c r="K927" s="80"/>
      <c r="L927" s="41"/>
      <c r="M927" s="41"/>
      <c r="N927" s="80"/>
      <c r="O927" s="80"/>
      <c r="P927" s="41"/>
      <c r="Q927" s="41"/>
      <c r="R927" s="80"/>
      <c r="S927" s="67"/>
      <c r="T927" s="80"/>
    </row>
    <row r="928" spans="2:20" x14ac:dyDescent="0.35">
      <c r="B928" s="39"/>
      <c r="C928" s="78"/>
      <c r="D928" s="79"/>
      <c r="E928" s="79"/>
      <c r="F928" s="79"/>
      <c r="G928" s="80"/>
      <c r="H928" s="67"/>
      <c r="I928" s="67"/>
      <c r="J928" s="80"/>
      <c r="K928" s="80"/>
      <c r="L928" s="41"/>
      <c r="M928" s="41"/>
      <c r="N928" s="80"/>
      <c r="O928" s="80"/>
      <c r="P928" s="41"/>
      <c r="Q928" s="41"/>
      <c r="R928" s="80"/>
      <c r="S928" s="67"/>
      <c r="T928" s="80"/>
    </row>
    <row r="929" spans="2:20" x14ac:dyDescent="0.35">
      <c r="B929" s="39"/>
      <c r="C929" s="78"/>
      <c r="D929" s="79"/>
      <c r="E929" s="79"/>
      <c r="F929" s="79"/>
      <c r="G929" s="80"/>
      <c r="H929" s="67"/>
      <c r="I929" s="67"/>
      <c r="J929" s="80"/>
      <c r="K929" s="80"/>
      <c r="L929" s="41"/>
      <c r="M929" s="41"/>
      <c r="N929" s="80"/>
      <c r="O929" s="80"/>
      <c r="P929" s="41"/>
      <c r="Q929" s="41"/>
      <c r="R929" s="80"/>
      <c r="S929" s="67"/>
      <c r="T929" s="80"/>
    </row>
    <row r="930" spans="2:20" x14ac:dyDescent="0.35">
      <c r="B930" s="39"/>
      <c r="C930" s="78"/>
      <c r="D930" s="79"/>
      <c r="E930" s="79"/>
      <c r="F930" s="79"/>
      <c r="G930" s="80"/>
      <c r="H930" s="67"/>
      <c r="I930" s="67"/>
      <c r="J930" s="80"/>
      <c r="K930" s="80"/>
      <c r="L930" s="41"/>
      <c r="M930" s="41"/>
      <c r="N930" s="80"/>
      <c r="O930" s="80"/>
      <c r="P930" s="41"/>
      <c r="Q930" s="41"/>
      <c r="R930" s="80"/>
      <c r="S930" s="67"/>
      <c r="T930" s="80"/>
    </row>
    <row r="931" spans="2:20" x14ac:dyDescent="0.35">
      <c r="B931" s="39"/>
      <c r="C931" s="78"/>
      <c r="D931" s="79"/>
      <c r="E931" s="79"/>
      <c r="F931" s="79"/>
      <c r="G931" s="80"/>
      <c r="H931" s="67"/>
      <c r="I931" s="67"/>
      <c r="J931" s="80"/>
      <c r="K931" s="80"/>
      <c r="L931" s="41"/>
      <c r="M931" s="41"/>
      <c r="N931" s="80"/>
      <c r="O931" s="80"/>
      <c r="P931" s="41"/>
      <c r="Q931" s="41"/>
      <c r="R931" s="80"/>
      <c r="S931" s="67"/>
      <c r="T931" s="80"/>
    </row>
    <row r="932" spans="2:20" x14ac:dyDescent="0.35">
      <c r="B932" s="39"/>
      <c r="C932" s="78"/>
      <c r="D932" s="79"/>
      <c r="E932" s="79"/>
      <c r="F932" s="79"/>
      <c r="G932" s="80"/>
      <c r="H932" s="67"/>
      <c r="I932" s="67"/>
      <c r="J932" s="80"/>
      <c r="K932" s="80"/>
      <c r="L932" s="41"/>
      <c r="M932" s="41"/>
      <c r="N932" s="80"/>
      <c r="O932" s="80"/>
      <c r="P932" s="41"/>
      <c r="Q932" s="41"/>
      <c r="R932" s="80"/>
      <c r="S932" s="67"/>
      <c r="T932" s="80"/>
    </row>
    <row r="933" spans="2:20" x14ac:dyDescent="0.35">
      <c r="B933" s="39"/>
      <c r="C933" s="78"/>
      <c r="D933" s="79"/>
      <c r="E933" s="79"/>
      <c r="F933" s="79"/>
      <c r="G933" s="80"/>
      <c r="H933" s="67"/>
      <c r="I933" s="67"/>
      <c r="J933" s="80"/>
      <c r="K933" s="80"/>
      <c r="L933" s="41"/>
      <c r="M933" s="41"/>
      <c r="N933" s="80"/>
      <c r="O933" s="80"/>
      <c r="P933" s="41"/>
      <c r="Q933" s="41"/>
      <c r="R933" s="80"/>
      <c r="S933" s="67"/>
      <c r="T933" s="80"/>
    </row>
    <row r="934" spans="2:20" x14ac:dyDescent="0.35">
      <c r="B934" s="39"/>
      <c r="C934" s="78"/>
      <c r="D934" s="79"/>
      <c r="E934" s="79"/>
      <c r="F934" s="79"/>
      <c r="G934" s="80"/>
      <c r="H934" s="67"/>
      <c r="I934" s="67"/>
      <c r="J934" s="80"/>
      <c r="K934" s="80"/>
      <c r="L934" s="41"/>
      <c r="M934" s="41"/>
      <c r="N934" s="80"/>
      <c r="O934" s="80"/>
      <c r="P934" s="41"/>
      <c r="Q934" s="41"/>
      <c r="R934" s="80"/>
      <c r="S934" s="67"/>
      <c r="T934" s="80"/>
    </row>
    <row r="935" spans="2:20" x14ac:dyDescent="0.35">
      <c r="B935" s="39"/>
      <c r="C935" s="78"/>
      <c r="D935" s="79"/>
      <c r="E935" s="79"/>
      <c r="F935" s="79"/>
      <c r="G935" s="80"/>
      <c r="H935" s="67"/>
      <c r="I935" s="67"/>
      <c r="J935" s="80"/>
      <c r="K935" s="80"/>
      <c r="L935" s="41"/>
      <c r="M935" s="41"/>
      <c r="N935" s="80"/>
      <c r="O935" s="80"/>
      <c r="P935" s="41"/>
      <c r="Q935" s="41"/>
      <c r="R935" s="80"/>
      <c r="S935" s="67"/>
      <c r="T935" s="80"/>
    </row>
    <row r="936" spans="2:20" x14ac:dyDescent="0.35">
      <c r="B936" s="39"/>
      <c r="C936" s="78"/>
      <c r="D936" s="79"/>
      <c r="E936" s="79"/>
      <c r="F936" s="79"/>
      <c r="G936" s="80"/>
      <c r="H936" s="67"/>
      <c r="I936" s="67"/>
      <c r="J936" s="80"/>
      <c r="K936" s="80"/>
      <c r="L936" s="41"/>
      <c r="M936" s="41"/>
      <c r="N936" s="80"/>
      <c r="O936" s="80"/>
      <c r="P936" s="41"/>
      <c r="Q936" s="41"/>
      <c r="R936" s="80"/>
      <c r="S936" s="67"/>
      <c r="T936" s="80"/>
    </row>
    <row r="937" spans="2:20" x14ac:dyDescent="0.35">
      <c r="B937" s="39"/>
      <c r="C937" s="78"/>
      <c r="D937" s="79"/>
      <c r="E937" s="79"/>
      <c r="F937" s="79"/>
      <c r="G937" s="80"/>
      <c r="H937" s="67"/>
      <c r="I937" s="67"/>
      <c r="J937" s="80"/>
      <c r="K937" s="80"/>
      <c r="L937" s="41"/>
      <c r="M937" s="41"/>
      <c r="N937" s="80"/>
      <c r="O937" s="80"/>
      <c r="P937" s="41"/>
      <c r="Q937" s="41"/>
      <c r="R937" s="80"/>
      <c r="S937" s="67"/>
      <c r="T937" s="80"/>
    </row>
    <row r="938" spans="2:20" x14ac:dyDescent="0.35">
      <c r="B938" s="39"/>
      <c r="C938" s="78"/>
      <c r="D938" s="79"/>
      <c r="E938" s="79"/>
      <c r="F938" s="79"/>
      <c r="G938" s="80"/>
      <c r="H938" s="67"/>
      <c r="I938" s="67"/>
      <c r="J938" s="80"/>
      <c r="K938" s="80"/>
      <c r="L938" s="41"/>
      <c r="M938" s="41"/>
      <c r="N938" s="80"/>
      <c r="O938" s="80"/>
      <c r="P938" s="41"/>
      <c r="Q938" s="41"/>
      <c r="R938" s="80"/>
      <c r="S938" s="67"/>
      <c r="T938" s="80"/>
    </row>
    <row r="939" spans="2:20" x14ac:dyDescent="0.35">
      <c r="B939" s="39"/>
      <c r="C939" s="78"/>
      <c r="D939" s="79"/>
      <c r="E939" s="79"/>
      <c r="F939" s="79"/>
      <c r="G939" s="80"/>
      <c r="H939" s="67"/>
      <c r="I939" s="67"/>
      <c r="J939" s="80"/>
      <c r="K939" s="80"/>
      <c r="L939" s="41"/>
      <c r="M939" s="41"/>
      <c r="N939" s="80"/>
      <c r="O939" s="80"/>
      <c r="P939" s="41"/>
      <c r="Q939" s="41"/>
      <c r="R939" s="80"/>
      <c r="S939" s="67"/>
      <c r="T939" s="80"/>
    </row>
    <row r="940" spans="2:20" x14ac:dyDescent="0.35">
      <c r="B940" s="39"/>
      <c r="C940" s="78"/>
      <c r="D940" s="79"/>
      <c r="E940" s="79"/>
      <c r="F940" s="79"/>
      <c r="G940" s="80"/>
      <c r="H940" s="67"/>
      <c r="I940" s="67"/>
      <c r="J940" s="80"/>
      <c r="K940" s="80"/>
      <c r="L940" s="41"/>
      <c r="M940" s="41"/>
      <c r="N940" s="80"/>
      <c r="O940" s="80"/>
      <c r="P940" s="41"/>
      <c r="Q940" s="41"/>
      <c r="R940" s="80"/>
      <c r="S940" s="67"/>
      <c r="T940" s="80"/>
    </row>
    <row r="941" spans="2:20" x14ac:dyDescent="0.35">
      <c r="B941" s="39"/>
      <c r="C941" s="78"/>
      <c r="D941" s="79"/>
      <c r="E941" s="79"/>
      <c r="F941" s="79"/>
      <c r="G941" s="80"/>
      <c r="H941" s="67"/>
      <c r="I941" s="67"/>
      <c r="J941" s="80"/>
      <c r="K941" s="80"/>
      <c r="L941" s="41"/>
      <c r="M941" s="41"/>
      <c r="N941" s="80"/>
      <c r="O941" s="80"/>
      <c r="P941" s="41"/>
      <c r="Q941" s="41"/>
      <c r="R941" s="80"/>
      <c r="S941" s="67"/>
      <c r="T941" s="80"/>
    </row>
    <row r="942" spans="2:20" x14ac:dyDescent="0.35">
      <c r="B942" s="39"/>
      <c r="C942" s="78"/>
      <c r="D942" s="79"/>
      <c r="E942" s="79"/>
      <c r="F942" s="79"/>
      <c r="G942" s="80"/>
      <c r="H942" s="67"/>
      <c r="I942" s="67"/>
      <c r="J942" s="80"/>
      <c r="K942" s="80"/>
      <c r="L942" s="41"/>
      <c r="M942" s="41"/>
      <c r="N942" s="80"/>
      <c r="O942" s="80"/>
      <c r="P942" s="41"/>
      <c r="Q942" s="41"/>
      <c r="R942" s="80"/>
      <c r="S942" s="67"/>
      <c r="T942" s="80"/>
    </row>
    <row r="943" spans="2:20" x14ac:dyDescent="0.35">
      <c r="B943" s="39"/>
      <c r="C943" s="78"/>
      <c r="D943" s="79"/>
      <c r="E943" s="79"/>
      <c r="F943" s="79"/>
      <c r="G943" s="80"/>
      <c r="H943" s="67"/>
      <c r="I943" s="67"/>
      <c r="J943" s="80"/>
      <c r="K943" s="80"/>
      <c r="L943" s="41"/>
      <c r="M943" s="41"/>
      <c r="N943" s="80"/>
      <c r="O943" s="80"/>
      <c r="P943" s="41"/>
      <c r="Q943" s="41"/>
      <c r="R943" s="80"/>
      <c r="S943" s="67"/>
      <c r="T943" s="80"/>
    </row>
    <row r="944" spans="2:20" x14ac:dyDescent="0.35">
      <c r="B944" s="39"/>
      <c r="C944" s="78"/>
      <c r="D944" s="79"/>
      <c r="E944" s="79"/>
      <c r="F944" s="79"/>
      <c r="G944" s="80"/>
      <c r="H944" s="67"/>
      <c r="I944" s="67"/>
      <c r="J944" s="80"/>
      <c r="K944" s="80"/>
      <c r="L944" s="41"/>
      <c r="M944" s="41"/>
      <c r="N944" s="80"/>
      <c r="O944" s="80"/>
      <c r="P944" s="41"/>
      <c r="Q944" s="41"/>
      <c r="R944" s="80"/>
      <c r="S944" s="67"/>
      <c r="T944" s="80"/>
    </row>
    <row r="945" spans="2:20" x14ac:dyDescent="0.35">
      <c r="B945" s="39"/>
      <c r="C945" s="78"/>
      <c r="D945" s="79"/>
      <c r="E945" s="79"/>
      <c r="F945" s="79"/>
      <c r="G945" s="80"/>
      <c r="H945" s="67"/>
      <c r="I945" s="67"/>
      <c r="J945" s="80"/>
      <c r="K945" s="80"/>
      <c r="L945" s="41"/>
      <c r="M945" s="41"/>
      <c r="N945" s="80"/>
      <c r="O945" s="80"/>
      <c r="P945" s="41"/>
      <c r="Q945" s="41"/>
      <c r="R945" s="80"/>
      <c r="S945" s="67"/>
      <c r="T945" s="80"/>
    </row>
    <row r="946" spans="2:20" x14ac:dyDescent="0.35">
      <c r="B946" s="39"/>
      <c r="C946" s="78"/>
      <c r="D946" s="79"/>
      <c r="E946" s="79"/>
      <c r="F946" s="79"/>
      <c r="G946" s="80"/>
      <c r="H946" s="67"/>
      <c r="I946" s="67"/>
      <c r="J946" s="80"/>
      <c r="K946" s="80"/>
      <c r="L946" s="41"/>
      <c r="M946" s="41"/>
      <c r="N946" s="80"/>
      <c r="O946" s="80"/>
      <c r="P946" s="41"/>
      <c r="Q946" s="41"/>
      <c r="R946" s="80"/>
      <c r="S946" s="67"/>
      <c r="T946" s="80"/>
    </row>
    <row r="947" spans="2:20" x14ac:dyDescent="0.35">
      <c r="B947" s="39"/>
      <c r="C947" s="78"/>
      <c r="D947" s="79"/>
      <c r="E947" s="79"/>
      <c r="F947" s="79"/>
      <c r="G947" s="80"/>
      <c r="H947" s="67"/>
      <c r="I947" s="67"/>
      <c r="J947" s="80"/>
      <c r="K947" s="80"/>
      <c r="L947" s="41"/>
      <c r="M947" s="41"/>
      <c r="N947" s="80"/>
      <c r="O947" s="80"/>
      <c r="P947" s="41"/>
      <c r="Q947" s="41"/>
      <c r="R947" s="80"/>
      <c r="S947" s="67"/>
      <c r="T947" s="80"/>
    </row>
    <row r="948" spans="2:20" x14ac:dyDescent="0.35">
      <c r="B948" s="39"/>
      <c r="C948" s="78"/>
      <c r="D948" s="79"/>
      <c r="E948" s="79"/>
      <c r="F948" s="79"/>
      <c r="G948" s="80"/>
      <c r="H948" s="67"/>
      <c r="I948" s="67"/>
      <c r="J948" s="80"/>
      <c r="K948" s="80"/>
      <c r="L948" s="41"/>
      <c r="M948" s="41"/>
      <c r="N948" s="80"/>
      <c r="O948" s="80"/>
      <c r="P948" s="41"/>
      <c r="Q948" s="41"/>
      <c r="R948" s="80"/>
      <c r="S948" s="67"/>
      <c r="T948" s="80"/>
    </row>
    <row r="949" spans="2:20" x14ac:dyDescent="0.35">
      <c r="B949" s="39"/>
      <c r="C949" s="78"/>
      <c r="D949" s="79"/>
      <c r="E949" s="79"/>
      <c r="F949" s="79"/>
      <c r="G949" s="80"/>
      <c r="H949" s="67"/>
      <c r="I949" s="67"/>
      <c r="J949" s="80"/>
      <c r="K949" s="80"/>
      <c r="L949" s="41"/>
      <c r="M949" s="41"/>
      <c r="N949" s="80"/>
      <c r="O949" s="80"/>
      <c r="P949" s="41"/>
      <c r="Q949" s="41"/>
      <c r="R949" s="80"/>
      <c r="S949" s="67"/>
      <c r="T949" s="80"/>
    </row>
    <row r="950" spans="2:20" x14ac:dyDescent="0.35">
      <c r="B950" s="39"/>
      <c r="C950" s="78"/>
      <c r="D950" s="79"/>
      <c r="E950" s="79"/>
      <c r="F950" s="79"/>
      <c r="G950" s="80"/>
      <c r="H950" s="67"/>
      <c r="I950" s="67"/>
      <c r="J950" s="80"/>
      <c r="K950" s="80"/>
      <c r="L950" s="41"/>
      <c r="M950" s="41"/>
      <c r="N950" s="80"/>
      <c r="O950" s="80"/>
      <c r="P950" s="41"/>
      <c r="Q950" s="41"/>
      <c r="R950" s="80"/>
      <c r="S950" s="67"/>
      <c r="T950" s="80"/>
    </row>
    <row r="951" spans="2:20" x14ac:dyDescent="0.35">
      <c r="B951" s="39"/>
      <c r="C951" s="78"/>
      <c r="D951" s="79"/>
      <c r="E951" s="79"/>
      <c r="F951" s="79"/>
      <c r="G951" s="80"/>
      <c r="H951" s="67"/>
      <c r="I951" s="67"/>
      <c r="J951" s="80"/>
      <c r="K951" s="80"/>
      <c r="L951" s="41"/>
      <c r="M951" s="41"/>
      <c r="N951" s="80"/>
      <c r="O951" s="80"/>
      <c r="P951" s="41"/>
      <c r="Q951" s="41"/>
      <c r="R951" s="80"/>
      <c r="S951" s="67"/>
      <c r="T951" s="80"/>
    </row>
    <row r="952" spans="2:20" x14ac:dyDescent="0.35">
      <c r="B952" s="39"/>
      <c r="C952" s="78"/>
      <c r="D952" s="79"/>
      <c r="E952" s="79"/>
      <c r="F952" s="79"/>
      <c r="G952" s="80"/>
      <c r="H952" s="67"/>
      <c r="I952" s="67"/>
      <c r="J952" s="80"/>
      <c r="K952" s="80"/>
      <c r="L952" s="41"/>
      <c r="M952" s="41"/>
      <c r="N952" s="80"/>
      <c r="O952" s="80"/>
      <c r="P952" s="41"/>
      <c r="Q952" s="41"/>
      <c r="R952" s="80"/>
      <c r="S952" s="67"/>
      <c r="T952" s="80"/>
    </row>
    <row r="953" spans="2:20" x14ac:dyDescent="0.35">
      <c r="B953" s="39"/>
      <c r="C953" s="78"/>
      <c r="D953" s="79"/>
      <c r="E953" s="79"/>
      <c r="F953" s="79"/>
      <c r="G953" s="80"/>
      <c r="H953" s="67"/>
      <c r="I953" s="67"/>
      <c r="J953" s="80"/>
      <c r="K953" s="80"/>
      <c r="L953" s="41"/>
      <c r="M953" s="41"/>
      <c r="N953" s="80"/>
      <c r="O953" s="80"/>
      <c r="P953" s="41"/>
      <c r="Q953" s="41"/>
      <c r="R953" s="80"/>
      <c r="S953" s="67"/>
      <c r="T953" s="80"/>
    </row>
    <row r="954" spans="2:20" x14ac:dyDescent="0.35">
      <c r="B954" s="39"/>
      <c r="C954" s="78"/>
      <c r="D954" s="79"/>
      <c r="E954" s="79"/>
      <c r="F954" s="79"/>
      <c r="G954" s="80"/>
      <c r="H954" s="67"/>
      <c r="I954" s="67"/>
      <c r="J954" s="80"/>
      <c r="K954" s="80"/>
      <c r="L954" s="41"/>
      <c r="M954" s="41"/>
      <c r="N954" s="80"/>
      <c r="O954" s="80"/>
      <c r="P954" s="41"/>
      <c r="Q954" s="41"/>
      <c r="R954" s="80"/>
      <c r="S954" s="67"/>
      <c r="T954" s="80"/>
    </row>
    <row r="955" spans="2:20" x14ac:dyDescent="0.35">
      <c r="B955" s="39"/>
      <c r="C955" s="78"/>
      <c r="D955" s="79"/>
      <c r="E955" s="79"/>
      <c r="F955" s="79"/>
      <c r="G955" s="80"/>
      <c r="H955" s="67"/>
      <c r="I955" s="67"/>
      <c r="J955" s="80"/>
      <c r="K955" s="80"/>
      <c r="L955" s="41"/>
      <c r="M955" s="41"/>
      <c r="N955" s="80"/>
      <c r="O955" s="80"/>
      <c r="P955" s="41"/>
      <c r="Q955" s="41"/>
      <c r="R955" s="80"/>
      <c r="S955" s="67"/>
      <c r="T955" s="80"/>
    </row>
    <row r="956" spans="2:20" x14ac:dyDescent="0.35">
      <c r="B956" s="39"/>
      <c r="C956" s="78"/>
      <c r="D956" s="79"/>
      <c r="E956" s="79"/>
      <c r="F956" s="79"/>
      <c r="G956" s="80"/>
      <c r="H956" s="67"/>
      <c r="I956" s="67"/>
      <c r="J956" s="80"/>
      <c r="K956" s="80"/>
      <c r="L956" s="41"/>
      <c r="M956" s="41"/>
      <c r="N956" s="80"/>
      <c r="O956" s="80"/>
      <c r="P956" s="41"/>
      <c r="Q956" s="41"/>
      <c r="R956" s="80"/>
      <c r="S956" s="67"/>
      <c r="T956" s="80"/>
    </row>
    <row r="957" spans="2:20" x14ac:dyDescent="0.35">
      <c r="B957" s="39"/>
      <c r="C957" s="78"/>
      <c r="D957" s="79"/>
      <c r="E957" s="79"/>
      <c r="F957" s="79"/>
      <c r="G957" s="80"/>
      <c r="H957" s="67"/>
      <c r="I957" s="67"/>
      <c r="J957" s="80"/>
      <c r="K957" s="80"/>
      <c r="L957" s="41"/>
      <c r="M957" s="41"/>
      <c r="N957" s="80"/>
      <c r="O957" s="80"/>
      <c r="P957" s="41"/>
      <c r="Q957" s="41"/>
      <c r="R957" s="80"/>
      <c r="S957" s="67"/>
      <c r="T957" s="80"/>
    </row>
    <row r="958" spans="2:20" x14ac:dyDescent="0.35">
      <c r="B958" s="39"/>
      <c r="C958" s="78"/>
      <c r="D958" s="79"/>
      <c r="E958" s="79"/>
      <c r="F958" s="79"/>
      <c r="G958" s="80"/>
      <c r="H958" s="67"/>
      <c r="I958" s="67"/>
      <c r="J958" s="80"/>
      <c r="K958" s="80"/>
      <c r="L958" s="41"/>
      <c r="M958" s="41"/>
      <c r="N958" s="80"/>
      <c r="O958" s="80"/>
      <c r="P958" s="41"/>
      <c r="Q958" s="41"/>
      <c r="R958" s="80"/>
      <c r="S958" s="67"/>
      <c r="T958" s="80"/>
    </row>
    <row r="959" spans="2:20" x14ac:dyDescent="0.35">
      <c r="B959" s="39"/>
      <c r="C959" s="78"/>
      <c r="D959" s="79"/>
      <c r="E959" s="79"/>
      <c r="F959" s="79"/>
      <c r="G959" s="80"/>
      <c r="H959" s="67"/>
      <c r="I959" s="67"/>
      <c r="J959" s="80"/>
      <c r="K959" s="80"/>
      <c r="L959" s="41"/>
      <c r="M959" s="41"/>
      <c r="N959" s="80"/>
      <c r="O959" s="80"/>
      <c r="P959" s="41"/>
      <c r="Q959" s="41"/>
      <c r="R959" s="80"/>
      <c r="S959" s="67"/>
      <c r="T959" s="80"/>
    </row>
    <row r="960" spans="2:20" x14ac:dyDescent="0.35">
      <c r="B960" s="39"/>
      <c r="C960" s="78"/>
      <c r="D960" s="79"/>
      <c r="E960" s="79"/>
      <c r="F960" s="79"/>
      <c r="G960" s="80"/>
      <c r="H960" s="67"/>
      <c r="I960" s="67"/>
      <c r="J960" s="80"/>
      <c r="K960" s="80"/>
      <c r="L960" s="41"/>
      <c r="M960" s="41"/>
      <c r="N960" s="80"/>
      <c r="O960" s="80"/>
      <c r="P960" s="41"/>
      <c r="Q960" s="41"/>
      <c r="R960" s="80"/>
      <c r="S960" s="67"/>
      <c r="T960" s="80"/>
    </row>
    <row r="961" spans="2:20" x14ac:dyDescent="0.35">
      <c r="B961" s="39"/>
      <c r="C961" s="78"/>
      <c r="D961" s="79"/>
      <c r="E961" s="79"/>
      <c r="F961" s="79"/>
      <c r="G961" s="80"/>
      <c r="H961" s="67"/>
      <c r="I961" s="67"/>
      <c r="J961" s="80"/>
      <c r="K961" s="80"/>
      <c r="L961" s="41"/>
      <c r="M961" s="41"/>
      <c r="N961" s="80"/>
      <c r="O961" s="80"/>
      <c r="P961" s="41"/>
      <c r="Q961" s="41"/>
      <c r="R961" s="80"/>
      <c r="S961" s="67"/>
      <c r="T961" s="80"/>
    </row>
    <row r="962" spans="2:20" x14ac:dyDescent="0.35">
      <c r="B962" s="39"/>
      <c r="C962" s="78"/>
      <c r="D962" s="79"/>
      <c r="E962" s="79"/>
      <c r="F962" s="79"/>
      <c r="G962" s="80"/>
      <c r="H962" s="67"/>
      <c r="I962" s="67"/>
      <c r="J962" s="80"/>
      <c r="K962" s="80"/>
      <c r="L962" s="41"/>
      <c r="M962" s="41"/>
      <c r="N962" s="80"/>
      <c r="O962" s="80"/>
      <c r="P962" s="41"/>
      <c r="Q962" s="41"/>
      <c r="R962" s="80"/>
      <c r="S962" s="67"/>
      <c r="T962" s="80"/>
    </row>
    <row r="963" spans="2:20" x14ac:dyDescent="0.35">
      <c r="B963" s="39"/>
      <c r="C963" s="78"/>
      <c r="D963" s="79"/>
      <c r="E963" s="79"/>
      <c r="F963" s="79"/>
      <c r="G963" s="80"/>
      <c r="H963" s="67"/>
      <c r="I963" s="67"/>
      <c r="J963" s="80"/>
      <c r="K963" s="80"/>
      <c r="L963" s="41"/>
      <c r="M963" s="41"/>
      <c r="N963" s="80"/>
      <c r="O963" s="80"/>
      <c r="P963" s="41"/>
      <c r="Q963" s="41"/>
      <c r="R963" s="80"/>
      <c r="S963" s="67"/>
      <c r="T963" s="80"/>
    </row>
    <row r="964" spans="2:20" x14ac:dyDescent="0.35">
      <c r="B964" s="39"/>
      <c r="C964" s="78"/>
      <c r="D964" s="79"/>
      <c r="E964" s="79"/>
      <c r="F964" s="79"/>
      <c r="G964" s="80"/>
      <c r="H964" s="67"/>
      <c r="I964" s="67"/>
      <c r="J964" s="80"/>
      <c r="K964" s="80"/>
      <c r="L964" s="41"/>
      <c r="M964" s="41"/>
      <c r="N964" s="80"/>
      <c r="O964" s="80"/>
      <c r="P964" s="41"/>
      <c r="Q964" s="41"/>
      <c r="R964" s="80"/>
      <c r="S964" s="67"/>
      <c r="T964" s="80"/>
    </row>
    <row r="965" spans="2:20" x14ac:dyDescent="0.35">
      <c r="B965" s="39"/>
      <c r="C965" s="78"/>
      <c r="D965" s="79"/>
      <c r="E965" s="79"/>
      <c r="F965" s="79"/>
      <c r="G965" s="80"/>
      <c r="H965" s="67"/>
      <c r="I965" s="67"/>
      <c r="J965" s="80"/>
      <c r="K965" s="80"/>
      <c r="L965" s="41"/>
      <c r="M965" s="41"/>
      <c r="N965" s="80"/>
      <c r="O965" s="80"/>
      <c r="P965" s="41"/>
      <c r="Q965" s="41"/>
      <c r="R965" s="80"/>
      <c r="S965" s="67"/>
      <c r="T965" s="80"/>
    </row>
    <row r="966" spans="2:20" x14ac:dyDescent="0.35">
      <c r="B966" s="39"/>
      <c r="C966" s="78"/>
      <c r="D966" s="79"/>
      <c r="E966" s="79"/>
      <c r="F966" s="79"/>
      <c r="G966" s="80"/>
      <c r="H966" s="67"/>
      <c r="I966" s="67"/>
      <c r="J966" s="80"/>
      <c r="K966" s="80"/>
      <c r="L966" s="41"/>
      <c r="M966" s="41"/>
      <c r="N966" s="80"/>
      <c r="O966" s="80"/>
      <c r="P966" s="41"/>
      <c r="Q966" s="41"/>
      <c r="R966" s="80"/>
      <c r="S966" s="67"/>
      <c r="T966" s="80"/>
    </row>
    <row r="967" spans="2:20" x14ac:dyDescent="0.35">
      <c r="B967" s="39"/>
      <c r="C967" s="78"/>
      <c r="D967" s="79"/>
      <c r="E967" s="79"/>
      <c r="F967" s="79"/>
      <c r="G967" s="80"/>
      <c r="H967" s="67"/>
      <c r="I967" s="67"/>
      <c r="J967" s="80"/>
      <c r="K967" s="80"/>
      <c r="L967" s="41"/>
      <c r="M967" s="41"/>
      <c r="N967" s="80"/>
      <c r="O967" s="80"/>
      <c r="P967" s="41"/>
      <c r="Q967" s="41"/>
      <c r="R967" s="80"/>
      <c r="S967" s="67"/>
      <c r="T967" s="80"/>
    </row>
    <row r="968" spans="2:20" x14ac:dyDescent="0.35">
      <c r="B968" s="39"/>
      <c r="C968" s="78"/>
      <c r="D968" s="79"/>
      <c r="E968" s="79"/>
      <c r="F968" s="79"/>
      <c r="G968" s="80"/>
      <c r="H968" s="67"/>
      <c r="I968" s="67"/>
      <c r="J968" s="80"/>
      <c r="K968" s="80"/>
      <c r="L968" s="41"/>
      <c r="M968" s="41"/>
      <c r="N968" s="80"/>
      <c r="O968" s="80"/>
      <c r="P968" s="41"/>
      <c r="Q968" s="41"/>
      <c r="R968" s="80"/>
      <c r="S968" s="67"/>
      <c r="T968" s="80"/>
    </row>
    <row r="969" spans="2:20" x14ac:dyDescent="0.35">
      <c r="B969" s="39"/>
      <c r="C969" s="78"/>
      <c r="D969" s="79"/>
      <c r="E969" s="79"/>
      <c r="F969" s="79"/>
      <c r="G969" s="80"/>
      <c r="H969" s="67"/>
      <c r="I969" s="67"/>
      <c r="J969" s="80"/>
      <c r="K969" s="80"/>
      <c r="L969" s="41"/>
      <c r="M969" s="41"/>
      <c r="N969" s="80"/>
      <c r="O969" s="80"/>
      <c r="P969" s="41"/>
      <c r="Q969" s="41"/>
      <c r="R969" s="80"/>
      <c r="S969" s="67"/>
      <c r="T969" s="80"/>
    </row>
    <row r="970" spans="2:20" x14ac:dyDescent="0.35">
      <c r="B970" s="39"/>
      <c r="C970" s="78"/>
      <c r="D970" s="79"/>
      <c r="E970" s="79"/>
      <c r="F970" s="79"/>
      <c r="G970" s="80"/>
      <c r="H970" s="67"/>
      <c r="I970" s="67"/>
      <c r="J970" s="80"/>
      <c r="K970" s="80"/>
      <c r="L970" s="41"/>
      <c r="M970" s="41"/>
      <c r="N970" s="80"/>
      <c r="O970" s="80"/>
      <c r="P970" s="41"/>
      <c r="Q970" s="41"/>
      <c r="R970" s="80"/>
      <c r="S970" s="67"/>
      <c r="T970" s="80"/>
    </row>
    <row r="971" spans="2:20" x14ac:dyDescent="0.35">
      <c r="B971" s="39"/>
      <c r="C971" s="78"/>
      <c r="D971" s="79"/>
      <c r="E971" s="79"/>
      <c r="F971" s="79"/>
      <c r="G971" s="80"/>
      <c r="H971" s="67"/>
      <c r="I971" s="67"/>
      <c r="J971" s="80"/>
      <c r="K971" s="80"/>
      <c r="L971" s="41"/>
      <c r="M971" s="41"/>
      <c r="N971" s="80"/>
      <c r="O971" s="80"/>
      <c r="P971" s="41"/>
      <c r="Q971" s="41"/>
      <c r="R971" s="80"/>
      <c r="S971" s="67"/>
      <c r="T971" s="80"/>
    </row>
    <row r="972" spans="2:20" x14ac:dyDescent="0.35">
      <c r="B972" s="39"/>
      <c r="C972" s="78"/>
      <c r="D972" s="79"/>
      <c r="E972" s="79"/>
      <c r="F972" s="79"/>
      <c r="G972" s="80"/>
      <c r="H972" s="67"/>
      <c r="I972" s="67"/>
      <c r="J972" s="80"/>
      <c r="K972" s="80"/>
      <c r="L972" s="41"/>
      <c r="M972" s="41"/>
      <c r="N972" s="80"/>
      <c r="O972" s="80"/>
      <c r="P972" s="41"/>
      <c r="Q972" s="41"/>
      <c r="R972" s="80"/>
      <c r="S972" s="67"/>
      <c r="T972" s="80"/>
    </row>
    <row r="973" spans="2:20" x14ac:dyDescent="0.35">
      <c r="B973" s="39"/>
      <c r="C973" s="78"/>
      <c r="D973" s="79"/>
      <c r="E973" s="79"/>
      <c r="F973" s="79"/>
      <c r="G973" s="80"/>
      <c r="H973" s="67"/>
      <c r="I973" s="67"/>
      <c r="J973" s="80"/>
      <c r="K973" s="80"/>
      <c r="L973" s="41"/>
      <c r="M973" s="41"/>
      <c r="N973" s="80"/>
      <c r="O973" s="80"/>
      <c r="P973" s="41"/>
      <c r="Q973" s="41"/>
      <c r="R973" s="80"/>
      <c r="S973" s="67"/>
      <c r="T973" s="80"/>
    </row>
    <row r="974" spans="2:20" x14ac:dyDescent="0.35">
      <c r="B974" s="39"/>
      <c r="C974" s="78"/>
      <c r="D974" s="79"/>
      <c r="E974" s="79"/>
      <c r="F974" s="79"/>
      <c r="G974" s="80"/>
      <c r="H974" s="67"/>
      <c r="I974" s="67"/>
      <c r="J974" s="80"/>
      <c r="K974" s="80"/>
      <c r="L974" s="41"/>
      <c r="M974" s="41"/>
      <c r="N974" s="80"/>
      <c r="O974" s="80"/>
      <c r="P974" s="41"/>
      <c r="Q974" s="41"/>
      <c r="R974" s="80"/>
      <c r="S974" s="67"/>
      <c r="T974" s="80"/>
    </row>
    <row r="975" spans="2:20" x14ac:dyDescent="0.35">
      <c r="B975" s="39"/>
      <c r="C975" s="78"/>
      <c r="D975" s="79"/>
      <c r="E975" s="79"/>
      <c r="F975" s="79"/>
      <c r="G975" s="80"/>
      <c r="H975" s="67"/>
      <c r="I975" s="67"/>
      <c r="J975" s="80"/>
      <c r="K975" s="80"/>
      <c r="L975" s="41"/>
      <c r="M975" s="41"/>
      <c r="N975" s="80"/>
      <c r="O975" s="80"/>
      <c r="P975" s="41"/>
      <c r="Q975" s="41"/>
      <c r="R975" s="80"/>
      <c r="S975" s="67"/>
      <c r="T975" s="80"/>
    </row>
    <row r="976" spans="2:20" x14ac:dyDescent="0.35">
      <c r="B976" s="39"/>
      <c r="C976" s="78"/>
      <c r="D976" s="79"/>
      <c r="E976" s="79"/>
      <c r="F976" s="79"/>
      <c r="G976" s="80"/>
      <c r="H976" s="67"/>
      <c r="I976" s="67"/>
      <c r="J976" s="80"/>
      <c r="K976" s="80"/>
      <c r="L976" s="41"/>
      <c r="M976" s="41"/>
      <c r="N976" s="80"/>
      <c r="O976" s="80"/>
      <c r="P976" s="41"/>
      <c r="Q976" s="41"/>
      <c r="R976" s="80"/>
      <c r="S976" s="67"/>
      <c r="T976" s="80"/>
    </row>
    <row r="977" spans="2:20" x14ac:dyDescent="0.35">
      <c r="B977" s="39"/>
      <c r="C977" s="78"/>
      <c r="D977" s="79"/>
      <c r="E977" s="79"/>
      <c r="F977" s="79"/>
      <c r="G977" s="80"/>
      <c r="H977" s="67"/>
      <c r="I977" s="67"/>
      <c r="J977" s="80"/>
      <c r="K977" s="80"/>
      <c r="L977" s="41"/>
      <c r="M977" s="41"/>
      <c r="N977" s="80"/>
      <c r="O977" s="80"/>
      <c r="P977" s="41"/>
      <c r="Q977" s="41"/>
      <c r="R977" s="80"/>
      <c r="S977" s="67"/>
      <c r="T977" s="80"/>
    </row>
    <row r="978" spans="2:20" x14ac:dyDescent="0.35">
      <c r="B978" s="39"/>
      <c r="C978" s="78"/>
      <c r="D978" s="79"/>
      <c r="E978" s="79"/>
      <c r="F978" s="79"/>
      <c r="G978" s="80"/>
      <c r="H978" s="67"/>
      <c r="I978" s="67"/>
      <c r="J978" s="80"/>
      <c r="K978" s="80"/>
      <c r="L978" s="41"/>
      <c r="M978" s="41"/>
      <c r="N978" s="80"/>
      <c r="O978" s="80"/>
      <c r="P978" s="41"/>
      <c r="Q978" s="41"/>
      <c r="R978" s="80"/>
      <c r="S978" s="67"/>
      <c r="T978" s="80"/>
    </row>
    <row r="979" spans="2:20" x14ac:dyDescent="0.35">
      <c r="B979" s="39"/>
      <c r="C979" s="78"/>
      <c r="D979" s="79"/>
      <c r="E979" s="79"/>
      <c r="F979" s="79"/>
      <c r="G979" s="80"/>
      <c r="H979" s="67"/>
      <c r="I979" s="67"/>
      <c r="J979" s="80"/>
      <c r="K979" s="80"/>
      <c r="L979" s="41"/>
      <c r="M979" s="41"/>
      <c r="N979" s="80"/>
      <c r="O979" s="80"/>
      <c r="P979" s="41"/>
      <c r="Q979" s="41"/>
      <c r="R979" s="80"/>
      <c r="S979" s="67"/>
      <c r="T979" s="80"/>
    </row>
    <row r="980" spans="2:20" x14ac:dyDescent="0.35">
      <c r="B980" s="39"/>
      <c r="C980" s="78"/>
      <c r="D980" s="79"/>
      <c r="E980" s="79"/>
      <c r="F980" s="79"/>
      <c r="G980" s="80"/>
      <c r="H980" s="67"/>
      <c r="I980" s="67"/>
      <c r="J980" s="80"/>
      <c r="K980" s="80"/>
      <c r="L980" s="41"/>
      <c r="M980" s="41"/>
      <c r="N980" s="80"/>
      <c r="O980" s="80"/>
      <c r="P980" s="41"/>
      <c r="Q980" s="41"/>
      <c r="R980" s="80"/>
      <c r="S980" s="67"/>
      <c r="T980" s="80"/>
    </row>
    <row r="981" spans="2:20" x14ac:dyDescent="0.35">
      <c r="B981" s="39"/>
      <c r="C981" s="78"/>
      <c r="D981" s="79"/>
      <c r="E981" s="79"/>
      <c r="F981" s="79"/>
      <c r="G981" s="80"/>
      <c r="H981" s="67"/>
      <c r="I981" s="67"/>
      <c r="J981" s="80"/>
      <c r="K981" s="80"/>
      <c r="L981" s="41"/>
      <c r="M981" s="41"/>
      <c r="N981" s="80"/>
      <c r="O981" s="80"/>
      <c r="P981" s="41"/>
      <c r="Q981" s="41"/>
      <c r="R981" s="80"/>
      <c r="S981" s="67"/>
      <c r="T981" s="80"/>
    </row>
    <row r="982" spans="2:20" x14ac:dyDescent="0.35">
      <c r="B982" s="39"/>
      <c r="C982" s="78"/>
      <c r="D982" s="79"/>
      <c r="E982" s="79"/>
      <c r="F982" s="79"/>
      <c r="G982" s="80"/>
      <c r="H982" s="67"/>
      <c r="I982" s="67"/>
      <c r="J982" s="80"/>
      <c r="K982" s="80"/>
      <c r="L982" s="41"/>
      <c r="M982" s="41"/>
      <c r="N982" s="80"/>
      <c r="O982" s="80"/>
      <c r="P982" s="41"/>
      <c r="Q982" s="41"/>
      <c r="R982" s="80"/>
      <c r="S982" s="67"/>
      <c r="T982" s="80"/>
    </row>
    <row r="983" spans="2:20" x14ac:dyDescent="0.35">
      <c r="B983" s="39"/>
      <c r="C983" s="78"/>
      <c r="D983" s="79"/>
      <c r="E983" s="79"/>
      <c r="F983" s="79"/>
      <c r="G983" s="80"/>
      <c r="H983" s="67"/>
      <c r="I983" s="67"/>
      <c r="J983" s="80"/>
      <c r="K983" s="80"/>
      <c r="L983" s="41"/>
      <c r="M983" s="41"/>
      <c r="N983" s="80"/>
      <c r="O983" s="80"/>
      <c r="P983" s="41"/>
      <c r="Q983" s="41"/>
      <c r="R983" s="80"/>
      <c r="S983" s="67"/>
      <c r="T983" s="80"/>
    </row>
    <row r="984" spans="2:20" x14ac:dyDescent="0.35">
      <c r="B984" s="39"/>
      <c r="C984" s="78"/>
      <c r="D984" s="79"/>
      <c r="E984" s="79"/>
      <c r="F984" s="79"/>
      <c r="G984" s="80"/>
      <c r="H984" s="67"/>
      <c r="I984" s="67"/>
      <c r="J984" s="80"/>
      <c r="K984" s="80"/>
      <c r="L984" s="41"/>
      <c r="M984" s="41"/>
      <c r="N984" s="80"/>
      <c r="O984" s="80"/>
      <c r="P984" s="41"/>
      <c r="Q984" s="41"/>
      <c r="R984" s="80"/>
      <c r="S984" s="67"/>
      <c r="T984" s="80"/>
    </row>
    <row r="985" spans="2:20" x14ac:dyDescent="0.35">
      <c r="B985" s="39"/>
      <c r="C985" s="78"/>
      <c r="D985" s="79"/>
      <c r="E985" s="79"/>
      <c r="F985" s="79"/>
      <c r="G985" s="80"/>
      <c r="H985" s="67"/>
      <c r="I985" s="67"/>
      <c r="J985" s="80"/>
      <c r="K985" s="80"/>
      <c r="L985" s="41"/>
      <c r="M985" s="41"/>
      <c r="N985" s="80"/>
      <c r="O985" s="80"/>
      <c r="P985" s="41"/>
      <c r="Q985" s="41"/>
      <c r="R985" s="80"/>
      <c r="S985" s="67"/>
      <c r="T985" s="80"/>
    </row>
    <row r="986" spans="2:20" x14ac:dyDescent="0.35">
      <c r="B986" s="39"/>
      <c r="C986" s="78"/>
      <c r="D986" s="79"/>
      <c r="E986" s="79"/>
      <c r="F986" s="79"/>
      <c r="G986" s="80"/>
      <c r="H986" s="67"/>
      <c r="I986" s="67"/>
      <c r="J986" s="80"/>
      <c r="K986" s="80"/>
      <c r="L986" s="41"/>
      <c r="M986" s="41"/>
      <c r="N986" s="80"/>
      <c r="O986" s="80"/>
      <c r="P986" s="41"/>
      <c r="Q986" s="41"/>
      <c r="R986" s="80"/>
      <c r="S986" s="67"/>
      <c r="T986" s="80"/>
    </row>
    <row r="987" spans="2:20" x14ac:dyDescent="0.35">
      <c r="B987" s="39"/>
      <c r="C987" s="78"/>
      <c r="D987" s="79"/>
      <c r="E987" s="79"/>
      <c r="F987" s="79"/>
      <c r="G987" s="80"/>
      <c r="H987" s="67"/>
      <c r="I987" s="67"/>
      <c r="J987" s="80"/>
      <c r="K987" s="80"/>
      <c r="L987" s="41"/>
      <c r="M987" s="41"/>
      <c r="N987" s="80"/>
      <c r="O987" s="80"/>
      <c r="P987" s="41"/>
      <c r="Q987" s="41"/>
      <c r="R987" s="80"/>
      <c r="S987" s="67"/>
      <c r="T987" s="80"/>
    </row>
    <row r="988" spans="2:20" x14ac:dyDescent="0.35">
      <c r="B988" s="39"/>
      <c r="C988" s="78"/>
      <c r="D988" s="79"/>
      <c r="E988" s="79"/>
      <c r="F988" s="79"/>
      <c r="G988" s="80"/>
      <c r="H988" s="67"/>
      <c r="I988" s="67"/>
      <c r="J988" s="80"/>
      <c r="K988" s="80"/>
      <c r="L988" s="41"/>
      <c r="M988" s="41"/>
      <c r="N988" s="80"/>
      <c r="O988" s="80"/>
      <c r="P988" s="41"/>
      <c r="Q988" s="41"/>
      <c r="R988" s="80"/>
      <c r="S988" s="67"/>
      <c r="T988" s="80"/>
    </row>
    <row r="989" spans="2:20" x14ac:dyDescent="0.35">
      <c r="B989" s="39"/>
      <c r="C989" s="78"/>
      <c r="D989" s="79"/>
      <c r="E989" s="79"/>
      <c r="F989" s="79"/>
      <c r="G989" s="80"/>
      <c r="H989" s="67"/>
      <c r="I989" s="67"/>
      <c r="J989" s="80"/>
      <c r="K989" s="80"/>
      <c r="L989" s="41"/>
      <c r="M989" s="41"/>
      <c r="N989" s="80"/>
      <c r="O989" s="80"/>
      <c r="P989" s="41"/>
      <c r="Q989" s="41"/>
      <c r="R989" s="80"/>
      <c r="S989" s="67"/>
      <c r="T989" s="80"/>
    </row>
    <row r="990" spans="2:20" x14ac:dyDescent="0.35">
      <c r="B990" s="39"/>
      <c r="C990" s="78"/>
      <c r="D990" s="79"/>
      <c r="E990" s="79"/>
      <c r="F990" s="79"/>
      <c r="G990" s="80"/>
      <c r="H990" s="67"/>
      <c r="I990" s="67"/>
      <c r="J990" s="80"/>
      <c r="K990" s="80"/>
      <c r="L990" s="41"/>
      <c r="M990" s="41"/>
      <c r="N990" s="80"/>
      <c r="O990" s="80"/>
      <c r="P990" s="41"/>
      <c r="Q990" s="41"/>
      <c r="R990" s="80"/>
      <c r="S990" s="67"/>
      <c r="T990" s="80"/>
    </row>
    <row r="991" spans="2:20" x14ac:dyDescent="0.35">
      <c r="B991" s="39"/>
      <c r="C991" s="78"/>
      <c r="D991" s="79"/>
      <c r="E991" s="79"/>
      <c r="F991" s="79"/>
      <c r="G991" s="80"/>
      <c r="H991" s="67"/>
      <c r="I991" s="67"/>
      <c r="J991" s="80"/>
      <c r="K991" s="80"/>
      <c r="L991" s="41"/>
      <c r="M991" s="41"/>
      <c r="N991" s="80"/>
      <c r="O991" s="80"/>
      <c r="P991" s="41"/>
      <c r="Q991" s="41"/>
      <c r="R991" s="80"/>
      <c r="S991" s="67"/>
      <c r="T991" s="80"/>
    </row>
    <row r="992" spans="2:20" x14ac:dyDescent="0.35">
      <c r="B992" s="39"/>
      <c r="C992" s="78"/>
      <c r="D992" s="79"/>
      <c r="E992" s="79"/>
      <c r="F992" s="79"/>
      <c r="G992" s="80"/>
      <c r="H992" s="67"/>
      <c r="I992" s="67"/>
      <c r="J992" s="80"/>
      <c r="K992" s="80"/>
      <c r="L992" s="41"/>
      <c r="M992" s="41"/>
      <c r="N992" s="80"/>
      <c r="O992" s="80"/>
      <c r="P992" s="41"/>
      <c r="Q992" s="41"/>
      <c r="R992" s="80"/>
      <c r="S992" s="67"/>
      <c r="T992" s="80"/>
    </row>
    <row r="993" spans="2:20" x14ac:dyDescent="0.35">
      <c r="B993" s="39"/>
      <c r="C993" s="78"/>
      <c r="D993" s="79"/>
      <c r="E993" s="79"/>
      <c r="F993" s="79"/>
      <c r="G993" s="80"/>
      <c r="H993" s="67"/>
      <c r="I993" s="67"/>
      <c r="J993" s="80"/>
      <c r="K993" s="80"/>
      <c r="L993" s="41"/>
      <c r="M993" s="41"/>
      <c r="N993" s="80"/>
      <c r="O993" s="80"/>
      <c r="P993" s="41"/>
      <c r="Q993" s="41"/>
      <c r="R993" s="80"/>
      <c r="S993" s="67"/>
      <c r="T993" s="80"/>
    </row>
    <row r="994" spans="2:20" x14ac:dyDescent="0.35">
      <c r="B994" s="39"/>
      <c r="C994" s="78"/>
      <c r="D994" s="79"/>
      <c r="E994" s="79"/>
      <c r="F994" s="79"/>
      <c r="G994" s="80"/>
      <c r="H994" s="67"/>
      <c r="I994" s="67"/>
      <c r="J994" s="80"/>
      <c r="K994" s="80"/>
      <c r="L994" s="41"/>
      <c r="M994" s="41"/>
      <c r="N994" s="80"/>
      <c r="O994" s="80"/>
      <c r="P994" s="41"/>
      <c r="Q994" s="41"/>
      <c r="R994" s="80"/>
      <c r="S994" s="67"/>
      <c r="T994" s="80"/>
    </row>
    <row r="995" spans="2:20" x14ac:dyDescent="0.35">
      <c r="B995" s="39"/>
      <c r="C995" s="78"/>
      <c r="D995" s="79"/>
      <c r="E995" s="79"/>
      <c r="F995" s="79"/>
      <c r="G995" s="80"/>
      <c r="H995" s="67"/>
      <c r="I995" s="67"/>
      <c r="J995" s="80"/>
      <c r="K995" s="80"/>
      <c r="L995" s="41"/>
      <c r="M995" s="41"/>
      <c r="N995" s="80"/>
      <c r="O995" s="80"/>
      <c r="P995" s="41"/>
      <c r="Q995" s="41"/>
      <c r="R995" s="80"/>
      <c r="S995" s="67"/>
      <c r="T995" s="80"/>
    </row>
    <row r="996" spans="2:20" x14ac:dyDescent="0.35">
      <c r="B996" s="39"/>
      <c r="C996" s="78"/>
      <c r="D996" s="79"/>
      <c r="E996" s="79"/>
      <c r="F996" s="79"/>
      <c r="G996" s="80"/>
      <c r="H996" s="67"/>
      <c r="I996" s="67"/>
      <c r="J996" s="80"/>
      <c r="K996" s="80"/>
      <c r="L996" s="41"/>
      <c r="M996" s="41"/>
      <c r="N996" s="80"/>
      <c r="O996" s="80"/>
      <c r="P996" s="41"/>
      <c r="Q996" s="41"/>
      <c r="R996" s="80"/>
      <c r="S996" s="67"/>
      <c r="T996" s="80"/>
    </row>
    <row r="997" spans="2:20" x14ac:dyDescent="0.35">
      <c r="B997" s="39"/>
      <c r="C997" s="78"/>
      <c r="D997" s="79"/>
      <c r="E997" s="79"/>
      <c r="F997" s="79"/>
      <c r="G997" s="80"/>
      <c r="H997" s="67"/>
      <c r="I997" s="67"/>
      <c r="J997" s="80"/>
      <c r="K997" s="80"/>
      <c r="L997" s="41"/>
      <c r="M997" s="41"/>
      <c r="N997" s="80"/>
      <c r="O997" s="80"/>
      <c r="P997" s="41"/>
      <c r="Q997" s="41"/>
      <c r="R997" s="80"/>
      <c r="S997" s="67"/>
      <c r="T997" s="80"/>
    </row>
    <row r="998" spans="2:20" x14ac:dyDescent="0.35">
      <c r="B998" s="39"/>
      <c r="C998" s="78"/>
      <c r="D998" s="79"/>
      <c r="E998" s="79"/>
      <c r="F998" s="79"/>
      <c r="G998" s="80"/>
      <c r="H998" s="67"/>
      <c r="I998" s="67"/>
      <c r="J998" s="80"/>
      <c r="K998" s="80"/>
      <c r="L998" s="41"/>
      <c r="M998" s="41"/>
      <c r="N998" s="80"/>
      <c r="O998" s="80"/>
      <c r="P998" s="41"/>
      <c r="Q998" s="41"/>
      <c r="R998" s="80"/>
      <c r="S998" s="67"/>
      <c r="T998" s="80"/>
    </row>
    <row r="999" spans="2:20" x14ac:dyDescent="0.35">
      <c r="B999" s="39"/>
      <c r="C999" s="78"/>
      <c r="D999" s="79"/>
      <c r="E999" s="79"/>
      <c r="F999" s="79"/>
      <c r="G999" s="80"/>
      <c r="H999" s="67"/>
      <c r="I999" s="67"/>
      <c r="J999" s="80"/>
      <c r="K999" s="80"/>
      <c r="L999" s="41"/>
      <c r="M999" s="41"/>
      <c r="N999" s="80"/>
      <c r="O999" s="80"/>
      <c r="P999" s="41"/>
      <c r="Q999" s="41"/>
      <c r="R999" s="80"/>
      <c r="S999" s="67"/>
      <c r="T999" s="80"/>
    </row>
    <row r="1000" spans="2:20" x14ac:dyDescent="0.35">
      <c r="B1000" s="39"/>
      <c r="C1000" s="78"/>
      <c r="D1000" s="79"/>
      <c r="E1000" s="79"/>
      <c r="F1000" s="79"/>
      <c r="G1000" s="80"/>
      <c r="H1000" s="67"/>
      <c r="I1000" s="67"/>
      <c r="J1000" s="80"/>
      <c r="K1000" s="80"/>
      <c r="L1000" s="41"/>
      <c r="M1000" s="41"/>
      <c r="N1000" s="80"/>
      <c r="O1000" s="80"/>
      <c r="P1000" s="41"/>
      <c r="Q1000" s="41"/>
      <c r="R1000" s="80"/>
      <c r="S1000" s="67"/>
      <c r="T1000" s="80"/>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Riverbed NetIM Security Technical Implementation Guide - SHGIR</dc:title>
  <dc:subject>Generated on: 2026-06-08 12:34:06</dc:subject>
  <dc:creator>Anicet Fopa Tchoffo</dc:creator>
  <cp:keywords>Baseline;Hardening;DISA;STIG</cp:keywords>
  <dc:description>Baseline Developed By: Riverbed and Defense Information Systems Agency (DISA) for the US DoD</dc:description>
  <cp:lastModifiedBy>Anicet Fopa Tchoffo</cp:lastModifiedBy>
  <dcterms:modified xsi:type="dcterms:W3CDTF">2026-06-08T11:34:13Z</dcterms:modified>
  <cp:category>DISA-STIG</cp:category>
  <cp:contentStatus>Draft</cp:contentStatus>
</cp:coreProperties>
</file>