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45" documentId="11_4AC75107B19D895FDEB2CD828B6F081B52ED191A" xr6:coauthVersionLast="47" xr6:coauthVersionMax="47" xr10:uidLastSave="{DB2B94D1-3A60-48DA-AA99-21D73F41823C}"/>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142" i="1"/>
  <c r="M141" i="1"/>
  <c r="M140" i="1"/>
  <c r="M139" i="1"/>
  <c r="M138" i="1"/>
  <c r="M137" i="1"/>
  <c r="M136" i="1"/>
  <c r="M135" i="1"/>
  <c r="M134" i="1"/>
  <c r="M133" i="1"/>
  <c r="M132" i="1"/>
  <c r="M131" i="1"/>
  <c r="M130" i="1"/>
  <c r="M129" i="1"/>
  <c r="M128" i="1"/>
  <c r="M127" i="1"/>
  <c r="M126" i="1"/>
  <c r="M125" i="1"/>
  <c r="M124" i="1"/>
  <c r="M123" i="1"/>
  <c r="M122" i="1"/>
  <c r="M121" i="1"/>
  <c r="M120" i="1"/>
  <c r="M119" i="1"/>
  <c r="M118" i="1"/>
  <c r="M117" i="1"/>
  <c r="M116" i="1"/>
  <c r="M115" i="1"/>
  <c r="M114" i="1"/>
  <c r="M113" i="1"/>
  <c r="M112" i="1"/>
  <c r="M111" i="1"/>
  <c r="M110" i="1"/>
  <c r="M109" i="1"/>
  <c r="M108" i="1"/>
  <c r="M107" i="1"/>
  <c r="M106" i="1"/>
  <c r="M105" i="1"/>
  <c r="M104" i="1"/>
  <c r="M103" i="1"/>
  <c r="M102" i="1"/>
  <c r="M101" i="1"/>
  <c r="M100" i="1"/>
  <c r="M99" i="1"/>
  <c r="M98" i="1"/>
  <c r="M97" i="1"/>
  <c r="M96" i="1"/>
  <c r="M95" i="1"/>
  <c r="M94" i="1"/>
  <c r="M93" i="1"/>
  <c r="M92" i="1"/>
  <c r="M91" i="1"/>
  <c r="M90" i="1"/>
  <c r="M89" i="1"/>
  <c r="M88" i="1"/>
  <c r="M87" i="1"/>
  <c r="M86" i="1"/>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F127" i="3" s="1"/>
  <c r="M9" i="1"/>
  <c r="M8" i="1"/>
  <c r="M7" i="1"/>
  <c r="M6" i="1"/>
  <c r="M5" i="1"/>
  <c r="M4" i="1"/>
  <c r="M3" i="1"/>
  <c r="M2" i="1"/>
  <c r="R202" i="3"/>
  <c r="R201" i="3"/>
  <c r="R200" i="3"/>
  <c r="R199" i="3"/>
  <c r="R198" i="3"/>
  <c r="R197" i="3"/>
  <c r="R196" i="3"/>
  <c r="R195" i="3"/>
  <c r="R194" i="3"/>
  <c r="R193" i="3"/>
  <c r="R192" i="3"/>
  <c r="R191" i="3"/>
  <c r="R190" i="3"/>
  <c r="R189" i="3"/>
  <c r="R188" i="3"/>
  <c r="R187" i="3"/>
  <c r="R186" i="3"/>
  <c r="R185" i="3"/>
  <c r="R184" i="3"/>
  <c r="R183" i="3"/>
  <c r="O127" i="3"/>
  <c r="N127" i="3"/>
  <c r="M127" i="3"/>
  <c r="L127" i="3"/>
  <c r="K127" i="3"/>
  <c r="E127" i="3"/>
  <c r="O126" i="3"/>
  <c r="N126" i="3"/>
  <c r="M126" i="3"/>
  <c r="L126" i="3"/>
  <c r="K126" i="3"/>
  <c r="F126" i="3"/>
  <c r="E126" i="3"/>
  <c r="G126" i="3" s="1"/>
  <c r="O125" i="3"/>
  <c r="N125" i="3"/>
  <c r="M125" i="3"/>
  <c r="L125" i="3"/>
  <c r="K125" i="3"/>
  <c r="F125" i="3"/>
  <c r="E125" i="3"/>
  <c r="G125" i="3" s="1"/>
  <c r="O124" i="3"/>
  <c r="N124" i="3"/>
  <c r="M124" i="3"/>
  <c r="L124" i="3"/>
  <c r="K124" i="3"/>
  <c r="F124" i="3"/>
  <c r="E124" i="3"/>
  <c r="G124" i="3" s="1"/>
  <c r="O123" i="3"/>
  <c r="N123" i="3"/>
  <c r="M123" i="3"/>
  <c r="L123" i="3"/>
  <c r="K123" i="3"/>
  <c r="F123" i="3"/>
  <c r="E123" i="3"/>
  <c r="G123" i="3" s="1"/>
  <c r="O122" i="3"/>
  <c r="N122" i="3"/>
  <c r="M122" i="3"/>
  <c r="L122" i="3"/>
  <c r="K122" i="3"/>
  <c r="F122" i="3"/>
  <c r="E122" i="3"/>
  <c r="G122" i="3" s="1"/>
  <c r="E108" i="3"/>
  <c r="D108" i="3"/>
  <c r="C108" i="3"/>
  <c r="F108" i="3" s="1"/>
  <c r="E107" i="3"/>
  <c r="D107" i="3"/>
  <c r="C107" i="3"/>
  <c r="F107" i="3" s="1"/>
  <c r="E106" i="3"/>
  <c r="D106" i="3"/>
  <c r="C106" i="3"/>
  <c r="F106" i="3" s="1"/>
  <c r="E105" i="3"/>
  <c r="D105" i="3"/>
  <c r="C105" i="3"/>
  <c r="F105" i="3" s="1"/>
  <c r="F88" i="3"/>
  <c r="E96" i="3" s="1"/>
  <c r="E88" i="3"/>
  <c r="D88" i="3"/>
  <c r="C88" i="3"/>
  <c r="E87" i="3"/>
  <c r="D87" i="3"/>
  <c r="C87" i="3"/>
  <c r="F87" i="3" s="1"/>
  <c r="E86" i="3"/>
  <c r="D86" i="3"/>
  <c r="C86" i="3"/>
  <c r="W138" i="3" s="1"/>
  <c r="E85" i="3"/>
  <c r="D85" i="3"/>
  <c r="C85" i="3"/>
  <c r="F85" i="3" s="1"/>
  <c r="F84" i="3"/>
  <c r="T168" i="3" s="1"/>
  <c r="E84" i="3"/>
  <c r="D84" i="3"/>
  <c r="C84" i="3"/>
  <c r="S138" i="3" s="1"/>
  <c r="E69" i="3"/>
  <c r="D69" i="3"/>
  <c r="C69" i="3"/>
  <c r="F69" i="3" s="1"/>
  <c r="E68" i="3"/>
  <c r="D68" i="3"/>
  <c r="C68" i="3"/>
  <c r="F68" i="3" s="1"/>
  <c r="E67" i="3"/>
  <c r="D67" i="3"/>
  <c r="C67" i="3"/>
  <c r="F67" i="3" s="1"/>
  <c r="E49" i="3"/>
  <c r="F49" i="3" s="1"/>
  <c r="D49" i="3"/>
  <c r="C49" i="3"/>
  <c r="E48" i="3"/>
  <c r="D48" i="3"/>
  <c r="C48" i="3"/>
  <c r="F48" i="3" s="1"/>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F16" i="3" s="1"/>
  <c r="C16" i="3"/>
  <c r="Q138" i="3" s="1"/>
  <c r="D9" i="3"/>
  <c r="C9" i="3"/>
  <c r="C8" i="3"/>
  <c r="D8" i="3" s="1"/>
  <c r="C7" i="3"/>
  <c r="D7" i="3" s="1"/>
  <c r="V168" i="3" l="1"/>
  <c r="V163" i="3"/>
  <c r="V158" i="3"/>
  <c r="V153" i="3"/>
  <c r="V148" i="3"/>
  <c r="V143" i="3"/>
  <c r="V167" i="3"/>
  <c r="V162" i="3"/>
  <c r="V157" i="3"/>
  <c r="V152" i="3"/>
  <c r="V147" i="3"/>
  <c r="V142" i="3"/>
  <c r="E93" i="3"/>
  <c r="D93" i="3"/>
  <c r="V166" i="3"/>
  <c r="V161" i="3"/>
  <c r="V156" i="3"/>
  <c r="V151" i="3"/>
  <c r="V146" i="3"/>
  <c r="V141" i="3"/>
  <c r="V170" i="3"/>
  <c r="V165" i="3"/>
  <c r="V160" i="3"/>
  <c r="V155" i="3"/>
  <c r="V150" i="3"/>
  <c r="V145" i="3"/>
  <c r="V140" i="3"/>
  <c r="V169" i="3"/>
  <c r="V164" i="3"/>
  <c r="V159" i="3"/>
  <c r="V154" i="3"/>
  <c r="V149" i="3"/>
  <c r="V144" i="3"/>
  <c r="C93" i="3"/>
  <c r="E56" i="3"/>
  <c r="D56" i="3"/>
  <c r="C56" i="3"/>
  <c r="G127" i="3"/>
  <c r="E35" i="3"/>
  <c r="D35" i="3"/>
  <c r="C35" i="3"/>
  <c r="E114" i="3"/>
  <c r="D114" i="3"/>
  <c r="C114" i="3"/>
  <c r="R168" i="3"/>
  <c r="R163" i="3"/>
  <c r="R158" i="3"/>
  <c r="R153" i="3"/>
  <c r="R148" i="3"/>
  <c r="R143" i="3"/>
  <c r="R167" i="3"/>
  <c r="R162" i="3"/>
  <c r="R157" i="3"/>
  <c r="R152" i="3"/>
  <c r="R147" i="3"/>
  <c r="R142" i="3"/>
  <c r="E20" i="3"/>
  <c r="D20" i="3"/>
  <c r="C20" i="3"/>
  <c r="R166" i="3"/>
  <c r="R161" i="3"/>
  <c r="R156" i="3"/>
  <c r="R151" i="3"/>
  <c r="R146" i="3"/>
  <c r="R141" i="3"/>
  <c r="R170" i="3"/>
  <c r="R165" i="3"/>
  <c r="R160" i="3"/>
  <c r="R155" i="3"/>
  <c r="R150" i="3"/>
  <c r="R145" i="3"/>
  <c r="R140" i="3"/>
  <c r="R169" i="3"/>
  <c r="R164" i="3"/>
  <c r="R159" i="3"/>
  <c r="R154" i="3"/>
  <c r="R149" i="3"/>
  <c r="R144" i="3"/>
  <c r="C95" i="3"/>
  <c r="D95" i="3"/>
  <c r="E95" i="3"/>
  <c r="E57" i="3"/>
  <c r="D57" i="3"/>
  <c r="C57" i="3"/>
  <c r="E112" i="3"/>
  <c r="D112" i="3"/>
  <c r="C112" i="3"/>
  <c r="E115" i="3"/>
  <c r="D115" i="3"/>
  <c r="C115" i="3"/>
  <c r="E58" i="3"/>
  <c r="D58" i="3"/>
  <c r="C58" i="3"/>
  <c r="D73" i="3"/>
  <c r="E73" i="3"/>
  <c r="C73" i="3"/>
  <c r="E74" i="3"/>
  <c r="D74" i="3"/>
  <c r="C74" i="3"/>
  <c r="C55" i="3"/>
  <c r="E55" i="3"/>
  <c r="D55" i="3"/>
  <c r="E34" i="3"/>
  <c r="D34" i="3"/>
  <c r="C34" i="3"/>
  <c r="E53" i="3"/>
  <c r="D53" i="3"/>
  <c r="C53" i="3"/>
  <c r="E54" i="3"/>
  <c r="D54" i="3"/>
  <c r="C54" i="3"/>
  <c r="E75" i="3"/>
  <c r="D75" i="3"/>
  <c r="C75" i="3"/>
  <c r="E113" i="3"/>
  <c r="D113" i="3"/>
  <c r="C113" i="3"/>
  <c r="F86" i="3"/>
  <c r="C96" i="3"/>
  <c r="T144" i="3"/>
  <c r="T149" i="3"/>
  <c r="T154" i="3"/>
  <c r="T159" i="3"/>
  <c r="T164" i="3"/>
  <c r="T169" i="3"/>
  <c r="D96" i="3"/>
  <c r="U138" i="3"/>
  <c r="T140" i="3"/>
  <c r="T145" i="3"/>
  <c r="T150" i="3"/>
  <c r="T155" i="3"/>
  <c r="T160" i="3"/>
  <c r="T165" i="3"/>
  <c r="T170" i="3"/>
  <c r="C92" i="3"/>
  <c r="T141" i="3"/>
  <c r="T146" i="3"/>
  <c r="T151" i="3"/>
  <c r="T156" i="3"/>
  <c r="T161" i="3"/>
  <c r="T166" i="3"/>
  <c r="D92" i="3"/>
  <c r="E92" i="3"/>
  <c r="T142" i="3"/>
  <c r="T147" i="3"/>
  <c r="T152" i="3"/>
  <c r="T157" i="3"/>
  <c r="T162" i="3"/>
  <c r="T167" i="3"/>
  <c r="T143" i="3"/>
  <c r="T148" i="3"/>
  <c r="T153" i="3"/>
  <c r="T158" i="3"/>
  <c r="T163" i="3"/>
  <c r="X167" i="3" l="1"/>
  <c r="X162" i="3"/>
  <c r="X157" i="3"/>
  <c r="X152" i="3"/>
  <c r="X147" i="3"/>
  <c r="X142" i="3"/>
  <c r="C94" i="3"/>
  <c r="X166" i="3"/>
  <c r="X161" i="3"/>
  <c r="X156" i="3"/>
  <c r="X151" i="3"/>
  <c r="X146" i="3"/>
  <c r="X141" i="3"/>
  <c r="X170" i="3"/>
  <c r="X165" i="3"/>
  <c r="X160" i="3"/>
  <c r="X155" i="3"/>
  <c r="X150" i="3"/>
  <c r="X145" i="3"/>
  <c r="X140" i="3"/>
  <c r="X169" i="3"/>
  <c r="X164" i="3"/>
  <c r="X159" i="3"/>
  <c r="X154" i="3"/>
  <c r="X149" i="3"/>
  <c r="X144" i="3"/>
  <c r="D94" i="3"/>
  <c r="E94" i="3"/>
  <c r="X168" i="3"/>
  <c r="X163" i="3"/>
  <c r="X158" i="3"/>
  <c r="X153" i="3"/>
  <c r="X148" i="3"/>
  <c r="X143" i="3"/>
</calcChain>
</file>

<file path=xl/sharedStrings.xml><?xml version="1.0" encoding="utf-8"?>
<sst xmlns="http://schemas.openxmlformats.org/spreadsheetml/2006/main" count="2353" uniqueCount="855">
  <si>
    <t>Id</t>
  </si>
  <si>
    <t>Title</t>
  </si>
  <si>
    <t>Severity</t>
  </si>
  <si>
    <t>Component</t>
  </si>
  <si>
    <t>MoSCoW</t>
  </si>
  <si>
    <t>OpsImpact</t>
  </si>
  <si>
    <t>Phase</t>
  </si>
  <si>
    <t>ImplStatus</t>
  </si>
  <si>
    <t>Notes</t>
  </si>
  <si>
    <t>Remediation</t>
  </si>
  <si>
    <t>Description</t>
  </si>
  <si>
    <t>Audit</t>
  </si>
  <si>
    <t>Status</t>
  </si>
  <si>
    <t>LogID</t>
  </si>
  <si>
    <t>V-254097</t>
  </si>
  <si>
    <r>
      <rPr>
        <sz val="11"/>
        <rFont val="Calibri"/>
      </rPr>
      <t>Nutanix AOS must automatically terminate a user session after 15 minutes of inactivity.</t>
    </r>
  </si>
  <si>
    <t>CAT II (Medium)</t>
  </si>
  <si>
    <t>Application</t>
  </si>
  <si>
    <t>Unassigned</t>
  </si>
  <si>
    <t>Unassessed</t>
  </si>
  <si>
    <t>Pending</t>
  </si>
  <si>
    <t/>
  </si>
  <si>
    <r>
      <rPr>
        <sz val="11"/>
        <color rgb="FF000000"/>
        <rFont val="Calibri"/>
      </rPr>
      <t>Configure Nutanix AOS Session Timeout settings to 15 minutes.</t>
    </r>
    <r>
      <rPr>
        <sz val="11"/>
        <color rgb="FF000000"/>
        <rFont val="Calibri"/>
      </rPr>
      <t xml:space="preserve">
</t>
    </r>
    <r>
      <rPr>
        <sz val="11"/>
        <color rgb="FF000000"/>
        <rFont val="Calibri"/>
      </rPr>
      <t>1. Log in to Prism Element.</t>
    </r>
    <r>
      <rPr>
        <sz val="11"/>
        <color rgb="FF000000"/>
        <rFont val="Calibri"/>
      </rPr>
      <t xml:space="preserve">
</t>
    </r>
    <r>
      <rPr>
        <sz val="11"/>
        <color rgb="FF000000"/>
        <rFont val="Calibri"/>
      </rPr>
      <t>2. Click on the gear icon in the upper right.</t>
    </r>
    <r>
      <rPr>
        <sz val="11"/>
        <color rgb="FF000000"/>
        <rFont val="Calibri"/>
      </rPr>
      <t xml:space="preserve">
</t>
    </r>
    <r>
      <rPr>
        <sz val="11"/>
        <color rgb="FF000000"/>
        <rFont val="Calibri"/>
      </rPr>
      <t xml:space="preserve">3. Navigate to "UI Settings" in the left navigation pane. </t>
    </r>
    <r>
      <rPr>
        <sz val="11"/>
        <color rgb="FF000000"/>
        <rFont val="Calibri"/>
      </rPr>
      <t xml:space="preserve">
</t>
    </r>
    <r>
      <rPr>
        <sz val="11"/>
        <color rgb="FF000000"/>
        <rFont val="Calibri"/>
      </rPr>
      <t>4. Set the Session Timeout settings to 15 minutes per user type.</t>
    </r>
  </si>
  <si>
    <r>
      <rPr>
        <sz val="11"/>
        <color rgb="FF000000"/>
        <rFont val="Calibri"/>
      </rPr>
      <t>An attacker can take advantage of user sessions that are left open, thus bypassing the user authentication process.</t>
    </r>
    <r>
      <rPr>
        <sz val="11"/>
        <color rgb="FF000000"/>
        <rFont val="Calibri"/>
      </rPr>
      <t xml:space="preserve">
</t>
    </r>
    <r>
      <rPr>
        <sz val="11"/>
        <color rgb="FF000000"/>
        <rFont val="Calibri"/>
      </rPr>
      <t>To thwart the vulnerability of open and unused user sessions, the application server must be configured to close the sessions when a configured condition or trigger event is met.</t>
    </r>
    <r>
      <rPr>
        <sz val="11"/>
        <color rgb="FF000000"/>
        <rFont val="Calibri"/>
      </rPr>
      <t xml:space="preserve">
</t>
    </r>
    <r>
      <rPr>
        <sz val="11"/>
        <color rgb="FF000000"/>
        <rFont val="Calibri"/>
      </rPr>
      <t>Session termination terminates all processes associated with a user's logical session except those processes specifically created by the user (i.e., session owner) to continue after the session is terminated.</t>
    </r>
    <r>
      <rPr>
        <sz val="11"/>
        <color rgb="FF000000"/>
        <rFont val="Calibri"/>
      </rPr>
      <t xml:space="preserve">
</t>
    </r>
    <r>
      <rPr>
        <sz val="11"/>
        <color rgb="FF000000"/>
        <rFont val="Calibri"/>
      </rPr>
      <t>Conditions or trigger events requiring automatic session termination can include, for example, periods of user inactivity, targeted responses to certain types of incidents, and time-of-day restrictions on information system use.</t>
    </r>
    <r>
      <rPr>
        <sz val="11"/>
        <color rgb="FF000000"/>
        <rFont val="Calibri"/>
      </rPr>
      <t xml:space="preserve">
</t>
    </r>
    <r>
      <rPr>
        <sz val="11"/>
        <color rgb="FF000000"/>
        <rFont val="Calibri"/>
      </rPr>
      <t>Satisfies: SRG-APP-000295-AS-000263, SRG-APP-000389-AS-000253, SRG-APP-000390-AS-000254</t>
    </r>
  </si>
  <si>
    <r>
      <rPr>
        <sz val="11"/>
        <color rgb="FF000000"/>
        <rFont val="Calibri"/>
      </rPr>
      <t>Confirm Nutanix AOS Session Timeout settings are set to 15 minutes.</t>
    </r>
    <r>
      <rPr>
        <sz val="11"/>
        <color rgb="FF000000"/>
        <rFont val="Calibri"/>
      </rPr>
      <t xml:space="preserve">
</t>
    </r>
    <r>
      <rPr>
        <sz val="11"/>
        <color rgb="FF000000"/>
        <rFont val="Calibri"/>
      </rPr>
      <t>1. Log in to Prism Element.</t>
    </r>
    <r>
      <rPr>
        <sz val="11"/>
        <color rgb="FF000000"/>
        <rFont val="Calibri"/>
      </rPr>
      <t xml:space="preserve">
</t>
    </r>
    <r>
      <rPr>
        <sz val="11"/>
        <color rgb="FF000000"/>
        <rFont val="Calibri"/>
      </rPr>
      <t>2. Click on the gear icon in the upper right.</t>
    </r>
    <r>
      <rPr>
        <sz val="11"/>
        <color rgb="FF000000"/>
        <rFont val="Calibri"/>
      </rPr>
      <t xml:space="preserve">
</t>
    </r>
    <r>
      <rPr>
        <sz val="11"/>
        <color rgb="FF000000"/>
        <rFont val="Calibri"/>
      </rPr>
      <t>3. Navigate to "UI Settings" in the left navigation pane.</t>
    </r>
    <r>
      <rPr>
        <sz val="11"/>
        <color rgb="FF000000"/>
        <rFont val="Calibri"/>
      </rPr>
      <t xml:space="preserve">
</t>
    </r>
    <r>
      <rPr>
        <sz val="11"/>
        <color rgb="FF000000"/>
        <rFont val="Calibri"/>
      </rPr>
      <t>For each user type, verify that the Session Timeout is set correctly. If not, this is a finding.</t>
    </r>
  </si>
  <si>
    <t>V-254098</t>
  </si>
  <si>
    <r>
      <rPr>
        <sz val="11"/>
        <rFont val="Calibri"/>
      </rPr>
      <t>Nutanix AOS must disable Remote Support Sessions.</t>
    </r>
  </si>
  <si>
    <r>
      <rPr>
        <sz val="11"/>
        <color rgb="FF000000"/>
        <rFont val="Calibri"/>
      </rPr>
      <t>Configure Nutanix AOS Prism Elements to disable Remote Sessions. If the ability to disable Remote Sessions is not available there is corruption within the CVM. A rebuild is necessary to clear out the corruption and get the CVM back to a positive state.</t>
    </r>
    <r>
      <rPr>
        <sz val="11"/>
        <color rgb="FF000000"/>
        <rFont val="Calibri"/>
      </rPr>
      <t xml:space="preserve">
</t>
    </r>
    <r>
      <rPr>
        <sz val="11"/>
        <color rgb="FF000000"/>
        <rFont val="Calibri"/>
      </rPr>
      <t>Rebuild the CVM by booting from ISO.</t>
    </r>
  </si>
  <si>
    <r>
      <rPr>
        <sz val="11"/>
        <color rgb="FF000000"/>
        <rFont val="Calibri"/>
      </rPr>
      <t>Application servers provide remote access capability and must be able to enforce remote access policy requirements or work in conjunction with enterprise tools designed to enforce policy requirements. Automated monitoring and control of remote access sessions allows organizations to detect cyberattacks and also ensure ongoing compliance with remote access policies by logging connection activities of remote users.</t>
    </r>
    <r>
      <rPr>
        <sz val="11"/>
        <color rgb="FF000000"/>
        <rFont val="Calibri"/>
      </rPr>
      <t xml:space="preserve">
</t>
    </r>
    <r>
      <rPr>
        <sz val="11"/>
        <color rgb="FF000000"/>
        <rFont val="Calibri"/>
      </rPr>
      <t>Examples of policy requirements include, but are not limited to, authorizing remote access to the information system, limiting access based on authentication credentials, and monitoring for unauthorized access.</t>
    </r>
  </si>
  <si>
    <r>
      <rPr>
        <sz val="11"/>
        <color rgb="FF000000"/>
        <rFont val="Calibri"/>
      </rPr>
      <t>Confirm Nutanix AOS Prism Elements is configured to manage remote access.</t>
    </r>
    <r>
      <rPr>
        <sz val="11"/>
        <color rgb="FF000000"/>
        <rFont val="Calibri"/>
      </rPr>
      <t xml:space="preserve">
</t>
    </r>
    <r>
      <rPr>
        <sz val="11"/>
        <color rgb="FF000000"/>
        <rFont val="Calibri"/>
      </rPr>
      <t>1. Log in to Prism Element.</t>
    </r>
    <r>
      <rPr>
        <sz val="11"/>
        <color rgb="FF000000"/>
        <rFont val="Calibri"/>
      </rPr>
      <t xml:space="preserve">
</t>
    </r>
    <r>
      <rPr>
        <sz val="11"/>
        <color rgb="FF000000"/>
        <rFont val="Calibri"/>
      </rPr>
      <t>2. Click on the gear icon in the upper right.</t>
    </r>
    <r>
      <rPr>
        <sz val="11"/>
        <color rgb="FF000000"/>
        <rFont val="Calibri"/>
      </rPr>
      <t xml:space="preserve">
</t>
    </r>
    <r>
      <rPr>
        <sz val="11"/>
        <color rgb="FF000000"/>
        <rFont val="Calibri"/>
      </rPr>
      <t>3. Navigate to the Remote Support section to verify the ability to disable remote sessions, and that it is checked.</t>
    </r>
    <r>
      <rPr>
        <sz val="11"/>
        <color rgb="FF000000"/>
        <rFont val="Calibri"/>
      </rPr>
      <t xml:space="preserve">
</t>
    </r>
    <r>
      <rPr>
        <sz val="11"/>
        <color rgb="FF000000"/>
        <rFont val="Calibri"/>
      </rPr>
      <t>If Disable Remote Sessions is not available, or is not checked, this is a finding.</t>
    </r>
  </si>
  <si>
    <t>V-254099</t>
  </si>
  <si>
    <r>
      <rPr>
        <sz val="11"/>
        <rFont val="Calibri"/>
      </rPr>
      <t>Nutanix AOS must implement cryptography mechanisms to protect the confidentiality and integrity of the remote access session.</t>
    </r>
  </si>
  <si>
    <t>CAT I (High)</t>
  </si>
  <si>
    <r>
      <rPr>
        <sz val="11"/>
        <color rgb="FF000000"/>
        <rFont val="Calibri"/>
      </rPr>
      <t>Import a DoD PKI issued SSL Certificate by Following the "Install an SSL Certificate" instructions in the "AOS Security Guide" located on the Nutanix Portal or by completing the following steps.</t>
    </r>
    <r>
      <rPr>
        <sz val="11"/>
        <color rgb="FF000000"/>
        <rFont val="Calibri"/>
      </rPr>
      <t xml:space="preserve">
</t>
    </r>
    <r>
      <rPr>
        <sz val="11"/>
        <color rgb="FF000000"/>
        <rFont val="Calibri"/>
      </rPr>
      <t>1. Click the gear icon in the main menu, and then select SSL Certificate in the Settings page. The SSL Certificate dialog box appears.</t>
    </r>
    <r>
      <rPr>
        <sz val="11"/>
        <color rgb="FF000000"/>
        <rFont val="Calibri"/>
      </rPr>
      <t xml:space="preserve">
</t>
    </r>
    <r>
      <rPr>
        <sz val="11"/>
        <color rgb="FF000000"/>
        <rFont val="Calibri"/>
      </rPr>
      <t>2. To replace (or install) a certificate, click "Replace Certificate".</t>
    </r>
    <r>
      <rPr>
        <sz val="11"/>
        <color rgb="FF000000"/>
        <rFont val="Calibri"/>
      </rPr>
      <t xml:space="preserve">
</t>
    </r>
    <r>
      <rPr>
        <sz val="11"/>
        <color rgb="FF000000"/>
        <rFont val="Calibri"/>
      </rPr>
      <t>3. To apply a custom certificate that the user provides:</t>
    </r>
    <r>
      <rPr>
        <sz val="11"/>
        <color rgb="FF000000"/>
        <rFont val="Calibri"/>
      </rPr>
      <t xml:space="preserve">
</t>
    </r>
    <r>
      <rPr>
        <sz val="11"/>
        <color rgb="FF000000"/>
        <rFont val="Calibri"/>
      </rPr>
      <t xml:space="preserve">     a. Click the Import Key and Certificate option, and then click "Next".</t>
    </r>
    <r>
      <rPr>
        <sz val="11"/>
        <color rgb="FF000000"/>
        <rFont val="Calibri"/>
      </rPr>
      <t xml:space="preserve">
</t>
    </r>
    <r>
      <rPr>
        <sz val="11"/>
        <color rgb="FF000000"/>
        <rFont val="Calibri"/>
      </rPr>
      <t xml:space="preserve">     b. Complete the fields as follows, and then click the "Import Files". Note: All three imported files for the custom certificate must be PEM encoded.</t>
    </r>
    <r>
      <rPr>
        <sz val="11"/>
        <color rgb="FF000000"/>
        <rFont val="Calibri"/>
      </rPr>
      <t xml:space="preserve">
</t>
    </r>
    <r>
      <rPr>
        <sz val="11"/>
        <color rgb="FF000000"/>
        <rFont val="Calibri"/>
      </rPr>
      <t xml:space="preserve">          i. Private Key Type: Select the appropriate type for the signed certificate from the pull-down list (RSA 4096 bit, RSA 2048 bit, EC DSA 256 bit, EC DSA 384 bit, or EC DSA 521).</t>
    </r>
    <r>
      <rPr>
        <sz val="11"/>
        <color rgb="FF000000"/>
        <rFont val="Calibri"/>
      </rPr>
      <t xml:space="preserve">
</t>
    </r>
    <r>
      <rPr>
        <sz val="11"/>
        <color rgb="FF000000"/>
        <rFont val="Calibri"/>
      </rPr>
      <t xml:space="preserve">         ii. Private Key: Click "Browse", and then select the private key associated with the certificate to be imported.</t>
    </r>
    <r>
      <rPr>
        <sz val="11"/>
        <color rgb="FF000000"/>
        <rFont val="Calibri"/>
      </rPr>
      <t xml:space="preserve">
</t>
    </r>
    <r>
      <rPr>
        <sz val="11"/>
        <color rgb="FF000000"/>
        <rFont val="Calibri"/>
      </rPr>
      <t xml:space="preserve">        iii. Public Certificate: Click "Browse", and then select the signed public portion of the server certificate corresponding to the private key.</t>
    </r>
    <r>
      <rPr>
        <sz val="11"/>
        <color rgb="FF000000"/>
        <rFont val="Calibri"/>
      </rPr>
      <t xml:space="preserve">
</t>
    </r>
    <r>
      <rPr>
        <sz val="11"/>
        <color rgb="FF000000"/>
        <rFont val="Calibri"/>
      </rPr>
      <t xml:space="preserve">        iv. CA Certificate/Chain: Click "Browse", and then select the certificate or chain of the signing authority for the public certificate.</t>
    </r>
    <r>
      <rPr>
        <sz val="11"/>
        <color rgb="FF000000"/>
        <rFont val="Calibri"/>
      </rPr>
      <t xml:space="preserve">
</t>
    </r>
    <r>
      <rPr>
        <sz val="11"/>
        <color rgb="FF000000"/>
        <rFont val="Calibri"/>
      </rPr>
      <t>Use the "cat" command to concatenate a list of CA certificates into a chain file.</t>
    </r>
    <r>
      <rPr>
        <sz val="11"/>
        <color rgb="FF000000"/>
        <rFont val="Calibri"/>
      </rPr>
      <t xml:space="preserve">
</t>
    </r>
    <r>
      <rPr>
        <sz val="11"/>
        <color rgb="FF000000"/>
        <rFont val="Calibri"/>
      </rPr>
      <t>$ cat signer.crt inter.crt root.crt &gt; server.cert</t>
    </r>
  </si>
  <si>
    <r>
      <rPr>
        <sz val="11"/>
        <color rgb="FF000000"/>
        <rFont val="Calibri"/>
      </rPr>
      <t>Encryption is critical for protection of remote access sessions. If encryption is not being used for integrity, malicious users may gain the ability to modify the application server configuration. The use of cryptography for ensuring integrity of remote access sessions mitigates that risk.</t>
    </r>
    <r>
      <rPr>
        <sz val="11"/>
        <color rgb="FF000000"/>
        <rFont val="Calibri"/>
      </rPr>
      <t xml:space="preserve">
</t>
    </r>
    <r>
      <rPr>
        <sz val="11"/>
        <color rgb="FF000000"/>
        <rFont val="Calibri"/>
      </rPr>
      <t>Application servers utilize a web management interface and scripted commands when allowing remote access. Web access requires the use of TLS and scripted access requires using ssh or some other form of approved cryptography. Application servers must have a capability to enable a secure remote admin capability.</t>
    </r>
    <r>
      <rPr>
        <sz val="11"/>
        <color rgb="FF000000"/>
        <rFont val="Calibri"/>
      </rPr>
      <t xml:space="preserve">
</t>
    </r>
    <r>
      <rPr>
        <sz val="11"/>
        <color rgb="FF000000"/>
        <rFont val="Calibri"/>
      </rPr>
      <t>FIPS 140-2 approved TLS versions must be enabled and non-FIPS-approved SSL versions must be disabled.</t>
    </r>
    <r>
      <rPr>
        <sz val="11"/>
        <color rgb="FF000000"/>
        <rFont val="Calibri"/>
      </rPr>
      <t xml:space="preserve">
</t>
    </r>
    <r>
      <rPr>
        <sz val="11"/>
        <color rgb="FF000000"/>
        <rFont val="Calibri"/>
      </rPr>
      <t>NIST SP 800-52 specifies the preferred configurations for government systems.</t>
    </r>
    <r>
      <rPr>
        <sz val="11"/>
        <color rgb="FF000000"/>
        <rFont val="Calibri"/>
      </rPr>
      <t xml:space="preserve">
</t>
    </r>
    <r>
      <rPr>
        <sz val="11"/>
        <color rgb="FF000000"/>
        <rFont val="Calibri"/>
      </rPr>
      <t>Satisfies: SRG-APP-000014-AS-000009, SRG-APP-000015-AS-000010</t>
    </r>
  </si>
  <si>
    <r>
      <rPr>
        <sz val="11"/>
        <color rgb="FF000000"/>
        <rFont val="Calibri"/>
      </rPr>
      <t>Validate that the Signing Algorithm of the current SSL certificate.</t>
    </r>
    <r>
      <rPr>
        <sz val="11"/>
        <color rgb="FF000000"/>
        <rFont val="Calibri"/>
      </rPr>
      <t xml:space="preserve">
</t>
    </r>
    <r>
      <rPr>
        <sz val="11"/>
        <color rgb="FF000000"/>
        <rFont val="Calibri"/>
      </rPr>
      <t>In the Prism UI, click the gear icon, and then select Settings &gt;&gt; SSL Certificate.</t>
    </r>
    <r>
      <rPr>
        <sz val="11"/>
        <color rgb="FF000000"/>
        <rFont val="Calibri"/>
      </rPr>
      <t xml:space="preserve">
</t>
    </r>
    <r>
      <rPr>
        <sz val="11"/>
        <color rgb="FF000000"/>
        <rFont val="Calibri"/>
      </rPr>
      <t>If there is no SSL Certificate loaded, this is a finding.</t>
    </r>
  </si>
  <si>
    <t>V-254100</t>
  </si>
  <si>
    <r>
      <rPr>
        <sz val="11"/>
        <rFont val="Calibri"/>
      </rPr>
      <t>Nutanix AOS role mapping must be configured to the lowest privilege level needed for user access.</t>
    </r>
  </si>
  <si>
    <r>
      <rPr>
        <sz val="11"/>
        <color rgb="FF000000"/>
        <rFont val="Calibri"/>
      </rPr>
      <t>Configure the user and group mappings to be compliant with the documented mapping policies defined by the ISSO.</t>
    </r>
    <r>
      <rPr>
        <sz val="11"/>
        <color rgb="FF000000"/>
        <rFont val="Calibri"/>
      </rPr>
      <t xml:space="preserve">
</t>
    </r>
    <r>
      <rPr>
        <sz val="11"/>
        <color rgb="FF000000"/>
        <rFont val="Calibri"/>
      </rPr>
      <t>1. Log in to Prism Element.</t>
    </r>
    <r>
      <rPr>
        <sz val="11"/>
        <color rgb="FF000000"/>
        <rFont val="Calibri"/>
      </rPr>
      <t xml:space="preserve">
</t>
    </r>
    <r>
      <rPr>
        <sz val="11"/>
        <color rgb="FF000000"/>
        <rFont val="Calibri"/>
      </rPr>
      <t>2. Click on the gear icon in the upper right.</t>
    </r>
    <r>
      <rPr>
        <sz val="11"/>
        <color rgb="FF000000"/>
        <rFont val="Calibri"/>
      </rPr>
      <t xml:space="preserve">
</t>
    </r>
    <r>
      <rPr>
        <sz val="11"/>
        <color rgb="FF000000"/>
        <rFont val="Calibri"/>
      </rPr>
      <t>3. Navigate to "role mapping".</t>
    </r>
    <r>
      <rPr>
        <sz val="11"/>
        <color rgb="FF000000"/>
        <rFont val="Calibri"/>
      </rPr>
      <t xml:space="preserve">
</t>
    </r>
    <r>
      <rPr>
        <sz val="11"/>
        <color rgb="FF000000"/>
        <rFont val="Calibri"/>
      </rPr>
      <t>4. Add users and groups to role mappings per policy.</t>
    </r>
  </si>
  <si>
    <r>
      <rPr>
        <sz val="11"/>
        <color rgb="FF000000"/>
        <rFont val="Calibri"/>
      </rPr>
      <t>Strong access controls are critical to securing the application server. Access control policies (e.g., identity-based policies, role-based policies, attribute-based policies) and access enforcement mechanisms (e.g., access control lists, access control matrices, cryptography) must be employed by the application server to control access between users (or processes acting on behalf of users) and objects (e.g., applications, files, records, processes, application domains) in the application server.</t>
    </r>
    <r>
      <rPr>
        <sz val="11"/>
        <color rgb="FF000000"/>
        <rFont val="Calibri"/>
      </rPr>
      <t xml:space="preserve">
</t>
    </r>
    <r>
      <rPr>
        <sz val="11"/>
        <color rgb="FF000000"/>
        <rFont val="Calibri"/>
      </rPr>
      <t>Without stringent logical access and authorization controls, an adversary may have the ability, with very little effort, to compromise the application server and associated supporting infrastructure.</t>
    </r>
  </si>
  <si>
    <r>
      <rPr>
        <sz val="11"/>
        <color rgb="FF000000"/>
        <rFont val="Calibri"/>
      </rPr>
      <t>Nutanix AOS supports user and group role mapping. Ensure all users or groups match that of the documented mapping policies defined by the ISSO.</t>
    </r>
    <r>
      <rPr>
        <sz val="11"/>
        <color rgb="FF000000"/>
        <rFont val="Calibri"/>
      </rPr>
      <t xml:space="preserve">
</t>
    </r>
    <r>
      <rPr>
        <sz val="11"/>
        <color rgb="FF000000"/>
        <rFont val="Calibri"/>
      </rPr>
      <t>1. Log in to Prism Element.</t>
    </r>
    <r>
      <rPr>
        <sz val="11"/>
        <color rgb="FF000000"/>
        <rFont val="Calibri"/>
      </rPr>
      <t xml:space="preserve">
</t>
    </r>
    <r>
      <rPr>
        <sz val="11"/>
        <color rgb="FF000000"/>
        <rFont val="Calibri"/>
      </rPr>
      <t>2. Click on the gear icon in the upper right.</t>
    </r>
    <r>
      <rPr>
        <sz val="11"/>
        <color rgb="FF000000"/>
        <rFont val="Calibri"/>
      </rPr>
      <t xml:space="preserve">
</t>
    </r>
    <r>
      <rPr>
        <sz val="11"/>
        <color rgb="FF000000"/>
        <rFont val="Calibri"/>
      </rPr>
      <t>3. Navigate to "role mapping".</t>
    </r>
    <r>
      <rPr>
        <sz val="11"/>
        <color rgb="FF000000"/>
        <rFont val="Calibri"/>
      </rPr>
      <t xml:space="preserve">
</t>
    </r>
    <r>
      <rPr>
        <sz val="11"/>
        <color rgb="FF000000"/>
        <rFont val="Calibri"/>
      </rPr>
      <t>For each user or group listed, ensure the role granted is according to access control policies. If not, this is a finding.</t>
    </r>
  </si>
  <si>
    <t>V-254101</t>
  </si>
  <si>
    <r>
      <rPr>
        <sz val="11"/>
        <rFont val="Calibri"/>
      </rPr>
      <t>Nutanix AOS must prevent nonprivileged users from executing privileged functions to include disabling, circumventing, or altering implemented security safeguards/countermeasures.</t>
    </r>
  </si>
  <si>
    <r>
      <rPr>
        <sz val="11"/>
        <color rgb="FF000000"/>
        <rFont val="Calibri"/>
      </rPr>
      <t>Assign the privileged users identified by the ISSM to the Cluster Admin role.</t>
    </r>
  </si>
  <si>
    <r>
      <rPr>
        <sz val="11"/>
        <color rgb="FF000000"/>
        <rFont val="Calibri"/>
      </rPr>
      <t>Preventing nonprivileged users from executing privileged functions mitigates the risk that unauthorized individuals or processes may gain unnecessary access to information or privileges.</t>
    </r>
    <r>
      <rPr>
        <sz val="11"/>
        <color rgb="FF000000"/>
        <rFont val="Calibri"/>
      </rPr>
      <t xml:space="preserve">
</t>
    </r>
    <r>
      <rPr>
        <sz val="11"/>
        <color rgb="FF000000"/>
        <rFont val="Calibri"/>
      </rPr>
      <t>Restricting nonprivileged users also prevents an attacker, who has gained access to a nonprivileged account, from elevating privileges, creating accounts, and performing system checks and maintenance.</t>
    </r>
  </si>
  <si>
    <r>
      <rPr>
        <sz val="11"/>
        <color rgb="FF000000"/>
        <rFont val="Calibri"/>
      </rPr>
      <t>Display a list of configured users and their roles on the Prism UI:</t>
    </r>
    <r>
      <rPr>
        <sz val="11"/>
        <color rgb="FF000000"/>
        <rFont val="Calibri"/>
      </rPr>
      <t xml:space="preserve">
</t>
    </r>
    <r>
      <rPr>
        <sz val="11"/>
        <color rgb="FF000000"/>
        <rFont val="Calibri"/>
      </rPr>
      <t>1. Log in to Prism Element.</t>
    </r>
    <r>
      <rPr>
        <sz val="11"/>
        <color rgb="FF000000"/>
        <rFont val="Calibri"/>
      </rPr>
      <t xml:space="preserve">
</t>
    </r>
    <r>
      <rPr>
        <sz val="11"/>
        <color rgb="FF000000"/>
        <rFont val="Calibri"/>
      </rPr>
      <t>2. Click on the gear icon in the upper right.</t>
    </r>
    <r>
      <rPr>
        <sz val="11"/>
        <color rgb="FF000000"/>
        <rFont val="Calibri"/>
      </rPr>
      <t xml:space="preserve">
</t>
    </r>
    <r>
      <rPr>
        <sz val="11"/>
        <color rgb="FF000000"/>
        <rFont val="Calibri"/>
      </rPr>
      <t>3. Navigate to "Local User Management".</t>
    </r>
    <r>
      <rPr>
        <sz val="11"/>
        <color rgb="FF000000"/>
        <rFont val="Calibri"/>
      </rPr>
      <t xml:space="preserve">
</t>
    </r>
    <r>
      <rPr>
        <sz val="11"/>
        <color rgb="FF000000"/>
        <rFont val="Calibri"/>
      </rPr>
      <t>Validate that only authorized accounts have been assigned the "Cluster Admin" role by comparing the above list against the approved user list provided by the ISSM.</t>
    </r>
    <r>
      <rPr>
        <sz val="11"/>
        <color rgb="FF000000"/>
        <rFont val="Calibri"/>
      </rPr>
      <t xml:space="preserve">
</t>
    </r>
    <r>
      <rPr>
        <sz val="11"/>
        <color rgb="FF000000"/>
        <rFont val="Calibri"/>
      </rPr>
      <t>If there are any users assigned the "Cluster Admin" role that have not been authorized by the ISSM, this is a finding.</t>
    </r>
  </si>
  <si>
    <t>V-254102</t>
  </si>
  <si>
    <r>
      <rPr>
        <sz val="11"/>
        <rFont val="Calibri"/>
      </rPr>
      <t>Nutanix AOS must display the standard Mandatory DoD Notice and Consent Banner before granting access to the system.</t>
    </r>
  </si>
  <si>
    <t>CAT III (Low)</t>
  </si>
  <si>
    <r>
      <rPr>
        <sz val="11"/>
        <color rgb="FF000000"/>
        <rFont val="Calibri"/>
      </rPr>
      <t>Configure Nutanix AOS Prism Elements WebUI to display the Standard Mandatory DoD Notice and Consent Banner.</t>
    </r>
    <r>
      <rPr>
        <sz val="11"/>
        <color rgb="FF000000"/>
        <rFont val="Calibri"/>
      </rPr>
      <t xml:space="preserve">
</t>
    </r>
    <r>
      <rPr>
        <sz val="11"/>
        <color rgb="FF000000"/>
        <rFont val="Calibri"/>
      </rPr>
      <t>1. Log in to Prism Element.</t>
    </r>
    <r>
      <rPr>
        <sz val="11"/>
        <color rgb="FF000000"/>
        <rFont val="Calibri"/>
      </rPr>
      <t xml:space="preserve">
</t>
    </r>
    <r>
      <rPr>
        <sz val="11"/>
        <color rgb="FF000000"/>
        <rFont val="Calibri"/>
      </rPr>
      <t>2. Click on the gear icon in the upper right.</t>
    </r>
    <r>
      <rPr>
        <sz val="11"/>
        <color rgb="FF000000"/>
        <rFont val="Calibri"/>
      </rPr>
      <t xml:space="preserve">
</t>
    </r>
    <r>
      <rPr>
        <sz val="11"/>
        <color rgb="FF000000"/>
        <rFont val="Calibri"/>
      </rPr>
      <t>3. Navigate to the "Welcome Banner".</t>
    </r>
    <r>
      <rPr>
        <sz val="11"/>
        <color rgb="FF000000"/>
        <rFont val="Calibri"/>
      </rPr>
      <t xml:space="preserve">
</t>
    </r>
    <r>
      <rPr>
        <sz val="11"/>
        <color rgb="FF000000"/>
        <rFont val="Calibri"/>
      </rPr>
      <t>4. Set the Welcome Banner to be configured with the Standardized DoD Use Notification.</t>
    </r>
    <r>
      <rPr>
        <sz val="11"/>
        <color rgb="FF000000"/>
        <rFont val="Calibri"/>
      </rPr>
      <t xml:space="preserve">
</t>
    </r>
    <r>
      <rPr>
        <sz val="11"/>
        <color rgb="FF000000"/>
        <rFont val="Calibri"/>
      </rPr>
      <t>5. Check "Enable Banner".</t>
    </r>
    <r>
      <rPr>
        <sz val="11"/>
        <color rgb="FF000000"/>
        <rFont val="Calibri"/>
      </rPr>
      <t xml:space="preserve">
</t>
    </r>
    <r>
      <rPr>
        <sz val="11"/>
        <color rgb="FF000000"/>
        <rFont val="Calibri"/>
      </rPr>
      <t>6. Click "Save".</t>
    </r>
  </si>
  <si>
    <r>
      <rPr>
        <sz val="11"/>
        <color rgb="FF000000"/>
        <rFont val="Calibri"/>
      </rPr>
      <t xml:space="preserve">Application servers are required to display the Standard Mandatory DoD Notice and Consent Banner before granting access to the system management interface, providing privacy and security notices consistent with applicable federal laws, Executive Orders, directives, policies, regulations, standards, and guidance that states that: </t>
    </r>
    <r>
      <rPr>
        <sz val="11"/>
        <color rgb="FF000000"/>
        <rFont val="Calibri"/>
      </rPr>
      <t xml:space="preserve">
</t>
    </r>
    <r>
      <rPr>
        <sz val="11"/>
        <color rgb="FF000000"/>
        <rFont val="Calibri"/>
      </rPr>
      <t xml:space="preserve">(i) Users are accessing a U.S. Government information system; </t>
    </r>
    <r>
      <rPr>
        <sz val="11"/>
        <color rgb="FF000000"/>
        <rFont val="Calibri"/>
      </rPr>
      <t xml:space="preserve">
</t>
    </r>
    <r>
      <rPr>
        <sz val="11"/>
        <color rgb="FF000000"/>
        <rFont val="Calibri"/>
      </rPr>
      <t xml:space="preserve">(ii) System usage may be monitored, recorded, and subject to audit; </t>
    </r>
    <r>
      <rPr>
        <sz val="11"/>
        <color rgb="FF000000"/>
        <rFont val="Calibri"/>
      </rPr>
      <t xml:space="preserve">
</t>
    </r>
    <r>
      <rPr>
        <sz val="11"/>
        <color rgb="FF000000"/>
        <rFont val="Calibri"/>
      </rPr>
      <t xml:space="preserve">(iii) Unauthorized use of the system is prohibited and subject to criminal and civil penalties; and </t>
    </r>
    <r>
      <rPr>
        <sz val="11"/>
        <color rgb="FF000000"/>
        <rFont val="Calibri"/>
      </rPr>
      <t xml:space="preserve">
</t>
    </r>
    <r>
      <rPr>
        <sz val="11"/>
        <color rgb="FF000000"/>
        <rFont val="Calibri"/>
      </rPr>
      <t>(iv) The use of the system indicates consent to monitoring and recording.</t>
    </r>
    <r>
      <rPr>
        <sz val="11"/>
        <color rgb="FF000000"/>
        <rFont val="Calibri"/>
      </rPr>
      <t xml:space="preserve">
</t>
    </r>
    <r>
      <rPr>
        <sz val="11"/>
        <color rgb="FF000000"/>
        <rFont val="Calibri"/>
      </rPr>
      <t xml:space="preserve">System use notification messages can be implemented in the form of warning banners displayed when individuals log on to the information system. </t>
    </r>
    <r>
      <rPr>
        <sz val="11"/>
        <color rgb="FF000000"/>
        <rFont val="Calibri"/>
      </rPr>
      <t xml:space="preserve">
</t>
    </r>
    <r>
      <rPr>
        <sz val="11"/>
        <color rgb="FF000000"/>
        <rFont val="Calibri"/>
      </rPr>
      <t xml:space="preserve">System use notification is intended only for information system access including an interactive logon interface with a human user, and is not required when an interactive interface does not exist. </t>
    </r>
    <r>
      <rPr>
        <sz val="11"/>
        <color rgb="FF000000"/>
        <rFont val="Calibri"/>
      </rPr>
      <t xml:space="preserve">
</t>
    </r>
    <r>
      <rPr>
        <sz val="11"/>
        <color rgb="FF000000"/>
        <rFont val="Calibri"/>
      </rPr>
      <t>Use this banner for desktops, laptops, and other devices accommodating banners of 1300 characters. The banner shall be implemented as a click-through banner at logon (to the extent permitted by the operating system), meaning it prevents further activity on the information system unless and until the user executes a positive action to manifest agreement by clicking on a box indicating "OK".</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Satisfies: SRG-APP-000068-AS-000035, SRG-APP-000069-AS-000036</t>
    </r>
  </si>
  <si>
    <r>
      <rPr>
        <sz val="11"/>
        <color rgb="FF000000"/>
        <rFont val="Calibri"/>
      </rPr>
      <t>Validate that the Prism WebUI "Welcome Banner" is enabled.</t>
    </r>
    <r>
      <rPr>
        <sz val="11"/>
        <color rgb="FF000000"/>
        <rFont val="Calibri"/>
      </rPr>
      <t xml:space="preserve">
</t>
    </r>
    <r>
      <rPr>
        <sz val="11"/>
        <color rgb="FF000000"/>
        <rFont val="Calibri"/>
      </rPr>
      <t>1. Log in to Prism Element.</t>
    </r>
    <r>
      <rPr>
        <sz val="11"/>
        <color rgb="FF000000"/>
        <rFont val="Calibri"/>
      </rPr>
      <t xml:space="preserve">
</t>
    </r>
    <r>
      <rPr>
        <sz val="11"/>
        <color rgb="FF000000"/>
        <rFont val="Calibri"/>
      </rPr>
      <t>2. Click on the gear icon in the upper right.</t>
    </r>
    <r>
      <rPr>
        <sz val="11"/>
        <color rgb="FF000000"/>
        <rFont val="Calibri"/>
      </rPr>
      <t xml:space="preserve">
</t>
    </r>
    <r>
      <rPr>
        <sz val="11"/>
        <color rgb="FF000000"/>
        <rFont val="Calibri"/>
      </rPr>
      <t>3. Navigate to the "Welcome Banner".</t>
    </r>
    <r>
      <rPr>
        <sz val="11"/>
        <color rgb="FF000000"/>
        <rFont val="Calibri"/>
      </rPr>
      <t xml:space="preserve">
</t>
    </r>
    <r>
      <rPr>
        <sz val="11"/>
        <color rgb="FF000000"/>
        <rFont val="Calibri"/>
      </rPr>
      <t>4. Verify the "Enable Banner" box is selected.</t>
    </r>
    <r>
      <rPr>
        <sz val="11"/>
        <color rgb="FF000000"/>
        <rFont val="Calibri"/>
      </rPr>
      <t xml:space="preserve">
</t>
    </r>
    <r>
      <rPr>
        <sz val="11"/>
        <color rgb="FF000000"/>
        <rFont val="Calibri"/>
      </rPr>
      <t>If the "Enable Banner" box is not checked, this is a finding.</t>
    </r>
    <r>
      <rPr>
        <sz val="11"/>
        <color rgb="FF000000"/>
        <rFont val="Calibri"/>
      </rPr>
      <t xml:space="preserve">
</t>
    </r>
    <r>
      <rPr>
        <sz val="11"/>
        <color rgb="FF000000"/>
        <rFont val="Calibri"/>
      </rPr>
      <t>Confirm Nutanix AOS Prism WebUI is set to display the Standard Mandatory DoD Notice and Consent Banner.</t>
    </r>
    <r>
      <rPr>
        <sz val="11"/>
        <color rgb="FF000000"/>
        <rFont val="Calibri"/>
      </rPr>
      <t xml:space="preserve">
</t>
    </r>
    <r>
      <rPr>
        <sz val="11"/>
        <color rgb="FF000000"/>
        <rFont val="Calibri"/>
      </rPr>
      <t>1.  Log in to Prism Element.</t>
    </r>
    <r>
      <rPr>
        <sz val="11"/>
        <color rgb="FF000000"/>
        <rFont val="Calibri"/>
      </rPr>
      <t xml:space="preserve">
</t>
    </r>
    <r>
      <rPr>
        <sz val="11"/>
        <color rgb="FF000000"/>
        <rFont val="Calibri"/>
      </rPr>
      <t>2.  Click on the gear icon in the upper right.</t>
    </r>
    <r>
      <rPr>
        <sz val="11"/>
        <color rgb="FF000000"/>
        <rFont val="Calibri"/>
      </rPr>
      <t xml:space="preserve">
</t>
    </r>
    <r>
      <rPr>
        <sz val="11"/>
        <color rgb="FF000000"/>
        <rFont val="Calibri"/>
      </rPr>
      <t>3.  Navigate to the "Welcome Banner".</t>
    </r>
    <r>
      <rPr>
        <sz val="11"/>
        <color rgb="FF000000"/>
        <rFont val="Calibri"/>
      </rPr>
      <t xml:space="preserve">
</t>
    </r>
    <r>
      <rPr>
        <sz val="11"/>
        <color rgb="FF000000"/>
        <rFont val="Calibri"/>
      </rPr>
      <t>If the Welcome Banner is not configured with the Standard Mandatory DoD Notice and Consent Banner, this is a finding.</t>
    </r>
  </si>
  <si>
    <t>V-254103</t>
  </si>
  <si>
    <r>
      <rPr>
        <sz val="11"/>
        <rFont val="Calibri"/>
      </rPr>
      <t>Nutanix AOS must offload log records onto a syslog server.</t>
    </r>
  </si>
  <si>
    <r>
      <rPr>
        <sz val="11"/>
        <color rgb="FF000000"/>
        <rFont val="Calibri"/>
      </rPr>
      <t>Configure Nutanix AOS to offload log records onto a different system by running the following command.</t>
    </r>
    <r>
      <rPr>
        <sz val="11"/>
        <color rgb="FF000000"/>
        <rFont val="Calibri"/>
      </rPr>
      <t xml:space="preserve">
</t>
    </r>
    <r>
      <rPr>
        <sz val="11"/>
        <color rgb="FF000000"/>
        <rFont val="Calibri"/>
      </rPr>
      <t>$ ncli rsyslog-config add-server name=&lt;remote_server_name&gt; relp-enabled=&lt;true | false&gt; ip-address=&lt;remote_ip_address&gt; port=&lt;port_num&gt; network-protocol=&lt;tcp | udp&gt;</t>
    </r>
  </si>
  <si>
    <r>
      <rPr>
        <sz val="11"/>
        <color rgb="FF000000"/>
        <rFont val="Calibri"/>
      </rPr>
      <t>Information system logging capability is critical for accurate forensic analysis. Log record content that may be necessary to satisfy the requirement of this control includes, but is not limited to, time stamps, source and destination IP addresses, user/process identifiers, event descriptions, application-specific events, success/fail indications, filenames involved, access control or flow control rules invoked.</t>
    </r>
    <r>
      <rPr>
        <sz val="11"/>
        <color rgb="FF000000"/>
        <rFont val="Calibri"/>
      </rPr>
      <t xml:space="preserve">
</t>
    </r>
    <r>
      <rPr>
        <sz val="11"/>
        <color rgb="FF000000"/>
        <rFont val="Calibri"/>
      </rPr>
      <t>Offloading is a common process in information systems with limited log storage capacity.</t>
    </r>
    <r>
      <rPr>
        <sz val="11"/>
        <color rgb="FF000000"/>
        <rFont val="Calibri"/>
      </rPr>
      <t xml:space="preserve">
</t>
    </r>
    <r>
      <rPr>
        <sz val="11"/>
        <color rgb="FF000000"/>
        <rFont val="Calibri"/>
      </rPr>
      <t>Centralized management of log records provides for efficiency in maintenance and management of records, as well as the backup and archiving of those records. Application servers and their related components are required to offload log records onto a different system or media than the system being logged.</t>
    </r>
    <r>
      <rPr>
        <sz val="11"/>
        <color rgb="FF000000"/>
        <rFont val="Calibri"/>
      </rPr>
      <t xml:space="preserve">
</t>
    </r>
    <r>
      <rPr>
        <sz val="11"/>
        <color rgb="FF000000"/>
        <rFont val="Calibri"/>
      </rPr>
      <t>Satisfies: SRG-APP-000080-AS-000045, SRG-APP-000358-AS-000064, SRG-APP-000515-AS-000203</t>
    </r>
  </si>
  <si>
    <r>
      <rPr>
        <sz val="11"/>
        <color rgb="FF000000"/>
        <rFont val="Calibri"/>
      </rPr>
      <t xml:space="preserve">Confirm Nutanix AOS is configured to offload log records onto a different system. </t>
    </r>
    <r>
      <rPr>
        <sz val="11"/>
        <color rgb="FF000000"/>
        <rFont val="Calibri"/>
      </rPr>
      <t xml:space="preserve">
</t>
    </r>
    <r>
      <rPr>
        <sz val="11"/>
        <color rgb="FF000000"/>
        <rFont val="Calibri"/>
      </rPr>
      <t>$ ncli rsyslog-config ls-servers</t>
    </r>
    <r>
      <rPr>
        <sz val="11"/>
        <color rgb="FF000000"/>
        <rFont val="Calibri"/>
      </rPr>
      <t xml:space="preserve">
</t>
    </r>
    <r>
      <rPr>
        <sz val="11"/>
        <color rgb="FF000000"/>
        <rFont val="Calibri"/>
      </rPr>
      <t>If no remote syslog servers are defined, this is a finding.</t>
    </r>
  </si>
  <si>
    <t>V-254104</t>
  </si>
  <si>
    <r>
      <rPr>
        <sz val="11"/>
        <rFont val="Calibri"/>
      </rPr>
      <t>Nutanix AOS must provide an immediate warning to the SA and ISSO, at a minimum, when allocated log record storage volume reaches 75 percent of maximum log record storage capacity.</t>
    </r>
  </si>
  <si>
    <r>
      <rPr>
        <sz val="11"/>
        <color rgb="FF000000"/>
        <rFont val="Calibri"/>
      </rPr>
      <t>Configure Nutanix Cluster Check (NCC) "CVM DISK | System Audit Volume Usage" is enabled and the threshold values are set to organization-defined values.</t>
    </r>
    <r>
      <rPr>
        <sz val="11"/>
        <color rgb="FF000000"/>
        <rFont val="Calibri"/>
      </rPr>
      <t xml:space="preserve">
</t>
    </r>
    <r>
      <rPr>
        <sz val="11"/>
        <color rgb="FF000000"/>
        <rFont val="Calibri"/>
      </rPr>
      <t>1. Log in to Prism Element.</t>
    </r>
    <r>
      <rPr>
        <sz val="11"/>
        <color rgb="FF000000"/>
        <rFont val="Calibri"/>
      </rPr>
      <t xml:space="preserve">
</t>
    </r>
    <r>
      <rPr>
        <sz val="11"/>
        <color rgb="FF000000"/>
        <rFont val="Calibri"/>
      </rPr>
      <t>2. Select "Health dashboard" from navigation dropdown.</t>
    </r>
    <r>
      <rPr>
        <sz val="11"/>
        <color rgb="FF000000"/>
        <rFont val="Calibri"/>
      </rPr>
      <t xml:space="preserve">
</t>
    </r>
    <r>
      <rPr>
        <sz val="11"/>
        <color rgb="FF000000"/>
        <rFont val="Calibri"/>
      </rPr>
      <t>3. Select Actions &gt;&gt; Manage Checks.</t>
    </r>
    <r>
      <rPr>
        <sz val="11"/>
        <color rgb="FF000000"/>
        <rFont val="Calibri"/>
      </rPr>
      <t xml:space="preserve">
</t>
    </r>
    <r>
      <rPr>
        <sz val="11"/>
        <color rgb="FF000000"/>
        <rFont val="Calibri"/>
      </rPr>
      <t>4. Scroll down to CVM | Disk section, select "System Audit Volume Usage".</t>
    </r>
    <r>
      <rPr>
        <sz val="11"/>
        <color rgb="FF000000"/>
        <rFont val="Calibri"/>
      </rPr>
      <t xml:space="preserve">
</t>
    </r>
    <r>
      <rPr>
        <sz val="11"/>
        <color rgb="FF000000"/>
        <rFont val="Calibri"/>
      </rPr>
      <t>5. If check is disabled, click to enable the check.</t>
    </r>
    <r>
      <rPr>
        <sz val="11"/>
        <color rgb="FF000000"/>
        <rFont val="Calibri"/>
      </rPr>
      <t xml:space="preserve">
</t>
    </r>
    <r>
      <rPr>
        <sz val="11"/>
        <color rgb="FF000000"/>
        <rFont val="Calibri"/>
      </rPr>
      <t>6. Select "Alert Policy", set the values for "Warning" and "Critical" thresholds to 75 percent and click "Save".</t>
    </r>
  </si>
  <si>
    <r>
      <rPr>
        <sz val="11"/>
        <color rgb="FF000000"/>
        <rFont val="Calibri"/>
      </rPr>
      <t>It is critical for the appropriate personnel to be aware if a system is at risk of failing to process logs as required. Log processing failures include software/hardware errors, failures in the log capturing mechanisms, and log storage capacity being reached or exceeded. Notification of the storage condition will allow administrators to take actions so that logs are not lost. This requirement can be met by configuring the application server to utilize a dedicated logging tool that meets this requirement.</t>
    </r>
    <r>
      <rPr>
        <sz val="11"/>
        <color rgb="FF000000"/>
        <rFont val="Calibri"/>
      </rPr>
      <t xml:space="preserve">
</t>
    </r>
    <r>
      <rPr>
        <sz val="11"/>
        <color rgb="FF000000"/>
        <rFont val="Calibri"/>
      </rPr>
      <t>Satisfies: SRG-APP-000359-AS-000065, SRG-APP-000360-AS-000066</t>
    </r>
  </si>
  <si>
    <r>
      <rPr>
        <sz val="11"/>
        <color rgb="FF000000"/>
        <rFont val="Calibri"/>
      </rPr>
      <t>Confirm Nutanix Cluster Check (NCC) "CVM DISK | System Audit Volume Usage" is enabled and the threshold values are set correctly.</t>
    </r>
    <r>
      <rPr>
        <sz val="11"/>
        <color rgb="FF000000"/>
        <rFont val="Calibri"/>
      </rPr>
      <t xml:space="preserve">
</t>
    </r>
    <r>
      <rPr>
        <sz val="11"/>
        <color rgb="FF000000"/>
        <rFont val="Calibri"/>
      </rPr>
      <t>1. Log in to Prism Element.</t>
    </r>
    <r>
      <rPr>
        <sz val="11"/>
        <color rgb="FF000000"/>
        <rFont val="Calibri"/>
      </rPr>
      <t xml:space="preserve">
</t>
    </r>
    <r>
      <rPr>
        <sz val="11"/>
        <color rgb="FF000000"/>
        <rFont val="Calibri"/>
      </rPr>
      <t>2. Select "Health dashboard" from navigation dropdown.</t>
    </r>
    <r>
      <rPr>
        <sz val="11"/>
        <color rgb="FF000000"/>
        <rFont val="Calibri"/>
      </rPr>
      <t xml:space="preserve">
</t>
    </r>
    <r>
      <rPr>
        <sz val="11"/>
        <color rgb="FF000000"/>
        <rFont val="Calibri"/>
      </rPr>
      <t>3. Select Actions &gt;&gt; Manage Checks.</t>
    </r>
    <r>
      <rPr>
        <sz val="11"/>
        <color rgb="FF000000"/>
        <rFont val="Calibri"/>
      </rPr>
      <t xml:space="preserve">
</t>
    </r>
    <r>
      <rPr>
        <sz val="11"/>
        <color rgb="FF000000"/>
        <rFont val="Calibri"/>
      </rPr>
      <t>4. Scroll down to CVM | Disk section, and then select "System Audit Volume Usage".</t>
    </r>
    <r>
      <rPr>
        <sz val="11"/>
        <color rgb="FF000000"/>
        <rFont val="Calibri"/>
      </rPr>
      <t xml:space="preserve">
</t>
    </r>
    <r>
      <rPr>
        <sz val="11"/>
        <color rgb="FF000000"/>
        <rFont val="Calibri"/>
      </rPr>
      <t>If the selected check is Disabled, this is a finding.</t>
    </r>
    <r>
      <rPr>
        <sz val="11"/>
        <color rgb="FF000000"/>
        <rFont val="Calibri"/>
      </rPr>
      <t xml:space="preserve">
</t>
    </r>
    <r>
      <rPr>
        <sz val="11"/>
        <color rgb="FF000000"/>
        <rFont val="Calibri"/>
      </rPr>
      <t>Validate the Alert Policy settings for Warning and Critical are set to 75 percent.</t>
    </r>
    <r>
      <rPr>
        <sz val="11"/>
        <color rgb="FF000000"/>
        <rFont val="Calibri"/>
      </rPr>
      <t xml:space="preserve">
</t>
    </r>
    <r>
      <rPr>
        <sz val="11"/>
        <color rgb="FF000000"/>
        <rFont val="Calibri"/>
      </rPr>
      <t>If the Warning or Critical values are not set to 75 percent, this is a finding.</t>
    </r>
  </si>
  <si>
    <t>V-254105</t>
  </si>
  <si>
    <r>
      <rPr>
        <sz val="11"/>
        <rFont val="Calibri"/>
      </rPr>
      <t>Nutanix AOS must be configured to send Cluster Check alerts to the SA and ISSO.</t>
    </r>
  </si>
  <si>
    <r>
      <rPr>
        <sz val="11"/>
        <color rgb="FF000000"/>
        <rFont val="Calibri"/>
      </rPr>
      <t>Configure Nutanix Cluster Check (NCC) within Prism Elements to meet the Organization identified frequency and recipient.</t>
    </r>
    <r>
      <rPr>
        <sz val="11"/>
        <color rgb="FF000000"/>
        <rFont val="Calibri"/>
      </rPr>
      <t xml:space="preserve">
</t>
    </r>
    <r>
      <rPr>
        <sz val="11"/>
        <color rgb="FF000000"/>
        <rFont val="Calibri"/>
      </rPr>
      <t>1. Log in to Nutanix Prism Elements.</t>
    </r>
    <r>
      <rPr>
        <sz val="11"/>
        <color rgb="FF000000"/>
        <rFont val="Calibri"/>
      </rPr>
      <t xml:space="preserve">
</t>
    </r>
    <r>
      <rPr>
        <sz val="11"/>
        <color rgb="FF000000"/>
        <rFont val="Calibri"/>
      </rPr>
      <t>2. Select "Health" dashboard.</t>
    </r>
    <r>
      <rPr>
        <sz val="11"/>
        <color rgb="FF000000"/>
        <rFont val="Calibri"/>
      </rPr>
      <t xml:space="preserve">
</t>
    </r>
    <r>
      <rPr>
        <sz val="11"/>
        <color rgb="FF000000"/>
        <rFont val="Calibri"/>
      </rPr>
      <t>3. On the Actions tab, select "Set NCC Frequency".</t>
    </r>
    <r>
      <rPr>
        <sz val="11"/>
        <color rgb="FF000000"/>
        <rFont val="Calibri"/>
      </rPr>
      <t xml:space="preserve">
</t>
    </r>
    <r>
      <rPr>
        <sz val="11"/>
        <color rgb="FF000000"/>
        <rFont val="Calibri"/>
      </rPr>
      <t>4. Enter frequency timeframe.</t>
    </r>
    <r>
      <rPr>
        <sz val="11"/>
        <color rgb="FF000000"/>
        <rFont val="Calibri"/>
      </rPr>
      <t xml:space="preserve">
</t>
    </r>
    <r>
      <rPr>
        <sz val="11"/>
        <color rgb="FF000000"/>
        <rFont val="Calibri"/>
      </rPr>
      <t>5. Enter recipient email address(es).</t>
    </r>
  </si>
  <si>
    <r>
      <rPr>
        <sz val="11"/>
        <color rgb="FF000000"/>
        <rFont val="Calibri"/>
      </rPr>
      <t>Logs are essential to monitor the health of the system, investigate changes that occurred to the system, or investigate a security incident. When log processing fails, the events during the failure can be lost. To minimize the timeframe of the log failure, an alert needs to be sent to the SA and ISSO at a minimum.</t>
    </r>
    <r>
      <rPr>
        <sz val="11"/>
        <color rgb="FF000000"/>
        <rFont val="Calibri"/>
      </rPr>
      <t xml:space="preserve">
</t>
    </r>
    <r>
      <rPr>
        <sz val="11"/>
        <color rgb="FF000000"/>
        <rFont val="Calibri"/>
      </rPr>
      <t>Log processing failures include, but are not limited to, failures in the application server log capturing mechanisms or log storage capacity being reached or exceeded. In some instances, it is preferred to send alarms to individuals rather than to an entire group. Application servers must be able to trigger an alarm and send an alert to, at a minimum, the SA and ISSO in the event there is an application server log processing failure.</t>
    </r>
  </si>
  <si>
    <r>
      <rPr>
        <sz val="11"/>
        <color rgb="FF000000"/>
        <rFont val="Calibri"/>
      </rPr>
      <t>Confirm Nutanix AOS is set to send SMTP alerts to the organization identified email address(es).</t>
    </r>
    <r>
      <rPr>
        <sz val="11"/>
        <color rgb="FF000000"/>
        <rFont val="Calibri"/>
      </rPr>
      <t xml:space="preserve">
</t>
    </r>
    <r>
      <rPr>
        <sz val="11"/>
        <color rgb="FF000000"/>
        <rFont val="Calibri"/>
      </rPr>
      <t>1. Log in to Nutanix Prism Elements.</t>
    </r>
    <r>
      <rPr>
        <sz val="11"/>
        <color rgb="FF000000"/>
        <rFont val="Calibri"/>
      </rPr>
      <t xml:space="preserve">
</t>
    </r>
    <r>
      <rPr>
        <sz val="11"/>
        <color rgb="FF000000"/>
        <rFont val="Calibri"/>
      </rPr>
      <t>2. Select "Health" dashboard.</t>
    </r>
    <r>
      <rPr>
        <sz val="11"/>
        <color rgb="FF000000"/>
        <rFont val="Calibri"/>
      </rPr>
      <t xml:space="preserve">
</t>
    </r>
    <r>
      <rPr>
        <sz val="11"/>
        <color rgb="FF000000"/>
        <rFont val="Calibri"/>
      </rPr>
      <t>3. On the Actions tab, select "Set NCC Frequency".</t>
    </r>
    <r>
      <rPr>
        <sz val="11"/>
        <color rgb="FF000000"/>
        <rFont val="Calibri"/>
      </rPr>
      <t xml:space="preserve">
</t>
    </r>
    <r>
      <rPr>
        <sz val="11"/>
        <color rgb="FF000000"/>
        <rFont val="Calibri"/>
      </rPr>
      <t>If the Frequency setting and email address(es) are not set to organization-identified frequency and recipient, this is a finding.</t>
    </r>
  </si>
  <si>
    <t>V-254106</t>
  </si>
  <si>
    <r>
      <rPr>
        <sz val="11"/>
        <rFont val="Calibri"/>
      </rPr>
      <t>Nutanix AOS must be configured to synchronize internal information system clocks using redundant authoritative time sources.</t>
    </r>
  </si>
  <si>
    <r>
      <rPr>
        <sz val="11"/>
        <color rgb="FF000000"/>
        <rFont val="Calibri"/>
      </rPr>
      <t>Configure Nutanix AOS Prism Elements to use redundant authoritative NTP time sources.</t>
    </r>
    <r>
      <rPr>
        <sz val="11"/>
        <color rgb="FF000000"/>
        <rFont val="Calibri"/>
      </rPr>
      <t xml:space="preserve">
</t>
    </r>
    <r>
      <rPr>
        <sz val="11"/>
        <color rgb="FF000000"/>
        <rFont val="Calibri"/>
      </rPr>
      <t>1. Log in to Prism Element.</t>
    </r>
    <r>
      <rPr>
        <sz val="11"/>
        <color rgb="FF000000"/>
        <rFont val="Calibri"/>
      </rPr>
      <t xml:space="preserve">
</t>
    </r>
    <r>
      <rPr>
        <sz val="11"/>
        <color rgb="FF000000"/>
        <rFont val="Calibri"/>
      </rPr>
      <t>2. Click on the gear icon in the upper right.</t>
    </r>
    <r>
      <rPr>
        <sz val="11"/>
        <color rgb="FF000000"/>
        <rFont val="Calibri"/>
      </rPr>
      <t xml:space="preserve">
</t>
    </r>
    <r>
      <rPr>
        <sz val="11"/>
        <color rgb="FF000000"/>
        <rFont val="Calibri"/>
      </rPr>
      <t>3. Navigate to the NTP Servers section.</t>
    </r>
    <r>
      <rPr>
        <sz val="11"/>
        <color rgb="FF000000"/>
        <rFont val="Calibri"/>
      </rPr>
      <t xml:space="preserve">
</t>
    </r>
    <r>
      <rPr>
        <sz val="11"/>
        <color rgb="FF000000"/>
        <rFont val="Calibri"/>
      </rPr>
      <t>4. Configure two authoritative NTP servers.</t>
    </r>
  </si>
  <si>
    <r>
      <rPr>
        <sz val="11"/>
        <color rgb="FF000000"/>
        <rFont val="Calibri"/>
      </rPr>
      <t>Determining the correct time a particular application event occurred on a system is critical when conducting forensic analysis and investigating system events.</t>
    </r>
    <r>
      <rPr>
        <sz val="11"/>
        <color rgb="FF000000"/>
        <rFont val="Calibri"/>
      </rPr>
      <t xml:space="preserve">
</t>
    </r>
    <r>
      <rPr>
        <sz val="11"/>
        <color rgb="FF000000"/>
        <rFont val="Calibri"/>
      </rPr>
      <t>Synchronization of system clocks is needed in order to correctly correlate the timing of events that occur across multiple systems. To meet this requirement, the organization will define an authoritative time source and have each system compare its internal clock at least every 24 hours.</t>
    </r>
    <r>
      <rPr>
        <sz val="11"/>
        <color rgb="FF000000"/>
        <rFont val="Calibri"/>
      </rPr>
      <t xml:space="preserve">
</t>
    </r>
    <r>
      <rPr>
        <sz val="11"/>
        <color rgb="FF000000"/>
        <rFont val="Calibri"/>
      </rPr>
      <t>Satisfies: SRG-APP-000371-AS-000077, SRG-APP-000372-AS-000212, SRG-APP-000116-AS-000076</t>
    </r>
  </si>
  <si>
    <r>
      <rPr>
        <sz val="11"/>
        <color rgb="FF000000"/>
        <rFont val="Calibri"/>
      </rPr>
      <t>Confirm Nutanix AOS Prism Elements is configured to use redundant NTP sources.</t>
    </r>
    <r>
      <rPr>
        <sz val="11"/>
        <color rgb="FF000000"/>
        <rFont val="Calibri"/>
      </rPr>
      <t xml:space="preserve">
</t>
    </r>
    <r>
      <rPr>
        <sz val="11"/>
        <color rgb="FF000000"/>
        <rFont val="Calibri"/>
      </rPr>
      <t>1. Log in to Prism Element.</t>
    </r>
    <r>
      <rPr>
        <sz val="11"/>
        <color rgb="FF000000"/>
        <rFont val="Calibri"/>
      </rPr>
      <t xml:space="preserve">
</t>
    </r>
    <r>
      <rPr>
        <sz val="11"/>
        <color rgb="FF000000"/>
        <rFont val="Calibri"/>
      </rPr>
      <t>2. Click on the gear icon in the upper right.</t>
    </r>
    <r>
      <rPr>
        <sz val="11"/>
        <color rgb="FF000000"/>
        <rFont val="Calibri"/>
      </rPr>
      <t xml:space="preserve">
</t>
    </r>
    <r>
      <rPr>
        <sz val="11"/>
        <color rgb="FF000000"/>
        <rFont val="Calibri"/>
      </rPr>
      <t>3. Navigate to the NTP Servers section.</t>
    </r>
    <r>
      <rPr>
        <sz val="11"/>
        <color rgb="FF000000"/>
        <rFont val="Calibri"/>
      </rPr>
      <t xml:space="preserve">
</t>
    </r>
    <r>
      <rPr>
        <sz val="11"/>
        <color rgb="FF000000"/>
        <rFont val="Calibri"/>
      </rPr>
      <t>4. Ensure external NTP servers have been configured.</t>
    </r>
    <r>
      <rPr>
        <sz val="11"/>
        <color rgb="FF000000"/>
        <rFont val="Calibri"/>
      </rPr>
      <t xml:space="preserve">
</t>
    </r>
    <r>
      <rPr>
        <sz val="11"/>
        <color rgb="FF000000"/>
        <rFont val="Calibri"/>
      </rPr>
      <t>If external NTP sources are not configured, this is a finding.</t>
    </r>
  </si>
  <si>
    <t>V-254107</t>
  </si>
  <si>
    <r>
      <rPr>
        <sz val="11"/>
        <rFont val="Calibri"/>
      </rPr>
      <t>Nutanix AOS must protect log information from any type of unauthorized access.</t>
    </r>
  </si>
  <si>
    <r>
      <rPr>
        <sz val="11"/>
        <color rgb="FF000000"/>
        <rFont val="Calibri"/>
      </rPr>
      <t>To configure Nutanix AOS Prism Elements application server log file permissions, run the following command:</t>
    </r>
    <r>
      <rPr>
        <sz val="11"/>
        <color rgb="FF000000"/>
        <rFont val="Calibri"/>
      </rPr>
      <t xml:space="preserve">
</t>
    </r>
    <r>
      <rPr>
        <sz val="11"/>
        <color rgb="FF000000"/>
        <rFont val="Calibri"/>
      </rPr>
      <t>$ sudo salt-call state.sls security/CVM/interactivenutanixCVM</t>
    </r>
  </si>
  <si>
    <r>
      <rPr>
        <sz val="11"/>
        <color rgb="FF000000"/>
        <rFont val="Calibri"/>
      </rPr>
      <t>If log data were to become compromised, then competent forensic analysis and discovery of the true source of potentially malicious system activity is difficult, if not impossible, to achieve. In addition, access to log records provides information an attacker could potentially use to his or her advantage.</t>
    </r>
    <r>
      <rPr>
        <sz val="11"/>
        <color rgb="FF000000"/>
        <rFont val="Calibri"/>
      </rPr>
      <t xml:space="preserve">
</t>
    </r>
    <r>
      <rPr>
        <sz val="11"/>
        <color rgb="FF000000"/>
        <rFont val="Calibri"/>
      </rPr>
      <t>Application servers contain admin interfaces that allow reading and manipulation of log records. Therefore, these interfaces should not allow unfettered access to those records. Application servers also write log data to log files which are stored on the OS, so appropriate file permissions must also be used to restrict access.</t>
    </r>
    <r>
      <rPr>
        <sz val="11"/>
        <color rgb="FF000000"/>
        <rFont val="Calibri"/>
      </rPr>
      <t xml:space="preserve">
</t>
    </r>
    <r>
      <rPr>
        <sz val="11"/>
        <color rgb="FF000000"/>
        <rFont val="Calibri"/>
      </rPr>
      <t>Log information includes all information (e.g., log records, log settings, transaction logs, and log reports) needed to successfully log information system activity. Application servers must protect log information from unauthorized read access.</t>
    </r>
    <r>
      <rPr>
        <sz val="11"/>
        <color rgb="FF000000"/>
        <rFont val="Calibri"/>
      </rPr>
      <t xml:space="preserve">
</t>
    </r>
    <r>
      <rPr>
        <sz val="11"/>
        <color rgb="FF000000"/>
        <rFont val="Calibri"/>
      </rPr>
      <t>Satisfies: SRG-APP-000118-AS-000078, SRG-APP-000119-AS-000079, SRG-APP-000120-AS-000080</t>
    </r>
  </si>
  <si>
    <r>
      <rPr>
        <sz val="11"/>
        <color rgb="FF000000"/>
        <rFont val="Calibri"/>
      </rPr>
      <t>Confirm Nutanix AOS application server log files are protected from unauthorized read access.</t>
    </r>
    <r>
      <rPr>
        <sz val="11"/>
        <color rgb="FF000000"/>
        <rFont val="Calibri"/>
      </rPr>
      <t xml:space="preserve">
</t>
    </r>
    <r>
      <rPr>
        <sz val="11"/>
        <color rgb="FF000000"/>
        <rFont val="Calibri"/>
      </rPr>
      <t>The Nutanix AOS application server log files are owned by the Nutanix user and have a file permission of "640".</t>
    </r>
    <r>
      <rPr>
        <sz val="11"/>
        <color rgb="FF000000"/>
        <rFont val="Calibri"/>
      </rPr>
      <t xml:space="preserve">
</t>
    </r>
    <r>
      <rPr>
        <sz val="11"/>
        <color rgb="FF000000"/>
        <rFont val="Calibri"/>
      </rPr>
      <t>Step 1. Identify actual file name by looking at alert_manager.INFO, which is a symlink for the actual rotating file name.</t>
    </r>
    <r>
      <rPr>
        <sz val="11"/>
        <color rgb="FF000000"/>
        <rFont val="Calibri"/>
      </rPr>
      <t xml:space="preserve">
</t>
    </r>
    <r>
      <rPr>
        <sz val="11"/>
        <color rgb="FF000000"/>
        <rFont val="Calibri"/>
      </rPr>
      <t xml:space="preserve">$ sudo ls -al /home/nutanix/data/logs/alert_manager.INFO </t>
    </r>
    <r>
      <rPr>
        <sz val="11"/>
        <color rgb="FF000000"/>
        <rFont val="Calibri"/>
      </rPr>
      <t xml:space="preserve">
</t>
    </r>
    <r>
      <rPr>
        <sz val="11"/>
        <color rgb="FF000000"/>
        <rFont val="Calibri"/>
      </rPr>
      <t>lrwxrwxrwx. 1 nutanix nutanix 75 Nov  1 17:50 /home/nutanix/data/logs/alert_manager.INFO -&gt; alert_manager.ntnx-&lt;CVM_NAME&gt;.nutanix.log.INFO.&lt;LOG_NUMBER&gt;</t>
    </r>
    <r>
      <rPr>
        <sz val="11"/>
        <color rgb="FF000000"/>
        <rFont val="Calibri"/>
      </rPr>
      <t xml:space="preserve">
</t>
    </r>
    <r>
      <rPr>
        <sz val="11"/>
        <color rgb="FF000000"/>
        <rFont val="Calibri"/>
      </rPr>
      <t>Step 2. Execute a stat command on the actual application server log file name.</t>
    </r>
    <r>
      <rPr>
        <sz val="11"/>
        <color rgb="FF000000"/>
        <rFont val="Calibri"/>
      </rPr>
      <t xml:space="preserve">
</t>
    </r>
    <r>
      <rPr>
        <sz val="11"/>
        <color rgb="FF000000"/>
        <rFont val="Calibri"/>
      </rPr>
      <t>$ sudo stat -c "%a %n" /home/nutanix/data/logs/alert_manager.ntnx-&lt;CVM_NAME&gt;.nutanix.log.INFO.&lt;LOG_NUMBER&gt;</t>
    </r>
    <r>
      <rPr>
        <sz val="11"/>
        <color rgb="FF000000"/>
        <rFont val="Calibri"/>
      </rPr>
      <t xml:space="preserve">
</t>
    </r>
    <r>
      <rPr>
        <sz val="11"/>
        <color rgb="FF000000"/>
        <rFont val="Calibri"/>
      </rPr>
      <t>640  /home/nutanix/data/logs/alert_manager.ntnx&lt;CVM_NAME&gt;.nutanix.log.INFO.&lt;LOG_NUMBER&gt;</t>
    </r>
    <r>
      <rPr>
        <sz val="11"/>
        <color rgb="FF000000"/>
        <rFont val="Calibri"/>
      </rPr>
      <t xml:space="preserve">
</t>
    </r>
    <r>
      <rPr>
        <sz val="11"/>
        <color rgb="FF000000"/>
        <rFont val="Calibri"/>
      </rPr>
      <t>If the output of the actual log file name is not "640", this is a finding.</t>
    </r>
  </si>
  <si>
    <t>V-254108</t>
  </si>
  <si>
    <r>
      <rPr>
        <sz val="11"/>
        <rFont val="Calibri"/>
      </rPr>
      <t>Nutanix AOS must enforce access restrictions associated with changes to application server configuration.</t>
    </r>
  </si>
  <si>
    <r>
      <rPr>
        <sz val="11"/>
        <color rgb="FF000000"/>
        <rFont val="Calibri"/>
      </rPr>
      <t>Configure Nutanix AOS Prism Elements to use Role Base Access Control with an Organization approved Directory (AD, LDAP).</t>
    </r>
    <r>
      <rPr>
        <sz val="11"/>
        <color rgb="FF000000"/>
        <rFont val="Calibri"/>
      </rPr>
      <t xml:space="preserve">
</t>
    </r>
    <r>
      <rPr>
        <sz val="11"/>
        <color rgb="FF000000"/>
        <rFont val="Calibri"/>
      </rPr>
      <t>1. Log in into Nutanix Prism Elements.</t>
    </r>
    <r>
      <rPr>
        <sz val="11"/>
        <color rgb="FF000000"/>
        <rFont val="Calibri"/>
      </rPr>
      <t xml:space="preserve">
</t>
    </r>
    <r>
      <rPr>
        <sz val="11"/>
        <color rgb="FF000000"/>
        <rFont val="Calibri"/>
      </rPr>
      <t>2. Select the gear icon on top right corner.</t>
    </r>
    <r>
      <rPr>
        <sz val="11"/>
        <color rgb="FF000000"/>
        <rFont val="Calibri"/>
      </rPr>
      <t xml:space="preserve">
</t>
    </r>
    <r>
      <rPr>
        <sz val="11"/>
        <color rgb="FF000000"/>
        <rFont val="Calibri"/>
      </rPr>
      <t>3. Select "Authentication" from left navigation pane.</t>
    </r>
    <r>
      <rPr>
        <sz val="11"/>
        <color rgb="FF000000"/>
        <rFont val="Calibri"/>
      </rPr>
      <t xml:space="preserve">
</t>
    </r>
    <r>
      <rPr>
        <sz val="11"/>
        <color rgb="FF000000"/>
        <rFont val="Calibri"/>
      </rPr>
      <t xml:space="preserve">4. Add an authenticated Organization approved Directory. </t>
    </r>
    <r>
      <rPr>
        <sz val="11"/>
        <color rgb="FF000000"/>
        <rFont val="Calibri"/>
      </rPr>
      <t xml:space="preserve">
</t>
    </r>
    <r>
      <rPr>
        <sz val="11"/>
        <color rgb="FF000000"/>
        <rFont val="Calibri"/>
      </rPr>
      <t>5. Setup Role Mappings for Users and or Groups.</t>
    </r>
  </si>
  <si>
    <r>
      <rPr>
        <sz val="11"/>
        <color rgb="FF000000"/>
        <rFont val="Calibri"/>
      </rPr>
      <t>When dealing with access restrictions pertaining to change control, it should be noted that any changes to the software, and/or application server configuration can potentially have significant effects on the overall security of the system.</t>
    </r>
    <r>
      <rPr>
        <sz val="11"/>
        <color rgb="FF000000"/>
        <rFont val="Calibri"/>
      </rPr>
      <t xml:space="preserve">
</t>
    </r>
    <r>
      <rPr>
        <sz val="11"/>
        <color rgb="FF000000"/>
        <rFont val="Calibri"/>
      </rPr>
      <t>Access restrictions for changes also include application software libraries.</t>
    </r>
    <r>
      <rPr>
        <sz val="11"/>
        <color rgb="FF000000"/>
        <rFont val="Calibri"/>
      </rPr>
      <t xml:space="preserve">
</t>
    </r>
    <r>
      <rPr>
        <sz val="11"/>
        <color rgb="FF000000"/>
        <rFont val="Calibri"/>
      </rPr>
      <t>If the application server provides automatic code deployment capability, (where updates to applications hosted on the application server are automatically performed, usually by the developers' IDE tool), it must also provide a capability to restrict the use of automatic application deployment. Automatic code deployments are allowable in a development environment, but not in production.</t>
    </r>
  </si>
  <si>
    <r>
      <rPr>
        <sz val="11"/>
        <color rgb="FF000000"/>
        <rFont val="Calibri"/>
      </rPr>
      <t>Confirm Nutanix Prism Elements is setup with Role Based Access Controls.</t>
    </r>
    <r>
      <rPr>
        <sz val="11"/>
        <color rgb="FF000000"/>
        <rFont val="Calibri"/>
      </rPr>
      <t xml:space="preserve">
</t>
    </r>
    <r>
      <rPr>
        <sz val="11"/>
        <color rgb="FF000000"/>
        <rFont val="Calibri"/>
      </rPr>
      <t>1. Log in into Nutanix Prism Elements.</t>
    </r>
    <r>
      <rPr>
        <sz val="11"/>
        <color rgb="FF000000"/>
        <rFont val="Calibri"/>
      </rPr>
      <t xml:space="preserve">
</t>
    </r>
    <r>
      <rPr>
        <sz val="11"/>
        <color rgb="FF000000"/>
        <rFont val="Calibri"/>
      </rPr>
      <t>2. Select the gear icon on top right corner.</t>
    </r>
    <r>
      <rPr>
        <sz val="11"/>
        <color rgb="FF000000"/>
        <rFont val="Calibri"/>
      </rPr>
      <t xml:space="preserve">
</t>
    </r>
    <r>
      <rPr>
        <sz val="11"/>
        <color rgb="FF000000"/>
        <rFont val="Calibri"/>
      </rPr>
      <t>3. Select "Authentication" from left navigation pane.</t>
    </r>
    <r>
      <rPr>
        <sz val="11"/>
        <color rgb="FF000000"/>
        <rFont val="Calibri"/>
      </rPr>
      <t xml:space="preserve">
</t>
    </r>
    <r>
      <rPr>
        <sz val="11"/>
        <color rgb="FF000000"/>
        <rFont val="Calibri"/>
      </rPr>
      <t>If no Organizational approved Directory (AD/LDAP) is listed, this is a finding.</t>
    </r>
    <r>
      <rPr>
        <sz val="11"/>
        <color rgb="FF000000"/>
        <rFont val="Calibri"/>
      </rPr>
      <t xml:space="preserve">
</t>
    </r>
    <r>
      <rPr>
        <sz val="11"/>
        <color rgb="FF000000"/>
        <rFont val="Calibri"/>
      </rPr>
      <t>4. Select "Role Mapping".</t>
    </r>
    <r>
      <rPr>
        <sz val="11"/>
        <color rgb="FF000000"/>
        <rFont val="Calibri"/>
      </rPr>
      <t xml:space="preserve">
</t>
    </r>
    <r>
      <rPr>
        <sz val="11"/>
        <color rgb="FF000000"/>
        <rFont val="Calibri"/>
      </rPr>
      <t>If no Role mappings are listed, this is a finding.</t>
    </r>
  </si>
  <si>
    <t>V-254109</t>
  </si>
  <si>
    <r>
      <rPr>
        <sz val="11"/>
        <rFont val="Calibri"/>
      </rPr>
      <t>Nutanix AOS must use an enterprise user management system to uniquely identify and authenticate users.</t>
    </r>
  </si>
  <si>
    <r>
      <rPr>
        <sz val="11"/>
        <color rgb="FF000000"/>
        <rFont val="Calibri"/>
      </rPr>
      <t>Configure Nutanix AOS to use an enterprise user management system to authenticate individual users.</t>
    </r>
    <r>
      <rPr>
        <sz val="11"/>
        <color rgb="FF000000"/>
        <rFont val="Calibri"/>
      </rPr>
      <t xml:space="preserve">
</t>
    </r>
    <r>
      <rPr>
        <sz val="11"/>
        <color rgb="FF000000"/>
        <rFont val="Calibri"/>
      </rPr>
      <t>1. Log in to Prism Element.</t>
    </r>
    <r>
      <rPr>
        <sz val="11"/>
        <color rgb="FF000000"/>
        <rFont val="Calibri"/>
      </rPr>
      <t xml:space="preserve">
</t>
    </r>
    <r>
      <rPr>
        <sz val="11"/>
        <color rgb="FF000000"/>
        <rFont val="Calibri"/>
      </rPr>
      <t>2. Click on the gear icon in the upper right.</t>
    </r>
    <r>
      <rPr>
        <sz val="11"/>
        <color rgb="FF000000"/>
        <rFont val="Calibri"/>
      </rPr>
      <t xml:space="preserve">
</t>
    </r>
    <r>
      <rPr>
        <sz val="11"/>
        <color rgb="FF000000"/>
        <rFont val="Calibri"/>
      </rPr>
      <t>3. Navigate to the Authentication settings.</t>
    </r>
    <r>
      <rPr>
        <sz val="11"/>
        <color rgb="FF000000"/>
        <rFont val="Calibri"/>
      </rPr>
      <t xml:space="preserve">
</t>
    </r>
    <r>
      <rPr>
        <sz val="11"/>
        <color rgb="FF000000"/>
        <rFont val="Calibri"/>
      </rPr>
      <t>4. Add an Active Directory or OpenLDAP server to the Directory List.</t>
    </r>
    <r>
      <rPr>
        <sz val="11"/>
        <color rgb="FF000000"/>
        <rFont val="Calibri"/>
      </rPr>
      <t xml:space="preserve">
</t>
    </r>
    <r>
      <rPr>
        <sz val="11"/>
        <color rgb="FF000000"/>
        <rFont val="Calibri"/>
      </rPr>
      <t>Configure one local admin user as the account of last resort.</t>
    </r>
    <r>
      <rPr>
        <sz val="11"/>
        <color rgb="FF000000"/>
        <rFont val="Calibri"/>
      </rPr>
      <t xml:space="preserve">
</t>
    </r>
    <r>
      <rPr>
        <sz val="11"/>
        <color rgb="FF000000"/>
        <rFont val="Calibri"/>
      </rPr>
      <t>1. Log in to Prism Element.</t>
    </r>
    <r>
      <rPr>
        <sz val="11"/>
        <color rgb="FF000000"/>
        <rFont val="Calibri"/>
      </rPr>
      <t xml:space="preserve">
</t>
    </r>
    <r>
      <rPr>
        <sz val="11"/>
        <color rgb="FF000000"/>
        <rFont val="Calibri"/>
      </rPr>
      <t>2.  Click on the gear icon in the upper right.</t>
    </r>
    <r>
      <rPr>
        <sz val="11"/>
        <color rgb="FF000000"/>
        <rFont val="Calibri"/>
      </rPr>
      <t xml:space="preserve">
</t>
    </r>
    <r>
      <rPr>
        <sz val="11"/>
        <color rgb="FF000000"/>
        <rFont val="Calibri"/>
      </rPr>
      <t>3.  Navigate to "Local User Management".</t>
    </r>
    <r>
      <rPr>
        <sz val="11"/>
        <color rgb="FF000000"/>
        <rFont val="Calibri"/>
      </rPr>
      <t xml:space="preserve">
</t>
    </r>
    <r>
      <rPr>
        <sz val="11"/>
        <color rgb="FF000000"/>
        <rFont val="Calibri"/>
      </rPr>
      <t>4.  Select "+ New Users".</t>
    </r>
  </si>
  <si>
    <r>
      <rPr>
        <sz val="11"/>
        <color rgb="FF000000"/>
        <rFont val="Calibri"/>
      </rPr>
      <t>To ensure accountability and prevent unauthorized access, application server users must be uniquely identified and authenticated. This is typically accomplished via the use of a user store which is either local (OS-based) or centralized (LDAP) in nature.</t>
    </r>
    <r>
      <rPr>
        <sz val="11"/>
        <color rgb="FF000000"/>
        <rFont val="Calibri"/>
      </rPr>
      <t xml:space="preserve">
</t>
    </r>
    <r>
      <rPr>
        <sz val="11"/>
        <color rgb="FF000000"/>
        <rFont val="Calibri"/>
      </rPr>
      <t>To ensure support to the enterprise, the authentication must utilize an enterprise solution.</t>
    </r>
  </si>
  <si>
    <r>
      <rPr>
        <sz val="11"/>
        <color rgb="FF000000"/>
        <rFont val="Calibri"/>
      </rPr>
      <t>Verify that Nutanix AOS is set to use enterprise user management systems.</t>
    </r>
    <r>
      <rPr>
        <sz val="11"/>
        <color rgb="FF000000"/>
        <rFont val="Calibri"/>
      </rPr>
      <t xml:space="preserve">
</t>
    </r>
    <r>
      <rPr>
        <sz val="11"/>
        <color rgb="FF000000"/>
        <rFont val="Calibri"/>
      </rPr>
      <t>1. Log in to Prism Element.</t>
    </r>
    <r>
      <rPr>
        <sz val="11"/>
        <color rgb="FF000000"/>
        <rFont val="Calibri"/>
      </rPr>
      <t xml:space="preserve">
</t>
    </r>
    <r>
      <rPr>
        <sz val="11"/>
        <color rgb="FF000000"/>
        <rFont val="Calibri"/>
      </rPr>
      <t>2. Click on the gear icon in the upper right.</t>
    </r>
    <r>
      <rPr>
        <sz val="11"/>
        <color rgb="FF000000"/>
        <rFont val="Calibri"/>
      </rPr>
      <t xml:space="preserve">
</t>
    </r>
    <r>
      <rPr>
        <sz val="11"/>
        <color rgb="FF000000"/>
        <rFont val="Calibri"/>
      </rPr>
      <t>3. Navigate to the "Authentication" settings.</t>
    </r>
    <r>
      <rPr>
        <sz val="11"/>
        <color rgb="FF000000"/>
        <rFont val="Calibri"/>
      </rPr>
      <t xml:space="preserve">
</t>
    </r>
    <r>
      <rPr>
        <sz val="11"/>
        <color rgb="FF000000"/>
        <rFont val="Calibri"/>
      </rPr>
      <t>If an Active Directory or OpenLDAP server is not configured, this is a finding.</t>
    </r>
    <r>
      <rPr>
        <sz val="11"/>
        <color rgb="FF000000"/>
        <rFont val="Calibri"/>
      </rPr>
      <t xml:space="preserve">
</t>
    </r>
    <r>
      <rPr>
        <sz val="11"/>
        <color rgb="FF000000"/>
        <rFont val="Calibri"/>
      </rPr>
      <t>Verify that only one local user account exists as the account of last resort.</t>
    </r>
    <r>
      <rPr>
        <sz val="11"/>
        <color rgb="FF000000"/>
        <rFont val="Calibri"/>
      </rPr>
      <t xml:space="preserve">
</t>
    </r>
    <r>
      <rPr>
        <sz val="11"/>
        <color rgb="FF000000"/>
        <rFont val="Calibri"/>
      </rPr>
      <t>Navigate to Local User Management.</t>
    </r>
    <r>
      <rPr>
        <sz val="11"/>
        <color rgb="FF000000"/>
        <rFont val="Calibri"/>
      </rPr>
      <t xml:space="preserve">
</t>
    </r>
    <r>
      <rPr>
        <sz val="11"/>
        <color rgb="FF000000"/>
        <rFont val="Calibri"/>
      </rPr>
      <t>If more than one local user account exists, this is a finding.</t>
    </r>
  </si>
  <si>
    <t>V-254110</t>
  </si>
  <si>
    <r>
      <rPr>
        <sz val="11"/>
        <rFont val="Calibri"/>
      </rPr>
      <t>Nutanix AOS must use multifactor authentication for account access.</t>
    </r>
  </si>
  <si>
    <r>
      <rPr>
        <sz val="11"/>
        <color rgb="FF000000"/>
        <rFont val="Calibri"/>
      </rPr>
      <t>Configure Nutanix AOS Prism Elements to use CAC authentication.</t>
    </r>
    <r>
      <rPr>
        <sz val="11"/>
        <color rgb="FF000000"/>
        <rFont val="Calibri"/>
      </rPr>
      <t xml:space="preserve">
</t>
    </r>
    <r>
      <rPr>
        <sz val="11"/>
        <color rgb="FF000000"/>
        <rFont val="Calibri"/>
      </rPr>
      <t>1. Log in to Prism Elements.</t>
    </r>
    <r>
      <rPr>
        <sz val="11"/>
        <color rgb="FF000000"/>
        <rFont val="Calibri"/>
      </rPr>
      <t xml:space="preserve">
</t>
    </r>
    <r>
      <rPr>
        <sz val="11"/>
        <color rgb="FF000000"/>
        <rFont val="Calibri"/>
      </rPr>
      <t>2. Click on the gear icon in the upper right.</t>
    </r>
    <r>
      <rPr>
        <sz val="11"/>
        <color rgb="FF000000"/>
        <rFont val="Calibri"/>
      </rPr>
      <t xml:space="preserve">
</t>
    </r>
    <r>
      <rPr>
        <sz val="11"/>
        <color rgb="FF000000"/>
        <rFont val="Calibri"/>
      </rPr>
      <t xml:space="preserve">3. Navigate to the Authentication settings. </t>
    </r>
    <r>
      <rPr>
        <sz val="11"/>
        <color rgb="FF000000"/>
        <rFont val="Calibri"/>
      </rPr>
      <t xml:space="preserve">
</t>
    </r>
    <r>
      <rPr>
        <sz val="11"/>
        <color rgb="FF000000"/>
        <rFont val="Calibri"/>
      </rPr>
      <t>4. Select the "Configure Service Account" check box, and then complete the following in the indicated fields:</t>
    </r>
    <r>
      <rPr>
        <sz val="11"/>
        <color rgb="FF000000"/>
        <rFont val="Calibri"/>
      </rPr>
      <t xml:space="preserve">
</t>
    </r>
    <r>
      <rPr>
        <sz val="11"/>
        <color rgb="FF000000"/>
        <rFont val="Calibri"/>
      </rPr>
      <t xml:space="preserve">    a. Select the authentication directory that contains the CAC users that to be authenticated. This list includes the directories configured on the Directory List tab.</t>
    </r>
    <r>
      <rPr>
        <sz val="11"/>
        <color rgb="FF000000"/>
        <rFont val="Calibri"/>
      </rPr>
      <t xml:space="preserve">
</t>
    </r>
    <r>
      <rPr>
        <sz val="11"/>
        <color rgb="FF000000"/>
        <rFont val="Calibri"/>
      </rPr>
      <t xml:space="preserve">    b. Service Username: Enter the username in the user name@domain.com format the web console will use to log in to the Active Directory.</t>
    </r>
    <r>
      <rPr>
        <sz val="11"/>
        <color rgb="FF000000"/>
        <rFont val="Calibri"/>
      </rPr>
      <t xml:space="preserve">
</t>
    </r>
    <r>
      <rPr>
        <sz val="11"/>
        <color rgb="FF000000"/>
        <rFont val="Calibri"/>
      </rPr>
      <t xml:space="preserve">    c. Service Password: Enter the password for the service user name.</t>
    </r>
    <r>
      <rPr>
        <sz val="11"/>
        <color rgb="FF000000"/>
        <rFont val="Calibri"/>
      </rPr>
      <t xml:space="preserve">
</t>
    </r>
    <r>
      <rPr>
        <sz val="11"/>
        <color rgb="FF000000"/>
        <rFont val="Calibri"/>
      </rPr>
      <t xml:space="preserve">    d. Click "Enable CAC".</t>
    </r>
  </si>
  <si>
    <r>
      <rPr>
        <sz val="11"/>
        <color rgb="FF000000"/>
        <rFont val="Calibri"/>
      </rPr>
      <t>Multifactor authentication creates a layered defense and makes it more difficult for an unauthorized person to access the application server. If one factor is compromised or broken, the attacker still has at least one more barrier to breach before successfully breaking into the target. Unlike a simple username/password scenario where the attacker could gain access by knowing both the username and password without the user knowing his account was compromised, multifactor authentication adds the requirement that the attacker must have something from the user, such as a token, or to biometrically be the user.</t>
    </r>
    <r>
      <rPr>
        <sz val="11"/>
        <color rgb="FF000000"/>
        <rFont val="Calibri"/>
      </rPr>
      <t xml:space="preserve">
</t>
    </r>
    <r>
      <rPr>
        <sz val="11"/>
        <color rgb="FF000000"/>
        <rFont val="Calibri"/>
      </rPr>
      <t xml:space="preserve">Multifactor authentication is defined as using two or more factors to achieve authentication. </t>
    </r>
    <r>
      <rPr>
        <sz val="11"/>
        <color rgb="FF000000"/>
        <rFont val="Calibri"/>
      </rPr>
      <t xml:space="preserve">
</t>
    </r>
    <r>
      <rPr>
        <sz val="11"/>
        <color rgb="FF000000"/>
        <rFont val="Calibri"/>
      </rPr>
      <t xml:space="preserve">Factors include: </t>
    </r>
    <r>
      <rPr>
        <sz val="11"/>
        <color rgb="FF000000"/>
        <rFont val="Calibri"/>
      </rPr>
      <t xml:space="preserve">
</t>
    </r>
    <r>
      <rPr>
        <sz val="11"/>
        <color rgb="FF000000"/>
        <rFont val="Calibri"/>
      </rPr>
      <t xml:space="preserve">(i) Something a user knows (e.g., password/PIN); </t>
    </r>
    <r>
      <rPr>
        <sz val="11"/>
        <color rgb="FF000000"/>
        <rFont val="Calibri"/>
      </rPr>
      <t xml:space="preserve">
</t>
    </r>
    <r>
      <rPr>
        <sz val="11"/>
        <color rgb="FF000000"/>
        <rFont val="Calibri"/>
      </rPr>
      <t xml:space="preserve">(ii) Something a user has (e.g., cryptographic identification device, token); or </t>
    </r>
    <r>
      <rPr>
        <sz val="11"/>
        <color rgb="FF000000"/>
        <rFont val="Calibri"/>
      </rPr>
      <t xml:space="preserve">
</t>
    </r>
    <r>
      <rPr>
        <sz val="11"/>
        <color rgb="FF000000"/>
        <rFont val="Calibri"/>
      </rPr>
      <t>(iii) Something a user is (e.g., biometric). A CAC or PKI Hardware Token meets this definition.</t>
    </r>
    <r>
      <rPr>
        <sz val="11"/>
        <color rgb="FF000000"/>
        <rFont val="Calibri"/>
      </rPr>
      <t xml:space="preserve">
</t>
    </r>
    <r>
      <rPr>
        <sz val="11"/>
        <color rgb="FF000000"/>
        <rFont val="Calibri"/>
      </rPr>
      <t>A privileged account is defined as an information system account with authorizations of a privileged user. These accounts would be capable of accessing the web management interface.</t>
    </r>
    <r>
      <rPr>
        <sz val="11"/>
        <color rgb="FF000000"/>
        <rFont val="Calibri"/>
      </rPr>
      <t xml:space="preserve">
</t>
    </r>
    <r>
      <rPr>
        <sz val="11"/>
        <color rgb="FF000000"/>
        <rFont val="Calibri"/>
      </rPr>
      <t>When accessing the application server via a network connection, administrative access to the application server must be PKI Hardware Token enabled.</t>
    </r>
    <r>
      <rPr>
        <sz val="11"/>
        <color rgb="FF000000"/>
        <rFont val="Calibri"/>
      </rPr>
      <t xml:space="preserve">
</t>
    </r>
    <r>
      <rPr>
        <sz val="11"/>
        <color rgb="FF000000"/>
        <rFont val="Calibri"/>
      </rPr>
      <t>Satisfies: SRG-APP-000149-AS-000102, SRG-APP-000151-AS-000103</t>
    </r>
  </si>
  <si>
    <r>
      <rPr>
        <sz val="11"/>
        <color rgb="FF000000"/>
        <rFont val="Calibri"/>
      </rPr>
      <t>Confirm Nutanix AOS is set to use multifactor authentication.</t>
    </r>
    <r>
      <rPr>
        <sz val="11"/>
        <color rgb="FF000000"/>
        <rFont val="Calibri"/>
      </rPr>
      <t xml:space="preserve">
</t>
    </r>
    <r>
      <rPr>
        <sz val="11"/>
        <color rgb="FF000000"/>
        <rFont val="Calibri"/>
      </rPr>
      <t>1. Log in to Prism Element.</t>
    </r>
    <r>
      <rPr>
        <sz val="11"/>
        <color rgb="FF000000"/>
        <rFont val="Calibri"/>
      </rPr>
      <t xml:space="preserve">
</t>
    </r>
    <r>
      <rPr>
        <sz val="11"/>
        <color rgb="FF000000"/>
        <rFont val="Calibri"/>
      </rPr>
      <t>2. Click on the gear icon in the upper right.</t>
    </r>
    <r>
      <rPr>
        <sz val="11"/>
        <color rgb="FF000000"/>
        <rFont val="Calibri"/>
      </rPr>
      <t xml:space="preserve">
</t>
    </r>
    <r>
      <rPr>
        <sz val="11"/>
        <color rgb="FF000000"/>
        <rFont val="Calibri"/>
      </rPr>
      <t>3. Navigate to the Authentication settings.</t>
    </r>
    <r>
      <rPr>
        <sz val="11"/>
        <color rgb="FF000000"/>
        <rFont val="Calibri"/>
      </rPr>
      <t xml:space="preserve">
</t>
    </r>
    <r>
      <rPr>
        <sz val="11"/>
        <color rgb="FF000000"/>
        <rFont val="Calibri"/>
      </rPr>
      <t>If CAC authentication is not enabled, this is a finding.</t>
    </r>
  </si>
  <si>
    <t>V-254111</t>
  </si>
  <si>
    <r>
      <rPr>
        <sz val="11"/>
        <rFont val="Calibri"/>
      </rPr>
      <t>Nutanix AOS must accept Personal Identity Verification (PIV) credentials to access the management interface.</t>
    </r>
  </si>
  <si>
    <r>
      <rPr>
        <sz val="11"/>
        <color rgb="FF000000"/>
        <rFont val="Calibri"/>
      </rPr>
      <t>Configure Nutanix AOS Prism Elements to use CAC authentication.</t>
    </r>
    <r>
      <rPr>
        <sz val="11"/>
        <color rgb="FF000000"/>
        <rFont val="Calibri"/>
      </rPr>
      <t xml:space="preserve">
</t>
    </r>
    <r>
      <rPr>
        <sz val="11"/>
        <color rgb="FF000000"/>
        <rFont val="Calibri"/>
      </rPr>
      <t>1. Log in to Prism Elements.</t>
    </r>
    <r>
      <rPr>
        <sz val="11"/>
        <color rgb="FF000000"/>
        <rFont val="Calibri"/>
      </rPr>
      <t xml:space="preserve">
</t>
    </r>
    <r>
      <rPr>
        <sz val="11"/>
        <color rgb="FF000000"/>
        <rFont val="Calibri"/>
      </rPr>
      <t>2. Click on the gear icon in the upper right.</t>
    </r>
    <r>
      <rPr>
        <sz val="11"/>
        <color rgb="FF000000"/>
        <rFont val="Calibri"/>
      </rPr>
      <t xml:space="preserve">
</t>
    </r>
    <r>
      <rPr>
        <sz val="11"/>
        <color rgb="FF000000"/>
        <rFont val="Calibri"/>
      </rPr>
      <t>3. Navigate to the Authentication settings.</t>
    </r>
    <r>
      <rPr>
        <sz val="11"/>
        <color rgb="FF000000"/>
        <rFont val="Calibri"/>
      </rPr>
      <t xml:space="preserve">
</t>
    </r>
    <r>
      <rPr>
        <sz val="11"/>
        <color rgb="FF000000"/>
        <rFont val="Calibri"/>
      </rPr>
      <t>4. Select the "Configure Service Account" check box, and then complete the following in the indicated fields:</t>
    </r>
    <r>
      <rPr>
        <sz val="11"/>
        <color rgb="FF000000"/>
        <rFont val="Calibri"/>
      </rPr>
      <t xml:space="preserve">
</t>
    </r>
    <r>
      <rPr>
        <sz val="11"/>
        <color rgb="FF000000"/>
        <rFont val="Calibri"/>
      </rPr>
      <t xml:space="preserve">    a. Select the authentication directory that contains the CAC users to be authenticated. This list includes the directories configured on the Directory List tab.</t>
    </r>
    <r>
      <rPr>
        <sz val="11"/>
        <color rgb="FF000000"/>
        <rFont val="Calibri"/>
      </rPr>
      <t xml:space="preserve">
</t>
    </r>
    <r>
      <rPr>
        <sz val="11"/>
        <color rgb="FF000000"/>
        <rFont val="Calibri"/>
      </rPr>
      <t xml:space="preserve">    b. Service Username: Enter the username in the user name@domain.com format that the web console will use to log in to the Active Directory.</t>
    </r>
    <r>
      <rPr>
        <sz val="11"/>
        <color rgb="FF000000"/>
        <rFont val="Calibri"/>
      </rPr>
      <t xml:space="preserve">
</t>
    </r>
    <r>
      <rPr>
        <sz val="11"/>
        <color rgb="FF000000"/>
        <rFont val="Calibri"/>
      </rPr>
      <t xml:space="preserve">    c. Service Password: Enter the password for the service user name.</t>
    </r>
    <r>
      <rPr>
        <sz val="11"/>
        <color rgb="FF000000"/>
        <rFont val="Calibri"/>
      </rPr>
      <t xml:space="preserve">
</t>
    </r>
    <r>
      <rPr>
        <sz val="11"/>
        <color rgb="FF000000"/>
        <rFont val="Calibri"/>
      </rPr>
      <t xml:space="preserve">    d. Click "Enable CAC".</t>
    </r>
  </si>
  <si>
    <r>
      <rPr>
        <sz val="11"/>
        <color rgb="FF000000"/>
        <rFont val="Calibri"/>
      </rPr>
      <t>The use of PIV credentials facilitates standardization and reduces the risk of unauthorized access.</t>
    </r>
    <r>
      <rPr>
        <sz val="11"/>
        <color rgb="FF000000"/>
        <rFont val="Calibri"/>
      </rPr>
      <t xml:space="preserve">
</t>
    </r>
    <r>
      <rPr>
        <sz val="11"/>
        <color rgb="FF000000"/>
        <rFont val="Calibri"/>
      </rPr>
      <t>PIV credentials are only used in an unclassified environment.</t>
    </r>
    <r>
      <rPr>
        <sz val="11"/>
        <color rgb="FF000000"/>
        <rFont val="Calibri"/>
      </rPr>
      <t xml:space="preserve">
</t>
    </r>
    <r>
      <rPr>
        <sz val="11"/>
        <color rgb="FF000000"/>
        <rFont val="Calibri"/>
      </rPr>
      <t>DoD has mandated the use of the CAC to support identity management and personal authentication for systems covered under HSPD 12, as well as its use as a primary component of layered protection for national security systems.</t>
    </r>
    <r>
      <rPr>
        <sz val="11"/>
        <color rgb="FF000000"/>
        <rFont val="Calibri"/>
      </rPr>
      <t xml:space="preserve">
</t>
    </r>
    <r>
      <rPr>
        <sz val="11"/>
        <color rgb="FF000000"/>
        <rFont val="Calibri"/>
      </rPr>
      <t>The application server must support the use of PIV credentials to access the management interface and perform management functions.</t>
    </r>
    <r>
      <rPr>
        <sz val="11"/>
        <color rgb="FF000000"/>
        <rFont val="Calibri"/>
      </rPr>
      <t xml:space="preserve">
</t>
    </r>
    <r>
      <rPr>
        <sz val="11"/>
        <color rgb="FF000000"/>
        <rFont val="Calibri"/>
      </rPr>
      <t>Satisfies: SRG-APP-000391-AS-000239, SRG-APP-000392-AS-000240, SRG-APP-000177-AS-000126, SRG-APP-000401-AS-000243, SRG-APP-000402-AS-000247, SRG-APP-000403-AS-000248</t>
    </r>
  </si>
  <si>
    <t>V-254112</t>
  </si>
  <si>
    <r>
      <rPr>
        <sz val="11"/>
        <rFont val="Calibri"/>
      </rPr>
      <t>Nutanix AOS must utilize encryption when using LDAP for authentication.</t>
    </r>
  </si>
  <si>
    <r>
      <rPr>
        <sz val="11"/>
        <color rgb="FF000000"/>
        <rFont val="Calibri"/>
      </rPr>
      <t>Configure Nutanix AOS to utilize an Active Directory server to authenticate individual users.</t>
    </r>
    <r>
      <rPr>
        <sz val="11"/>
        <color rgb="FF000000"/>
        <rFont val="Calibri"/>
      </rPr>
      <t xml:space="preserve">
</t>
    </r>
    <r>
      <rPr>
        <sz val="11"/>
        <color rgb="FF000000"/>
        <rFont val="Calibri"/>
      </rPr>
      <t>1. Log in to Prism Element.</t>
    </r>
    <r>
      <rPr>
        <sz val="11"/>
        <color rgb="FF000000"/>
        <rFont val="Calibri"/>
      </rPr>
      <t xml:space="preserve">
</t>
    </r>
    <r>
      <rPr>
        <sz val="11"/>
        <color rgb="FF000000"/>
        <rFont val="Calibri"/>
      </rPr>
      <t>2. Click on the gear icon in the upper right.</t>
    </r>
    <r>
      <rPr>
        <sz val="11"/>
        <color rgb="FF000000"/>
        <rFont val="Calibri"/>
      </rPr>
      <t xml:space="preserve">
</t>
    </r>
    <r>
      <rPr>
        <sz val="11"/>
        <color rgb="FF000000"/>
        <rFont val="Calibri"/>
      </rPr>
      <t>3. Navigate to the Authentication settings.</t>
    </r>
    <r>
      <rPr>
        <sz val="11"/>
        <color rgb="FF000000"/>
        <rFont val="Calibri"/>
      </rPr>
      <t xml:space="preserve">
</t>
    </r>
    <r>
      <rPr>
        <sz val="11"/>
        <color rgb="FF000000"/>
        <rFont val="Calibri"/>
      </rPr>
      <t>4. Add an Active Directory or OpenLDAP server to the Directory List utilizing SSL encrypted port 636.</t>
    </r>
  </si>
  <si>
    <r>
      <rPr>
        <sz val="11"/>
        <color rgb="FF000000"/>
        <rFont val="Calibri"/>
      </rPr>
      <t xml:space="preserve">Passwords need to be protected at all times, and encryption is the standard method for protecting passwords during transmission. </t>
    </r>
    <r>
      <rPr>
        <sz val="11"/>
        <color rgb="FF000000"/>
        <rFont val="Calibri"/>
      </rPr>
      <t xml:space="preserve">
</t>
    </r>
    <r>
      <rPr>
        <sz val="11"/>
        <color rgb="FF000000"/>
        <rFont val="Calibri"/>
      </rPr>
      <t>Application servers have the capability to utilize LDAP directories for authentication. If LDAP connections are not protected during transmission, sensitive authentication credentials can be stolen. When the application server utilizes LDAP, the LDAP traffic must be encrypted.</t>
    </r>
  </si>
  <si>
    <r>
      <rPr>
        <sz val="11"/>
        <color rgb="FF000000"/>
        <rFont val="Calibri"/>
      </rPr>
      <t>Confirm Nutanix AOS is set to use encryption when using LDAP.</t>
    </r>
    <r>
      <rPr>
        <sz val="11"/>
        <color rgb="FF000000"/>
        <rFont val="Calibri"/>
      </rPr>
      <t xml:space="preserve">
</t>
    </r>
    <r>
      <rPr>
        <sz val="11"/>
        <color rgb="FF000000"/>
        <rFont val="Calibri"/>
      </rPr>
      <t>1. Log in to Prism Element.</t>
    </r>
    <r>
      <rPr>
        <sz val="11"/>
        <color rgb="FF000000"/>
        <rFont val="Calibri"/>
      </rPr>
      <t xml:space="preserve">
</t>
    </r>
    <r>
      <rPr>
        <sz val="11"/>
        <color rgb="FF000000"/>
        <rFont val="Calibri"/>
      </rPr>
      <t>2. Click on the gear icon in the upper right.</t>
    </r>
    <r>
      <rPr>
        <sz val="11"/>
        <color rgb="FF000000"/>
        <rFont val="Calibri"/>
      </rPr>
      <t xml:space="preserve">
</t>
    </r>
    <r>
      <rPr>
        <sz val="11"/>
        <color rgb="FF000000"/>
        <rFont val="Calibri"/>
      </rPr>
      <t>3. Navigate to the Authentication settings.</t>
    </r>
    <r>
      <rPr>
        <sz val="11"/>
        <color rgb="FF000000"/>
        <rFont val="Calibri"/>
      </rPr>
      <t xml:space="preserve">
</t>
    </r>
    <r>
      <rPr>
        <sz val="11"/>
        <color rgb="FF000000"/>
        <rFont val="Calibri"/>
      </rPr>
      <t>4. Add an Active Directory or OpenLDAP server to the Directory List.</t>
    </r>
    <r>
      <rPr>
        <sz val="11"/>
        <color rgb="FF000000"/>
        <rFont val="Calibri"/>
      </rPr>
      <t xml:space="preserve">
</t>
    </r>
    <r>
      <rPr>
        <sz val="11"/>
        <color rgb="FF000000"/>
        <rFont val="Calibri"/>
      </rPr>
      <t>If an Active Directory or OpenLDAP server is not using port 636, this is a finding.</t>
    </r>
  </si>
  <si>
    <t>V-254113</t>
  </si>
  <si>
    <r>
      <rPr>
        <sz val="11"/>
        <rFont val="Calibri"/>
      </rPr>
      <t>Nutanix AOS must perform RFC 5280-compliant certification path validation.</t>
    </r>
  </si>
  <si>
    <r>
      <rPr>
        <sz val="11"/>
        <color rgb="FF000000"/>
        <rFont val="Calibri"/>
      </rPr>
      <t>Configure Nutanix AOS to use OCSP for certificate revocation.</t>
    </r>
    <r>
      <rPr>
        <sz val="11"/>
        <color rgb="FF000000"/>
        <rFont val="Calibri"/>
      </rPr>
      <t xml:space="preserve">
</t>
    </r>
    <r>
      <rPr>
        <sz val="11"/>
        <color rgb="FF000000"/>
        <rFont val="Calibri"/>
      </rPr>
      <t>Set the OCSP responder URL.</t>
    </r>
    <r>
      <rPr>
        <sz val="11"/>
        <color rgb="FF000000"/>
        <rFont val="Calibri"/>
      </rPr>
      <t xml:space="preserve">
</t>
    </r>
    <r>
      <rPr>
        <sz val="11"/>
        <color rgb="FF000000"/>
        <rFont val="Calibri"/>
      </rPr>
      <t>$ ncli authconfig set-certificate-revocation set-ocsp-responder=&lt;ocsp url&gt;&lt;ocsp url&gt;</t>
    </r>
  </si>
  <si>
    <r>
      <rPr>
        <sz val="11"/>
        <color rgb="FF000000"/>
        <rFont val="Calibri"/>
      </rPr>
      <t>A certificate's certification path is the path from the end entity certificate to a trusted root certification authority (CA). Certification path validation is necessary for a relying party to make an informed decision regarding acceptance of an end entity certificate. Certification path validation includes checks such as certificate issuer trust, time validity and revocation status for each certificate in the certification path. Revocation status information for CA and subject certificates in a certification path is commonly provided via certificate revocation lists (CRLs) or online certificate status protocol (OCSP) responses.</t>
    </r>
  </si>
  <si>
    <r>
      <rPr>
        <sz val="11"/>
        <color rgb="FF000000"/>
        <rFont val="Calibri"/>
      </rPr>
      <t>Confirm Nutanix AOS is that OCSP checking is enabled.</t>
    </r>
    <r>
      <rPr>
        <sz val="11"/>
        <color rgb="FF000000"/>
        <rFont val="Calibri"/>
      </rPr>
      <t xml:space="preserve">
</t>
    </r>
    <r>
      <rPr>
        <sz val="11"/>
        <color rgb="FF000000"/>
        <rFont val="Calibri"/>
      </rPr>
      <t>$ ncli authconfig get-client-authentication-config</t>
    </r>
    <r>
      <rPr>
        <sz val="11"/>
        <color rgb="FF000000"/>
        <rFont val="Calibri"/>
      </rPr>
      <t xml:space="preserve">
</t>
    </r>
    <r>
      <rPr>
        <sz val="11"/>
        <color rgb="FF000000"/>
        <rFont val="Calibri"/>
      </rPr>
      <t xml:space="preserve"> 'Auth Config Status        : true'</t>
    </r>
    <r>
      <rPr>
        <sz val="11"/>
        <color rgb="FF000000"/>
        <rFont val="Calibri"/>
      </rPr>
      <t xml:space="preserve">
</t>
    </r>
    <r>
      <rPr>
        <sz val="11"/>
        <color rgb="FF000000"/>
        <rFont val="Calibri"/>
      </rPr>
      <t>If "Auth config status" is not set to "true", this is a finding.</t>
    </r>
  </si>
  <si>
    <t>V-254114</t>
  </si>
  <si>
    <r>
      <rPr>
        <sz val="11"/>
        <rFont val="Calibri"/>
      </rPr>
      <t>Nutanix AOS must use DoD- or CNSS-approved PKI Class 3 or Class 4 certificates.</t>
    </r>
  </si>
  <si>
    <r>
      <rPr>
        <sz val="11"/>
        <color rgb="FF000000"/>
        <rFont val="Calibri"/>
      </rPr>
      <t>Configure Nutanix AOS to use a trusted DoD root CA signed certificate.</t>
    </r>
    <r>
      <rPr>
        <sz val="11"/>
        <color rgb="FF000000"/>
        <rFont val="Calibri"/>
      </rPr>
      <t xml:space="preserve">
</t>
    </r>
    <r>
      <rPr>
        <sz val="11"/>
        <color rgb="FF000000"/>
        <rFont val="Calibri"/>
      </rPr>
      <t>1. Log in to Prism Element.</t>
    </r>
    <r>
      <rPr>
        <sz val="11"/>
        <color rgb="FF000000"/>
        <rFont val="Calibri"/>
      </rPr>
      <t xml:space="preserve">
</t>
    </r>
    <r>
      <rPr>
        <sz val="11"/>
        <color rgb="FF000000"/>
        <rFont val="Calibri"/>
      </rPr>
      <t>2. Click on the gear icon in the upper right.</t>
    </r>
    <r>
      <rPr>
        <sz val="11"/>
        <color rgb="FF000000"/>
        <rFont val="Calibri"/>
      </rPr>
      <t xml:space="preserve">
</t>
    </r>
    <r>
      <rPr>
        <sz val="11"/>
        <color rgb="FF000000"/>
        <rFont val="Calibri"/>
      </rPr>
      <t>3. Navigate to the SSL Certificate section.</t>
    </r>
    <r>
      <rPr>
        <sz val="11"/>
        <color rgb="FF000000"/>
        <rFont val="Calibri"/>
      </rPr>
      <t xml:space="preserve">
</t>
    </r>
    <r>
      <rPr>
        <sz val="11"/>
        <color rgb="FF000000"/>
        <rFont val="Calibri"/>
      </rPr>
      <t>4. Click "Relace Certificate".</t>
    </r>
    <r>
      <rPr>
        <sz val="11"/>
        <color rgb="FF000000"/>
        <rFont val="Calibri"/>
      </rPr>
      <t xml:space="preserve">
</t>
    </r>
    <r>
      <rPr>
        <sz val="11"/>
        <color rgb="FF000000"/>
        <rFont val="Calibri"/>
      </rPr>
      <t>5. Select "Import Key and Certificate".</t>
    </r>
    <r>
      <rPr>
        <sz val="11"/>
        <color rgb="FF000000"/>
        <rFont val="Calibri"/>
      </rPr>
      <t xml:space="preserve">
</t>
    </r>
    <r>
      <rPr>
        <sz val="11"/>
        <color rgb="FF000000"/>
        <rFont val="Calibri"/>
      </rPr>
      <t>6. Select the Private Key Type and upload the Private key; Public Certificate, and the CA Certificate or chain.</t>
    </r>
    <r>
      <rPr>
        <sz val="11"/>
        <color rgb="FF000000"/>
        <rFont val="Calibri"/>
      </rPr>
      <t xml:space="preserve">
</t>
    </r>
    <r>
      <rPr>
        <sz val="11"/>
        <color rgb="FF000000"/>
        <rFont val="Calibri"/>
      </rPr>
      <t>7. Select "Import Files".</t>
    </r>
  </si>
  <si>
    <r>
      <rPr>
        <sz val="11"/>
        <color rgb="FF000000"/>
        <rFont val="Calibri"/>
      </rPr>
      <t>Class 3 PKI certificates are used for servers and software signing rather than for identifying individuals. Class 4 certificates are used for business-to-business transactions. Utilizing unapproved certificates not issued or approved by DoD or CNS creates an integrity risk. The application server must utilize approved DoD or CNS Class 3 or Class 4 certificates for software signing and business-to-business transactions.</t>
    </r>
    <r>
      <rPr>
        <sz val="11"/>
        <color rgb="FF000000"/>
        <rFont val="Calibri"/>
      </rPr>
      <t xml:space="preserve">
</t>
    </r>
    <r>
      <rPr>
        <sz val="11"/>
        <color rgb="FF000000"/>
        <rFont val="Calibri"/>
      </rPr>
      <t>Satisfies: SRG-APP-000514-AS-000137, SRG-APP-000427-AS-000264</t>
    </r>
  </si>
  <si>
    <r>
      <rPr>
        <sz val="11"/>
        <color rgb="FF000000"/>
        <rFont val="Calibri"/>
      </rPr>
      <t>Confirm Nutanix AOS is configured with a trusted DoD root CA signed certificate.</t>
    </r>
    <r>
      <rPr>
        <sz val="11"/>
        <color rgb="FF000000"/>
        <rFont val="Calibri"/>
      </rPr>
      <t xml:space="preserve">
</t>
    </r>
    <r>
      <rPr>
        <sz val="11"/>
        <color rgb="FF000000"/>
        <rFont val="Calibri"/>
      </rPr>
      <t>1. Log in to Prism Element.</t>
    </r>
    <r>
      <rPr>
        <sz val="11"/>
        <color rgb="FF000000"/>
        <rFont val="Calibri"/>
      </rPr>
      <t xml:space="preserve">
</t>
    </r>
    <r>
      <rPr>
        <sz val="11"/>
        <color rgb="FF000000"/>
        <rFont val="Calibri"/>
      </rPr>
      <t>2. Click on the gear icon in the upper right.</t>
    </r>
    <r>
      <rPr>
        <sz val="11"/>
        <color rgb="FF000000"/>
        <rFont val="Calibri"/>
      </rPr>
      <t xml:space="preserve">
</t>
    </r>
    <r>
      <rPr>
        <sz val="11"/>
        <color rgb="FF000000"/>
        <rFont val="Calibri"/>
      </rPr>
      <t>3. Navigate to the SSL Certificate section.</t>
    </r>
    <r>
      <rPr>
        <sz val="11"/>
        <color rgb="FF000000"/>
        <rFont val="Calibri"/>
      </rPr>
      <t xml:space="preserve">
</t>
    </r>
    <r>
      <rPr>
        <sz val="11"/>
        <color rgb="FF000000"/>
        <rFont val="Calibri"/>
      </rPr>
      <t>4. Ensure the approved CA signed certificate is installed.</t>
    </r>
    <r>
      <rPr>
        <sz val="11"/>
        <color rgb="FF000000"/>
        <rFont val="Calibri"/>
      </rPr>
      <t xml:space="preserve">
</t>
    </r>
    <r>
      <rPr>
        <sz val="11"/>
        <color rgb="FF000000"/>
        <rFont val="Calibri"/>
      </rPr>
      <t>If the certificate used is not from an approved DoD-approved CA, this is a finding.</t>
    </r>
  </si>
  <si>
    <t>V-254115</t>
  </si>
  <si>
    <r>
      <rPr>
        <sz val="11"/>
        <rFont val="Calibri"/>
      </rPr>
      <t>Nutanix AOS must protect the confidentiality and integrity of all information at rest.</t>
    </r>
  </si>
  <si>
    <r>
      <rPr>
        <sz val="11"/>
        <color rgb="FF000000"/>
        <rFont val="Calibri"/>
      </rPr>
      <t>Configure Nutanix AOS to use data at rest encryption</t>
    </r>
    <r>
      <rPr>
        <sz val="11"/>
        <color rgb="FF000000"/>
        <rFont val="Calibri"/>
      </rPr>
      <t xml:space="preserve">
</t>
    </r>
    <r>
      <rPr>
        <sz val="11"/>
        <color rgb="FF000000"/>
        <rFont val="Calibri"/>
      </rPr>
      <t>1. Log in to Prism Element.</t>
    </r>
    <r>
      <rPr>
        <sz val="11"/>
        <color rgb="FF000000"/>
        <rFont val="Calibri"/>
      </rPr>
      <t xml:space="preserve">
</t>
    </r>
    <r>
      <rPr>
        <sz val="11"/>
        <color rgb="FF000000"/>
        <rFont val="Calibri"/>
      </rPr>
      <t>2. Click on the gear icon in the upper right.</t>
    </r>
    <r>
      <rPr>
        <sz val="11"/>
        <color rgb="FF000000"/>
        <rFont val="Calibri"/>
      </rPr>
      <t xml:space="preserve">
</t>
    </r>
    <r>
      <rPr>
        <sz val="11"/>
        <color rgb="FF000000"/>
        <rFont val="Calibri"/>
      </rPr>
      <t>3. Navigate to the Data-at-Rest Encryption section.</t>
    </r>
    <r>
      <rPr>
        <sz val="11"/>
        <color rgb="FF000000"/>
        <rFont val="Calibri"/>
      </rPr>
      <t xml:space="preserve">
</t>
    </r>
    <r>
      <rPr>
        <sz val="11"/>
        <color rgb="FF000000"/>
        <rFont val="Calibri"/>
      </rPr>
      <t>4. Select "edit configuration".</t>
    </r>
    <r>
      <rPr>
        <sz val="11"/>
        <color rgb="FF000000"/>
        <rFont val="Calibri"/>
      </rPr>
      <t xml:space="preserve">
</t>
    </r>
    <r>
      <rPr>
        <sz val="11"/>
        <color rgb="FF000000"/>
        <rFont val="Calibri"/>
      </rPr>
      <t>5. Select either the Cluster local KMS or an External KMS.</t>
    </r>
    <r>
      <rPr>
        <sz val="11"/>
        <color rgb="FF000000"/>
        <rFont val="Calibri"/>
      </rPr>
      <t xml:space="preserve">
</t>
    </r>
    <r>
      <rPr>
        <sz val="11"/>
        <color rgb="FF000000"/>
        <rFont val="Calibri"/>
      </rPr>
      <t>6.  Click "Protect" and then type "ENCRYPT" to confirm.</t>
    </r>
  </si>
  <si>
    <r>
      <rPr>
        <sz val="11"/>
        <color rgb="FF000000"/>
        <rFont val="Calibri"/>
      </rPr>
      <t>When data is written to digital media such as hard drives, mobile computers, external/removable hard drives, personal digital assistants, flash/thumb drives, etc., there is risk of data loss and data compromise.</t>
    </r>
    <r>
      <rPr>
        <sz val="11"/>
        <color rgb="FF000000"/>
        <rFont val="Calibri"/>
      </rPr>
      <t xml:space="preserve">
</t>
    </r>
    <r>
      <rPr>
        <sz val="11"/>
        <color rgb="FF000000"/>
        <rFont val="Calibri"/>
      </rPr>
      <t>Fewer protection measures are needed for media containing information determined by the organization to be in the public domain, to be publicly releasable, or to have limited or no adverse impact if accessed by other than authorized personnel. In these situations, it is assumed the physical access controls where the media resides provide adequate protection.</t>
    </r>
    <r>
      <rPr>
        <sz val="11"/>
        <color rgb="FF000000"/>
        <rFont val="Calibri"/>
      </rPr>
      <t xml:space="preserve">
</t>
    </r>
    <r>
      <rPr>
        <sz val="11"/>
        <color rgb="FF000000"/>
        <rFont val="Calibri"/>
      </rPr>
      <t>As part of a defense-in-depth strategy, data owners and DoD consider routinely encrypting information at rest on selected secondary storage devices. The employment of cryptography is at the discretion of the information owner/steward. The selection of the cryptographic mechanisms used is based upon maintaining the confidentiality and integrity of the information.</t>
    </r>
    <r>
      <rPr>
        <sz val="11"/>
        <color rgb="FF000000"/>
        <rFont val="Calibri"/>
      </rPr>
      <t xml:space="preserve">
</t>
    </r>
    <r>
      <rPr>
        <sz val="11"/>
        <color rgb="FF000000"/>
        <rFont val="Calibri"/>
      </rPr>
      <t>The strength of mechanisms is commensurate with the classification and sensitivity of the information.</t>
    </r>
    <r>
      <rPr>
        <sz val="11"/>
        <color rgb="FF000000"/>
        <rFont val="Calibri"/>
      </rPr>
      <t xml:space="preserve">
</t>
    </r>
    <r>
      <rPr>
        <sz val="11"/>
        <color rgb="FF000000"/>
        <rFont val="Calibri"/>
      </rPr>
      <t>The application server must directly provide, or provide access to, cryptographic libraries and functionality that allow applications to encrypt data when it is stored.</t>
    </r>
    <r>
      <rPr>
        <sz val="11"/>
        <color rgb="FF000000"/>
        <rFont val="Calibri"/>
      </rPr>
      <t xml:space="preserve">
</t>
    </r>
    <r>
      <rPr>
        <sz val="11"/>
        <color rgb="FF000000"/>
        <rFont val="Calibri"/>
      </rPr>
      <t>Satisfies: SRG-APP-000231-AS-000133, SRG-APP-000231-AS-000156, SRG-APP-000428-AS-000265, SRG-APP-000429-AS-000157</t>
    </r>
  </si>
  <si>
    <r>
      <rPr>
        <sz val="11"/>
        <color rgb="FF000000"/>
        <rFont val="Calibri"/>
      </rPr>
      <t>Confirm Nutanix AOS is set to use data at rest encryption.</t>
    </r>
    <r>
      <rPr>
        <sz val="11"/>
        <color rgb="FF000000"/>
        <rFont val="Calibri"/>
      </rPr>
      <t xml:space="preserve">
</t>
    </r>
    <r>
      <rPr>
        <sz val="11"/>
        <color rgb="FF000000"/>
        <rFont val="Calibri"/>
      </rPr>
      <t>1. Log in to Prism Element.</t>
    </r>
    <r>
      <rPr>
        <sz val="11"/>
        <color rgb="FF000000"/>
        <rFont val="Calibri"/>
      </rPr>
      <t xml:space="preserve">
</t>
    </r>
    <r>
      <rPr>
        <sz val="11"/>
        <color rgb="FF000000"/>
        <rFont val="Calibri"/>
      </rPr>
      <t>2. Click on the gear icon in the upper right.</t>
    </r>
    <r>
      <rPr>
        <sz val="11"/>
        <color rgb="FF000000"/>
        <rFont val="Calibri"/>
      </rPr>
      <t xml:space="preserve">
</t>
    </r>
    <r>
      <rPr>
        <sz val="11"/>
        <color rgb="FF000000"/>
        <rFont val="Calibri"/>
      </rPr>
      <t>3. Navigate to the Data-at-Rest Encryption section.</t>
    </r>
    <r>
      <rPr>
        <sz val="11"/>
        <color rgb="FF000000"/>
        <rFont val="Calibri"/>
      </rPr>
      <t xml:space="preserve">
</t>
    </r>
    <r>
      <rPr>
        <sz val="11"/>
        <color rgb="FF000000"/>
        <rFont val="Calibri"/>
      </rPr>
      <t>4. Ensure "Software Encryption" is enabled.</t>
    </r>
    <r>
      <rPr>
        <sz val="11"/>
        <color rgb="FF000000"/>
        <rFont val="Calibri"/>
      </rPr>
      <t xml:space="preserve">
</t>
    </r>
    <r>
      <rPr>
        <sz val="11"/>
        <color rgb="FF000000"/>
        <rFont val="Calibri"/>
      </rPr>
      <t>If Software Encryption is not configured, this is a finding.</t>
    </r>
  </si>
  <si>
    <t>V-254116</t>
  </si>
  <si>
    <r>
      <rPr>
        <sz val="11"/>
        <rFont val="Calibri"/>
      </rPr>
      <t>Nutanix AOS must restrict error messages only to authorized users.</t>
    </r>
  </si>
  <si>
    <r>
      <rPr>
        <sz val="11"/>
        <color rgb="FF000000"/>
        <rFont val="Calibri"/>
      </rPr>
      <t>Configure Nutanix AOS Prism Elements application server log file permissions, run the following command:</t>
    </r>
    <r>
      <rPr>
        <sz val="11"/>
        <color rgb="FF000000"/>
        <rFont val="Calibri"/>
      </rPr>
      <t xml:space="preserve">
</t>
    </r>
    <r>
      <rPr>
        <sz val="11"/>
        <color rgb="FF000000"/>
        <rFont val="Calibri"/>
      </rPr>
      <t>$ sudo salt-call state.sls security/CVM/interactivenutanixCVM</t>
    </r>
  </si>
  <si>
    <r>
      <rPr>
        <sz val="11"/>
        <color rgb="FF000000"/>
        <rFont val="Calibri"/>
      </rPr>
      <t>If the application provides too much information in error logs and administrative messages to the screen, this could lead to compromise. The structure and content of error messages need to be carefully considered by the organization and development team. The extent to which the information system is able to identify and handle error conditions is guided by organizational policy and operational requirements.</t>
    </r>
    <r>
      <rPr>
        <sz val="11"/>
        <color rgb="FF000000"/>
        <rFont val="Calibri"/>
      </rPr>
      <t xml:space="preserve">
</t>
    </r>
    <r>
      <rPr>
        <sz val="11"/>
        <color rgb="FF000000"/>
        <rFont val="Calibri"/>
      </rPr>
      <t>Application servers must protect the error messages created by the application server. All application server user accounts are used for the management of the server and the applications residing on the application server. All accounts are assigned to a certain role with corresponding access rights. The application server must restrict access to error messages so only authorized users may view them. Error messages are usually written to logs contained on the file system. The application server will usually create new log files as needed and must take steps to ensure that the proper file permissions are utilized when the log files are created.</t>
    </r>
  </si>
  <si>
    <r>
      <rPr>
        <sz val="11"/>
        <color rgb="FF000000"/>
        <rFont val="Calibri"/>
      </rPr>
      <t>The Nutanix AOS application server log files are owned by the Nutanix user and have a file permission of "640".</t>
    </r>
    <r>
      <rPr>
        <sz val="11"/>
        <color rgb="FF000000"/>
        <rFont val="Calibri"/>
      </rPr>
      <t xml:space="preserve">
</t>
    </r>
    <r>
      <rPr>
        <sz val="11"/>
        <color rgb="FF000000"/>
        <rFont val="Calibri"/>
      </rPr>
      <t>Step 1. Identify actual file name by looking at alert_manager.INFO, which is a symlink, the actual rotating file name.</t>
    </r>
    <r>
      <rPr>
        <sz val="11"/>
        <color rgb="FF000000"/>
        <rFont val="Calibri"/>
      </rPr>
      <t xml:space="preserve">
</t>
    </r>
    <r>
      <rPr>
        <sz val="11"/>
        <color rgb="FF000000"/>
        <rFont val="Calibri"/>
      </rPr>
      <t xml:space="preserve">$ sudo ls -al /home/nutanix/data/logs/alert_manager.INFO </t>
    </r>
    <r>
      <rPr>
        <sz val="11"/>
        <color rgb="FF000000"/>
        <rFont val="Calibri"/>
      </rPr>
      <t xml:space="preserve">
</t>
    </r>
    <r>
      <rPr>
        <sz val="11"/>
        <color rgb="FF000000"/>
        <rFont val="Calibri"/>
      </rPr>
      <t>lrwxrwxrwx. 1 nutanix nutanix 75 Nov  1 17:50 /home/nutanix/data/logs/alert_manager.INFO -&gt; alert_manager.ntnx-&lt;CVM_NAME&gt;.nutanix.log.INFO.&lt;LOG_NUMBER&gt;</t>
    </r>
    <r>
      <rPr>
        <sz val="11"/>
        <color rgb="FF000000"/>
        <rFont val="Calibri"/>
      </rPr>
      <t xml:space="preserve">
</t>
    </r>
    <r>
      <rPr>
        <sz val="11"/>
        <color rgb="FF000000"/>
        <rFont val="Calibri"/>
      </rPr>
      <t>Step 2. Execute a stat command on the actual application server log file name.</t>
    </r>
    <r>
      <rPr>
        <sz val="11"/>
        <color rgb="FF000000"/>
        <rFont val="Calibri"/>
      </rPr>
      <t xml:space="preserve">
</t>
    </r>
    <r>
      <rPr>
        <sz val="11"/>
        <color rgb="FF000000"/>
        <rFont val="Calibri"/>
      </rPr>
      <t>$ sudo stat -c "%a %n" /home/nutanix/data/logs/alert_manager.ntnx-&lt;CVM_NAME&gt;.nutanix.log.INFO.&lt;LOG_NUMBER&gt;</t>
    </r>
    <r>
      <rPr>
        <sz val="11"/>
        <color rgb="FF000000"/>
        <rFont val="Calibri"/>
      </rPr>
      <t xml:space="preserve">
</t>
    </r>
    <r>
      <rPr>
        <sz val="11"/>
        <color rgb="FF000000"/>
        <rFont val="Calibri"/>
      </rPr>
      <t>640  /home/nutanix/data/logs/alert_manager.ntnx&lt;CVM_NAME&gt;.nutanix.log.INFO.&lt;LOG_NUMBER&gt;</t>
    </r>
    <r>
      <rPr>
        <sz val="11"/>
        <color rgb="FF000000"/>
        <rFont val="Calibri"/>
      </rPr>
      <t xml:space="preserve">
</t>
    </r>
    <r>
      <rPr>
        <sz val="11"/>
        <color rgb="FF000000"/>
        <rFont val="Calibri"/>
      </rPr>
      <t>If the output of the actual log file name is not "640", this is a finding.</t>
    </r>
  </si>
  <si>
    <t>V-254117</t>
  </si>
  <si>
    <r>
      <rPr>
        <sz val="11"/>
        <rFont val="Calibri"/>
      </rPr>
      <t>Nutanix AOS must separate hosted application functionality from application server management functionality.</t>
    </r>
  </si>
  <si>
    <r>
      <rPr>
        <sz val="11"/>
        <color rgb="FF000000"/>
        <rFont val="Calibri"/>
      </rPr>
      <t>1. Log in to Prism Element.</t>
    </r>
    <r>
      <rPr>
        <sz val="11"/>
        <color rgb="FF000000"/>
        <rFont val="Calibri"/>
      </rPr>
      <t xml:space="preserve">
</t>
    </r>
    <r>
      <rPr>
        <sz val="11"/>
        <color rgb="FF000000"/>
        <rFont val="Calibri"/>
      </rPr>
      <t>2. Click on the gear icon in the upper right corner.</t>
    </r>
    <r>
      <rPr>
        <sz val="11"/>
        <color rgb="FF000000"/>
        <rFont val="Calibri"/>
      </rPr>
      <t xml:space="preserve">
</t>
    </r>
    <r>
      <rPr>
        <sz val="11"/>
        <color rgb="FF000000"/>
        <rFont val="Calibri"/>
      </rPr>
      <t>3. Under the "Settings" menu click "Network Configuration", and then select the "Internal Interfaces" tab.</t>
    </r>
    <r>
      <rPr>
        <sz val="11"/>
        <color rgb="FF000000"/>
        <rFont val="Calibri"/>
      </rPr>
      <t xml:space="preserve">
</t>
    </r>
    <r>
      <rPr>
        <sz val="11"/>
        <color rgb="FF000000"/>
        <rFont val="Calibri"/>
      </rPr>
      <t>4. Click the "Management LAN" option.</t>
    </r>
    <r>
      <rPr>
        <sz val="11"/>
        <color rgb="FF000000"/>
        <rFont val="Calibri"/>
      </rPr>
      <t xml:space="preserve">
</t>
    </r>
    <r>
      <rPr>
        <sz val="11"/>
        <color rgb="FF000000"/>
        <rFont val="Calibri"/>
      </rPr>
      <t>5. Set the VLAN to the VLAN used for management functions.</t>
    </r>
    <r>
      <rPr>
        <sz val="11"/>
        <color rgb="FF000000"/>
        <rFont val="Calibri"/>
      </rPr>
      <t xml:space="preserve">
</t>
    </r>
    <r>
      <rPr>
        <sz val="11"/>
        <color rgb="FF000000"/>
        <rFont val="Calibri"/>
      </rPr>
      <t>SSH into each CVM host as user nutanix and issue the following command: change_cvm_vlan vlan_id.</t>
    </r>
    <r>
      <rPr>
        <sz val="11"/>
        <color rgb="FF000000"/>
        <rFont val="Calibri"/>
      </rPr>
      <t xml:space="preserve">
</t>
    </r>
    <r>
      <rPr>
        <sz val="11"/>
        <color rgb="FF000000"/>
        <rFont val="Calibri"/>
      </rPr>
      <t>SSH into each AHV host as root and issue the following command: ovs-vsctl set port br0 tag=vlan_id</t>
    </r>
    <r>
      <rPr>
        <sz val="11"/>
        <color rgb="FF000000"/>
        <rFont val="Calibri"/>
      </rPr>
      <t xml:space="preserve">
</t>
    </r>
    <r>
      <rPr>
        <sz val="11"/>
        <color rgb="FF000000"/>
        <rFont val="Calibri"/>
      </rPr>
      <t>Note: Network switches connected to all Nutanix nodes must be appropriately configured with the same vlan_id.</t>
    </r>
  </si>
  <si>
    <r>
      <rPr>
        <sz val="11"/>
        <color rgb="FF000000"/>
        <rFont val="Calibri"/>
      </rPr>
      <t>The application server consists of the management interface and hosted applications. By separating the management interface from hosted applications, the user must authenticate as a privileged user to the management interface before being presented with management functionality. This prevents nonprivileged users from having visibility to functions not available to the user. By limiting visibility, a compromised nonprivileged account does not offer information to the attacker to functionality and information needed to further the attack on the application server.</t>
    </r>
    <r>
      <rPr>
        <sz val="11"/>
        <color rgb="FF000000"/>
        <rFont val="Calibri"/>
      </rPr>
      <t xml:space="preserve">
</t>
    </r>
    <r>
      <rPr>
        <sz val="11"/>
        <color rgb="FF000000"/>
        <rFont val="Calibri"/>
      </rPr>
      <t>Application server management functionality includes functions necessary to administer the application server and requires privileged access via one of the accounts assigned to a management role. The hosted application and hosted application functionality consists of the assets needed for the application to function, such as the business logic, databases, user authentication, etc.</t>
    </r>
    <r>
      <rPr>
        <sz val="11"/>
        <color rgb="FF000000"/>
        <rFont val="Calibri"/>
      </rPr>
      <t xml:space="preserve">
</t>
    </r>
    <r>
      <rPr>
        <sz val="11"/>
        <color rgb="FF000000"/>
        <rFont val="Calibri"/>
      </rPr>
      <t>The separation of application server administration functionality from hosted application functionality is either physical or logical and is accomplished by using different computers, different central processing units, different instances of the operating system, network addresses, network ports, or combinations of these methods, as appropriate.</t>
    </r>
  </si>
  <si>
    <r>
      <rPr>
        <sz val="11"/>
        <color rgb="FF000000"/>
        <rFont val="Calibri"/>
      </rPr>
      <t>Management information flow can be isolated to a separate vLAN from the guest VMs.</t>
    </r>
    <r>
      <rPr>
        <sz val="11"/>
        <color rgb="FF000000"/>
        <rFont val="Calibri"/>
      </rPr>
      <t xml:space="preserve">
</t>
    </r>
    <r>
      <rPr>
        <sz val="11"/>
        <color rgb="FF000000"/>
        <rFont val="Calibri"/>
      </rPr>
      <t>1. Log in to Prism Element.</t>
    </r>
    <r>
      <rPr>
        <sz val="11"/>
        <color rgb="FF000000"/>
        <rFont val="Calibri"/>
      </rPr>
      <t xml:space="preserve">
</t>
    </r>
    <r>
      <rPr>
        <sz val="11"/>
        <color rgb="FF000000"/>
        <rFont val="Calibri"/>
      </rPr>
      <t>2. Click on the gear icon in the upper right corner.</t>
    </r>
    <r>
      <rPr>
        <sz val="11"/>
        <color rgb="FF000000"/>
        <rFont val="Calibri"/>
      </rPr>
      <t xml:space="preserve">
</t>
    </r>
    <r>
      <rPr>
        <sz val="11"/>
        <color rgb="FF000000"/>
        <rFont val="Calibri"/>
      </rPr>
      <t>3. Under the "Settings" menu click "Network Configuration", and then select the "Internal Interfaces" tab.</t>
    </r>
    <r>
      <rPr>
        <sz val="11"/>
        <color rgb="FF000000"/>
        <rFont val="Calibri"/>
      </rPr>
      <t xml:space="preserve">
</t>
    </r>
    <r>
      <rPr>
        <sz val="11"/>
        <color rgb="FF000000"/>
        <rFont val="Calibri"/>
      </rPr>
      <t>4. Click on the "Management LAN" option.</t>
    </r>
    <r>
      <rPr>
        <sz val="11"/>
        <color rgb="FF000000"/>
        <rFont val="Calibri"/>
      </rPr>
      <t xml:space="preserve">
</t>
    </r>
    <r>
      <rPr>
        <sz val="11"/>
        <color rgb="FF000000"/>
        <rFont val="Calibri"/>
      </rPr>
      <t>If VLAN ID is "0" or blank, this is a finding.</t>
    </r>
  </si>
  <si>
    <t>V-254118</t>
  </si>
  <si>
    <r>
      <rPr>
        <sz val="11"/>
        <rFont val="Calibri"/>
      </rPr>
      <t>Nutanix AOS must configure network traffic segmentation when using Disaster Recovery Services.</t>
    </r>
  </si>
  <si>
    <r>
      <rPr>
        <sz val="11"/>
        <color rgb="FF000000"/>
        <rFont val="Calibri"/>
      </rPr>
      <t>For the most current setup instructions, refer to the version-specific AOC Security Guide on the Nutanix Portal:</t>
    </r>
    <r>
      <rPr>
        <sz val="11"/>
        <color rgb="FF000000"/>
        <rFont val="Calibri"/>
      </rPr>
      <t xml:space="preserve">
</t>
    </r>
    <r>
      <rPr>
        <sz val="11"/>
        <color rgb="FF000000"/>
        <rFont val="Calibri"/>
      </rPr>
      <t>https://portal.nutanix.com/page/documents/details?targetId=Nutanix-Security-Guide-v5_20:Nutanix-Security-Guide-v5_20</t>
    </r>
    <r>
      <rPr>
        <sz val="11"/>
        <color rgb="FF000000"/>
        <rFont val="Calibri"/>
      </rPr>
      <t xml:space="preserve">
</t>
    </r>
    <r>
      <rPr>
        <sz val="11"/>
        <color rgb="FF000000"/>
        <rFont val="Calibri"/>
      </rPr>
      <t>An excerpt from the AOS Security Guide is provided.</t>
    </r>
    <r>
      <rPr>
        <sz val="11"/>
        <color rgb="FF000000"/>
        <rFont val="Calibri"/>
      </rPr>
      <t xml:space="preserve">
</t>
    </r>
    <r>
      <rPr>
        <sz val="11"/>
        <color rgb="FF000000"/>
        <rFont val="Calibri"/>
      </rPr>
      <t xml:space="preserve">Isolating the traffic associated with a specific service (DR) is a two-step process. </t>
    </r>
    <r>
      <rPr>
        <sz val="11"/>
        <color rgb="FF000000"/>
        <rFont val="Calibri"/>
      </rPr>
      <t xml:space="preserve">
</t>
    </r>
    <r>
      <rPr>
        <sz val="11"/>
        <color rgb="FF000000"/>
        <rFont val="Calibri"/>
      </rPr>
      <t>To isolate a service to a separate virtual network, complete the following:</t>
    </r>
    <r>
      <rPr>
        <sz val="11"/>
        <color rgb="FF000000"/>
        <rFont val="Calibri"/>
      </rPr>
      <t xml:space="preserve">
</t>
    </r>
    <r>
      <rPr>
        <sz val="11"/>
        <color rgb="FF000000"/>
        <rFont val="Calibri"/>
      </rPr>
      <t>1. Log in to the Prism web console and click the gear icon at the top-right corner of the page.</t>
    </r>
    <r>
      <rPr>
        <sz val="11"/>
        <color rgb="FF000000"/>
        <rFont val="Calibri"/>
      </rPr>
      <t xml:space="preserve">
</t>
    </r>
    <r>
      <rPr>
        <sz val="11"/>
        <color rgb="FF000000"/>
        <rFont val="Calibri"/>
      </rPr>
      <t>2. In the left pane, click "Network Configuration".</t>
    </r>
    <r>
      <rPr>
        <sz val="11"/>
        <color rgb="FF000000"/>
        <rFont val="Calibri"/>
      </rPr>
      <t xml:space="preserve">
</t>
    </r>
    <r>
      <rPr>
        <sz val="11"/>
        <color rgb="FF000000"/>
        <rFont val="Calibri"/>
      </rPr>
      <t>3. In the details pane, on the Internal Interfaces tab, click "Create New Interface".</t>
    </r>
    <r>
      <rPr>
        <sz val="11"/>
        <color rgb="FF000000"/>
        <rFont val="Calibri"/>
      </rPr>
      <t xml:space="preserve">
</t>
    </r>
    <r>
      <rPr>
        <sz val="11"/>
        <color rgb="FF000000"/>
        <rFont val="Calibri"/>
      </rPr>
      <t>4. On the Interface Details tab, complete the following:</t>
    </r>
    <r>
      <rPr>
        <sz val="11"/>
        <color rgb="FF000000"/>
        <rFont val="Calibri"/>
      </rPr>
      <t xml:space="preserve">
</t>
    </r>
    <r>
      <rPr>
        <sz val="11"/>
        <color rgb="FF000000"/>
        <rFont val="Calibri"/>
      </rPr>
      <t xml:space="preserve">     a. Specify a descriptive name for the network segment.</t>
    </r>
    <r>
      <rPr>
        <sz val="11"/>
        <color rgb="FF000000"/>
        <rFont val="Calibri"/>
      </rPr>
      <t xml:space="preserve">
</t>
    </r>
    <r>
      <rPr>
        <sz val="11"/>
        <color rgb="FF000000"/>
        <rFont val="Calibri"/>
      </rPr>
      <t xml:space="preserve">     b. (On AHV) Optionally, in VLAN ID, specify a VLAN ID.</t>
    </r>
    <r>
      <rPr>
        <sz val="11"/>
        <color rgb="FF000000"/>
        <rFont val="Calibri"/>
      </rPr>
      <t xml:space="preserve">
</t>
    </r>
    <r>
      <rPr>
        <sz val="11"/>
        <color rgb="FF000000"/>
        <rFont val="Calibri"/>
      </rPr>
      <t xml:space="preserve">        Note: Ensure that the VLAN ID is configured on the physical switch.</t>
    </r>
    <r>
      <rPr>
        <sz val="11"/>
        <color rgb="FF000000"/>
        <rFont val="Calibri"/>
      </rPr>
      <t xml:space="preserve">
</t>
    </r>
    <r>
      <rPr>
        <sz val="11"/>
        <color rgb="FF000000"/>
        <rFont val="Calibri"/>
      </rPr>
      <t xml:space="preserve">     c. In Bridge (on AHV) or CVM Port Group (on ESXi), select the bridge or port group created for the network segment.</t>
    </r>
    <r>
      <rPr>
        <sz val="11"/>
        <color rgb="FF000000"/>
        <rFont val="Calibri"/>
      </rPr>
      <t xml:space="preserve">
</t>
    </r>
    <r>
      <rPr>
        <sz val="11"/>
        <color rgb="FF000000"/>
        <rFont val="Calibri"/>
      </rPr>
      <t xml:space="preserve">     d. To specify an IP address pool for the network segment, click "Create New IP Pool", and then, in the IP Pool dialog box, do the following:</t>
    </r>
    <r>
      <rPr>
        <sz val="11"/>
        <color rgb="FF000000"/>
        <rFont val="Calibri"/>
      </rPr>
      <t xml:space="preserve">
</t>
    </r>
    <r>
      <rPr>
        <sz val="11"/>
        <color rgb="FF000000"/>
        <rFont val="Calibri"/>
      </rPr>
      <t xml:space="preserve">        i. In Name, specify a name for the pool.</t>
    </r>
    <r>
      <rPr>
        <sz val="11"/>
        <color rgb="FF000000"/>
        <rFont val="Calibri"/>
      </rPr>
      <t xml:space="preserve">
</t>
    </r>
    <r>
      <rPr>
        <sz val="11"/>
        <color rgb="FF000000"/>
        <rFont val="Calibri"/>
      </rPr>
      <t xml:space="preserve">       ii. In Netmask, specify the network mask for the pool.</t>
    </r>
    <r>
      <rPr>
        <sz val="11"/>
        <color rgb="FF000000"/>
        <rFont val="Calibri"/>
      </rPr>
      <t xml:space="preserve">
</t>
    </r>
    <r>
      <rPr>
        <sz val="11"/>
        <color rgb="FF000000"/>
        <rFont val="Calibri"/>
      </rPr>
      <t xml:space="preserve">      iii. Click "Add an IP Range", specify the start and end IP addresses in the IP Range dialog box that is displayed.</t>
    </r>
    <r>
      <rPr>
        <sz val="11"/>
        <color rgb="FF000000"/>
        <rFont val="Calibri"/>
      </rPr>
      <t xml:space="preserve">
</t>
    </r>
    <r>
      <rPr>
        <sz val="11"/>
        <color rgb="FF000000"/>
        <rFont val="Calibri"/>
      </rPr>
      <t xml:space="preserve">       iv. Use Add an IP Range to add as many IP address ranges as needed.</t>
    </r>
    <r>
      <rPr>
        <sz val="11"/>
        <color rgb="FF000000"/>
        <rFont val="Calibri"/>
      </rPr>
      <t xml:space="preserve">
</t>
    </r>
    <r>
      <rPr>
        <sz val="11"/>
        <color rgb="FF000000"/>
        <rFont val="Calibri"/>
      </rPr>
      <t xml:space="preserve">           Note: Add at least n+1 IP addresses in an IP range considering n is the number of nodes in the cluster.</t>
    </r>
    <r>
      <rPr>
        <sz val="11"/>
        <color rgb="FF000000"/>
        <rFont val="Calibri"/>
      </rPr>
      <t xml:space="preserve">
</t>
    </r>
    <r>
      <rPr>
        <sz val="11"/>
        <color rgb="FF000000"/>
        <rFont val="Calibri"/>
      </rPr>
      <t xml:space="preserve">        v. Click "Save".</t>
    </r>
    <r>
      <rPr>
        <sz val="11"/>
        <color rgb="FF000000"/>
        <rFont val="Calibri"/>
      </rPr>
      <t xml:space="preserve">
</t>
    </r>
    <r>
      <rPr>
        <sz val="11"/>
        <color rgb="FF000000"/>
        <rFont val="Calibri"/>
      </rPr>
      <t xml:space="preserve">       vi. Use Add an IP Pool to add more IP address pools. Use only one IP address pool at any given time.</t>
    </r>
    <r>
      <rPr>
        <sz val="11"/>
        <color rgb="FF000000"/>
        <rFont val="Calibri"/>
      </rPr>
      <t xml:space="preserve">
</t>
    </r>
    <r>
      <rPr>
        <sz val="11"/>
        <color rgb="FF000000"/>
        <rFont val="Calibri"/>
      </rPr>
      <t xml:space="preserve">      vii. Select the IP address pool to be used, and then click "Next".</t>
    </r>
    <r>
      <rPr>
        <sz val="11"/>
        <color rgb="FF000000"/>
        <rFont val="Calibri"/>
      </rPr>
      <t xml:space="preserve">
</t>
    </r>
    <r>
      <rPr>
        <sz val="11"/>
        <color rgb="FF000000"/>
        <rFont val="Calibri"/>
      </rPr>
      <t xml:space="preserve">            Note: An existing unused IP address pool can also be used.</t>
    </r>
    <r>
      <rPr>
        <sz val="11"/>
        <color rgb="FF000000"/>
        <rFont val="Calibri"/>
      </rPr>
      <t xml:space="preserve">
</t>
    </r>
    <r>
      <rPr>
        <sz val="11"/>
        <color rgb="FF000000"/>
        <rFont val="Calibri"/>
      </rPr>
      <t>5. On the Feature Selection tab, do the following:</t>
    </r>
    <r>
      <rPr>
        <sz val="11"/>
        <color rgb="FF000000"/>
        <rFont val="Calibri"/>
      </rPr>
      <t xml:space="preserve">
</t>
    </r>
    <r>
      <rPr>
        <sz val="11"/>
        <color rgb="FF000000"/>
        <rFont val="Calibri"/>
      </rPr>
      <t>Note: Network segmentation cannot be enabled for multiple services at the same time. Complete the configuration for one service before enabling network segmentation for another service.</t>
    </r>
    <r>
      <rPr>
        <sz val="11"/>
        <color rgb="FF000000"/>
        <rFont val="Calibri"/>
      </rPr>
      <t xml:space="preserve">
</t>
    </r>
    <r>
      <rPr>
        <sz val="11"/>
        <color rgb="FF000000"/>
        <rFont val="Calibri"/>
      </rPr>
      <t xml:space="preserve">     a. Select the service whose traffic is to be isolated.</t>
    </r>
    <r>
      <rPr>
        <sz val="11"/>
        <color rgb="FF000000"/>
        <rFont val="Calibri"/>
      </rPr>
      <t xml:space="preserve">
</t>
    </r>
    <r>
      <rPr>
        <sz val="11"/>
        <color rgb="FF000000"/>
        <rFont val="Calibri"/>
      </rPr>
      <t xml:space="preserve">     b. Configure the settings for the selected service.</t>
    </r>
    <r>
      <rPr>
        <sz val="11"/>
        <color rgb="FF000000"/>
        <rFont val="Calibri"/>
      </rPr>
      <t xml:space="preserve">
</t>
    </r>
    <r>
      <rPr>
        <sz val="11"/>
        <color rgb="FF000000"/>
        <rFont val="Calibri"/>
      </rPr>
      <t xml:space="preserve">       Note: The settings on this page depend on the services selected. For information about service-specific settings, refer to Service-Specific Settings and Configurations.</t>
    </r>
    <r>
      <rPr>
        <sz val="11"/>
        <color rgb="FF000000"/>
        <rFont val="Calibri"/>
      </rPr>
      <t xml:space="preserve">
</t>
    </r>
    <r>
      <rPr>
        <sz val="11"/>
        <color rgb="FF000000"/>
        <rFont val="Calibri"/>
      </rPr>
      <t xml:space="preserve">     c. Click "Save".</t>
    </r>
    <r>
      <rPr>
        <sz val="11"/>
        <color rgb="FF000000"/>
        <rFont val="Calibri"/>
      </rPr>
      <t xml:space="preserve">
</t>
    </r>
    <r>
      <rPr>
        <sz val="11"/>
        <color rgb="FF000000"/>
        <rFont val="Calibri"/>
      </rPr>
      <t>6. In the "Create Interface" dialog box, click "Save".</t>
    </r>
    <r>
      <rPr>
        <sz val="11"/>
        <color rgb="FF000000"/>
        <rFont val="Calibri"/>
      </rPr>
      <t xml:space="preserve">
</t>
    </r>
    <r>
      <rPr>
        <sz val="11"/>
        <color rgb="FF000000"/>
        <rFont val="Calibri"/>
      </rPr>
      <t>Note: The CVMs are rebooted multiple times, one after another. This procedure might trigger more tasks on the cluster. For example, if configuring network segmentation for disaster recovery, the firewall rules are added on the CVM to allow traffic on the specified ports through the new CVM interface and updated when a new recovery cluster is added or an existing cluster is modified.</t>
    </r>
    <r>
      <rPr>
        <sz val="11"/>
        <color rgb="FF000000"/>
        <rFont val="Calibri"/>
      </rPr>
      <t xml:space="preserve">
</t>
    </r>
    <r>
      <rPr>
        <sz val="11"/>
        <color rgb="FF000000"/>
        <rFont val="Calibri"/>
      </rPr>
      <t xml:space="preserve">What to do next: </t>
    </r>
    <r>
      <rPr>
        <sz val="11"/>
        <color rgb="FF000000"/>
        <rFont val="Calibri"/>
      </rPr>
      <t xml:space="preserve">
</t>
    </r>
    <r>
      <rPr>
        <sz val="11"/>
        <color rgb="FF000000"/>
        <rFont val="Calibri"/>
      </rPr>
      <t>Refer to Service-Specific Settings and Configurations for any additional tasks that are required after the network for a service is segmented.</t>
    </r>
    <r>
      <rPr>
        <sz val="11"/>
        <color rgb="FF000000"/>
        <rFont val="Calibri"/>
      </rPr>
      <t xml:space="preserve">
</t>
    </r>
    <r>
      <rPr>
        <sz val="11"/>
        <color rgb="FF000000"/>
        <rFont val="Calibri"/>
      </rPr>
      <t>Disaster Recovery with Protection Domains:</t>
    </r>
    <r>
      <rPr>
        <sz val="11"/>
        <color rgb="FF000000"/>
        <rFont val="Calibri"/>
      </rPr>
      <t xml:space="preserve">
</t>
    </r>
    <r>
      <rPr>
        <sz val="11"/>
        <color rgb="FF000000"/>
        <rFont val="Calibri"/>
      </rPr>
      <t>The settings for configuring network segmentation for disaster recovery apply to all Asynchronous, NearSync, and Metro Availability replication schedules. Disaster recovery can be used with Asynchronous, NearSync, and Metro Availability replications only if both the primary site and the recovery site are configured with Network Segmentation. Before enabling or disabling the network segmentation on a host, disable all the disaster recovery replication schedules running on that host.</t>
    </r>
    <r>
      <rPr>
        <sz val="11"/>
        <color rgb="FF000000"/>
        <rFont val="Calibri"/>
      </rPr>
      <t xml:space="preserve">
</t>
    </r>
    <r>
      <rPr>
        <sz val="11"/>
        <color rgb="FF000000"/>
        <rFont val="Calibri"/>
      </rPr>
      <t>Note: Network segmentation does not support disaster recovery with Leap.</t>
    </r>
    <r>
      <rPr>
        <sz val="11"/>
        <color rgb="FF000000"/>
        <rFont val="Calibri"/>
      </rPr>
      <t xml:space="preserve">
</t>
    </r>
    <r>
      <rPr>
        <sz val="11"/>
        <color rgb="FF000000"/>
        <rFont val="Calibri"/>
      </rPr>
      <t>Remote Site Configuration:</t>
    </r>
    <r>
      <rPr>
        <sz val="11"/>
        <color rgb="FF000000"/>
        <rFont val="Calibri"/>
      </rPr>
      <t xml:space="preserve">
</t>
    </r>
    <r>
      <rPr>
        <sz val="11"/>
        <color rgb="FF000000"/>
        <rFont val="Calibri"/>
      </rPr>
      <t>After configuring network segmentation for disaster recovery, configure remote sites at both locations. Reconfigure remote sites if network segmentation is disabled.</t>
    </r>
    <r>
      <rPr>
        <sz val="11"/>
        <color rgb="FF000000"/>
        <rFont val="Calibri"/>
      </rPr>
      <t xml:space="preserve">
</t>
    </r>
    <r>
      <rPr>
        <sz val="11"/>
        <color rgb="FF000000"/>
        <rFont val="Calibri"/>
      </rPr>
      <t>For information about configuring remote sites, refer to Site Configuration in the Data Protection and Recovery with Prism Element Guide.</t>
    </r>
    <r>
      <rPr>
        <sz val="11"/>
        <color rgb="FF000000"/>
        <rFont val="Calibri"/>
      </rPr>
      <t xml:space="preserve">
</t>
    </r>
    <r>
      <rPr>
        <sz val="11"/>
        <color rgb="FF000000"/>
        <rFont val="Calibri"/>
      </rPr>
      <t>Segmenting a Stretched Layer 2 Network for Disaster Recovery:</t>
    </r>
    <r>
      <rPr>
        <sz val="11"/>
        <color rgb="FF000000"/>
        <rFont val="Calibri"/>
      </rPr>
      <t xml:space="preserve">
</t>
    </r>
    <r>
      <rPr>
        <sz val="11"/>
        <color rgb="FF000000"/>
        <rFont val="Calibri"/>
      </rPr>
      <t>A stretched Layer 2 network configuration allows the source and remote metro clusters to be in the same broadcast domain and communicate without a gateway.</t>
    </r>
    <r>
      <rPr>
        <sz val="11"/>
        <color rgb="FF000000"/>
        <rFont val="Calibri"/>
      </rPr>
      <t xml:space="preserve">
</t>
    </r>
    <r>
      <rPr>
        <sz val="11"/>
        <color rgb="FF000000"/>
        <rFont val="Calibri"/>
      </rPr>
      <t>About this task:</t>
    </r>
    <r>
      <rPr>
        <sz val="11"/>
        <color rgb="FF000000"/>
        <rFont val="Calibri"/>
      </rPr>
      <t xml:space="preserve">
</t>
    </r>
    <r>
      <rPr>
        <sz val="11"/>
        <color rgb="FF000000"/>
        <rFont val="Calibri"/>
      </rPr>
      <t>Network segmentation can be enabled for disaster recovery on a stretched Layer 2 network that does not have a gateway. A stretched Layer 2 network is usually configured across the physically remote clusters such as a metro availability cluster deployment. A stretched Layer 2 network allows the source and remote clusters to be configured in the same broadcast domain without the usual gateway.</t>
    </r>
    <r>
      <rPr>
        <sz val="11"/>
        <color rgb="FF000000"/>
        <rFont val="Calibri"/>
      </rPr>
      <t xml:space="preserve">
</t>
    </r>
    <r>
      <rPr>
        <sz val="11"/>
        <color rgb="FF000000"/>
        <rFont val="Calibri"/>
      </rPr>
      <t>Refer to AOS Release Notes for minimum AOS version required to configure a stretched Layer 2 network.</t>
    </r>
    <r>
      <rPr>
        <sz val="11"/>
        <color rgb="FF000000"/>
        <rFont val="Calibri"/>
      </rPr>
      <t xml:space="preserve">
</t>
    </r>
    <r>
      <rPr>
        <sz val="11"/>
        <color rgb="FF000000"/>
        <rFont val="Calibri"/>
      </rPr>
      <t>To configure a network segment as a stretched L2 network, do the following.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Run the following command:</t>
    </r>
    <r>
      <rPr>
        <sz val="11"/>
        <color rgb="FF000000"/>
        <rFont val="Calibri"/>
      </rPr>
      <t xml:space="preserve">
</t>
    </r>
    <r>
      <rPr>
        <sz val="11"/>
        <color rgb="FF000000"/>
        <rFont val="Calibri"/>
      </rPr>
      <t>nutanix@cvm$ network_segmentation --service_network --service_name=kDR --ip_pool=DR-ip-pool-name --service_vlan=DR-vlan-id --desc_name=Description --host_physical_network=portgroup/bridge --stretched_metro</t>
    </r>
    <r>
      <rPr>
        <sz val="11"/>
        <color rgb="FF000000"/>
        <rFont val="Calibri"/>
      </rPr>
      <t xml:space="preserve">
</t>
    </r>
    <r>
      <rPr>
        <sz val="11"/>
        <color rgb="FF000000"/>
        <rFont val="Calibri"/>
      </rPr>
      <t>Replace the following: (Refer to Isolating Service-Specific Traffic for the information)</t>
    </r>
    <r>
      <rPr>
        <sz val="11"/>
        <color rgb="FF000000"/>
        <rFont val="Calibri"/>
      </rPr>
      <t xml:space="preserve">
</t>
    </r>
    <r>
      <rPr>
        <sz val="11"/>
        <color rgb="FF000000"/>
        <rFont val="Calibri"/>
      </rPr>
      <t>* DR-ip-pool-name with the name of the IP Pool created for the DR service or any existing unused IP address pool.</t>
    </r>
    <r>
      <rPr>
        <sz val="11"/>
        <color rgb="FF000000"/>
        <rFont val="Calibri"/>
      </rPr>
      <t xml:space="preserve">
</t>
    </r>
    <r>
      <rPr>
        <sz val="11"/>
        <color rgb="FF000000"/>
        <rFont val="Calibri"/>
      </rPr>
      <t>* DR-vlan-id with the VLAN ID being used for the DR service.</t>
    </r>
    <r>
      <rPr>
        <sz val="11"/>
        <color rgb="FF000000"/>
        <rFont val="Calibri"/>
      </rPr>
      <t xml:space="preserve">
</t>
    </r>
    <r>
      <rPr>
        <sz val="11"/>
        <color rgb="FF000000"/>
        <rFont val="Calibri"/>
      </rPr>
      <t>* Description with a suitable description of this stretched L2 network segment.</t>
    </r>
    <r>
      <rPr>
        <sz val="11"/>
        <color rgb="FF000000"/>
        <rFont val="Calibri"/>
      </rPr>
      <t xml:space="preserve">
</t>
    </r>
    <r>
      <rPr>
        <sz val="11"/>
        <color rgb="FF000000"/>
        <rFont val="Calibri"/>
      </rPr>
      <t>* portgroup/bridge with the details of Bridge or CVM Port Group used for the DR service.</t>
    </r>
  </si>
  <si>
    <r>
      <rPr>
        <sz val="11"/>
        <color rgb="FF000000"/>
        <rFont val="Calibri"/>
      </rPr>
      <t>The application server consists of the management interface and hosted applications, as well as cluster management functions. Separating the management interface from hosted applications prevents nonprivileged users from having visibility to functions not available to the user. Isolating cluster management functions ensures that cluster housekeeping tasks such as disaster recovery, replication, etc. function on their own network segment away from production traffic.</t>
    </r>
    <r>
      <rPr>
        <sz val="11"/>
        <color rgb="FF000000"/>
        <rFont val="Calibri"/>
      </rPr>
      <t xml:space="preserve">
</t>
    </r>
    <r>
      <rPr>
        <sz val="11"/>
        <color rgb="FF000000"/>
        <rFont val="Calibri"/>
      </rPr>
      <t>Application server management functionality includes functions necessary to administer the application server and requires privileged access via one of the accounts assigned to a management role. The hosted application and hosted application functionality consists of the assets needed for the application to function, such as the business logic, databases, user authentication, etc.</t>
    </r>
    <r>
      <rPr>
        <sz val="11"/>
        <color rgb="FF000000"/>
        <rFont val="Calibri"/>
      </rPr>
      <t xml:space="preserve">
</t>
    </r>
    <r>
      <rPr>
        <sz val="11"/>
        <color rgb="FF000000"/>
        <rFont val="Calibri"/>
      </rPr>
      <t>The separation of application server administration functionality from hosted application functionality is either physical or logical and is accomplished by using different computers, different central processing units, different instances of the operating system, network addresses, network ports, or combinations of these methods, as appropriate.</t>
    </r>
  </si>
  <si>
    <r>
      <rPr>
        <sz val="11"/>
        <color rgb="FF000000"/>
        <rFont val="Calibri"/>
      </rPr>
      <t>DR network traffic segmentation is required when using Disaster Recovery Services. Disaster recovery can be used with Asynchronous, NearSync, and Metro Availability replications only if both the primary site and the recovery site are configured with Network Segmentation.</t>
    </r>
    <r>
      <rPr>
        <sz val="11"/>
        <color rgb="FF000000"/>
        <rFont val="Calibri"/>
      </rPr>
      <t xml:space="preserve">
</t>
    </r>
    <r>
      <rPr>
        <sz val="11"/>
        <color rgb="FF000000"/>
        <rFont val="Calibri"/>
      </rPr>
      <t xml:space="preserve">Validate that Disaster Recovery Services is configured to use Specific Network Traffic Segmentation.  </t>
    </r>
    <r>
      <rPr>
        <sz val="11"/>
        <color rgb="FF000000"/>
        <rFont val="Calibri"/>
      </rPr>
      <t xml:space="preserve">
</t>
    </r>
    <r>
      <rPr>
        <sz val="11"/>
        <color rgb="FF000000"/>
        <rFont val="Calibri"/>
      </rPr>
      <t>If Disaster Recovery services are not in use this check is NA.</t>
    </r>
    <r>
      <rPr>
        <sz val="11"/>
        <color rgb="FF000000"/>
        <rFont val="Calibri"/>
      </rPr>
      <t xml:space="preserve">
</t>
    </r>
    <r>
      <rPr>
        <sz val="11"/>
        <color rgb="FF000000"/>
        <rFont val="Calibri"/>
      </rPr>
      <t>1. Log in to the Prism Elements web console and click the gear icon at the top-right corner of the page.</t>
    </r>
    <r>
      <rPr>
        <sz val="11"/>
        <color rgb="FF000000"/>
        <rFont val="Calibri"/>
      </rPr>
      <t xml:space="preserve">
</t>
    </r>
    <r>
      <rPr>
        <sz val="11"/>
        <color rgb="FF000000"/>
        <rFont val="Calibri"/>
      </rPr>
      <t>2. In the left pane, click "Network Configuration".</t>
    </r>
    <r>
      <rPr>
        <sz val="11"/>
        <color rgb="FF000000"/>
        <rFont val="Calibri"/>
      </rPr>
      <t xml:space="preserve">
</t>
    </r>
    <r>
      <rPr>
        <sz val="11"/>
        <color rgb="FF000000"/>
        <rFont val="Calibri"/>
      </rPr>
      <t>3. In the details pane, on the Internal Interfaces tab, review the existing interfaces to ensure there is an identified interface for DR traffic.</t>
    </r>
    <r>
      <rPr>
        <sz val="11"/>
        <color rgb="FF000000"/>
        <rFont val="Calibri"/>
      </rPr>
      <t xml:space="preserve">
</t>
    </r>
    <r>
      <rPr>
        <sz val="11"/>
        <color rgb="FF000000"/>
        <rFont val="Calibri"/>
      </rPr>
      <t>If no identified network interface is defined for DR traffic, this is a finding.</t>
    </r>
  </si>
  <si>
    <t>V-254119</t>
  </si>
  <si>
    <r>
      <rPr>
        <sz val="11"/>
        <rFont val="Calibri"/>
      </rPr>
      <t>Nutanix AOS must be running an operating system release that is currently supported by the vendor.</t>
    </r>
  </si>
  <si>
    <r>
      <rPr>
        <sz val="11"/>
        <color rgb="FF000000"/>
        <rFont val="Calibri"/>
      </rPr>
      <t>Use Nutanix LCM and upgrade to a supported version.</t>
    </r>
  </si>
  <si>
    <r>
      <rPr>
        <sz val="11"/>
        <color rgb="FF000000"/>
        <rFont val="Calibri"/>
      </rPr>
      <t>Security flaws with software applications are discovered daily. Vendors are constantly updating and patching their products to address newly discovered security vulnerabilities. Organizations (including any contractor to the organization) are required to promptly install security-relevant software updates (e.g., patches, service packs, and hot fixes) to production systems after thorough testing of the patches within a lab environment. Flaws discovered during security assessments, continuous monitoring, incident response activities, or information system error handling must also be addressed expeditiously.</t>
    </r>
  </si>
  <si>
    <r>
      <rPr>
        <sz val="11"/>
        <color rgb="FF000000"/>
        <rFont val="Calibri"/>
      </rPr>
      <t>1. Log in to the Prism Element web interface.</t>
    </r>
    <r>
      <rPr>
        <sz val="11"/>
        <color rgb="FF000000"/>
        <rFont val="Calibri"/>
      </rPr>
      <t xml:space="preserve">
</t>
    </r>
    <r>
      <rPr>
        <sz val="11"/>
        <color rgb="FF000000"/>
        <rFont val="Calibri"/>
      </rPr>
      <t>2. Click on the person's name that just logged in.</t>
    </r>
    <r>
      <rPr>
        <sz val="11"/>
        <color rgb="FF000000"/>
        <rFont val="Calibri"/>
      </rPr>
      <t xml:space="preserve">
</t>
    </r>
    <r>
      <rPr>
        <sz val="11"/>
        <color rgb="FF000000"/>
        <rFont val="Calibri"/>
      </rPr>
      <t>3. In the drop down menu, click "About Nutanix".</t>
    </r>
    <r>
      <rPr>
        <sz val="11"/>
        <color rgb="FF000000"/>
        <rFont val="Calibri"/>
      </rPr>
      <t xml:space="preserve">
</t>
    </r>
    <r>
      <rPr>
        <sz val="11"/>
        <color rgb="FF000000"/>
        <rFont val="Calibri"/>
      </rPr>
      <t xml:space="preserve">4. Compare the Nutanix AOS version against the supported versions in the Nutanix support portal.  </t>
    </r>
    <r>
      <rPr>
        <sz val="11"/>
        <color rgb="FF000000"/>
        <rFont val="Calibri"/>
      </rPr>
      <t xml:space="preserve">
</t>
    </r>
    <r>
      <rPr>
        <sz val="11"/>
        <color rgb="FF000000"/>
        <rFont val="Calibri"/>
      </rPr>
      <t>https://www.nutanix.com/support-services/product-support</t>
    </r>
    <r>
      <rPr>
        <sz val="11"/>
        <color rgb="FF000000"/>
        <rFont val="Calibri"/>
      </rPr>
      <t xml:space="preserve">
</t>
    </r>
    <r>
      <rPr>
        <sz val="11"/>
        <color rgb="FF000000"/>
        <rFont val="Calibri"/>
      </rPr>
      <t>If the AOS version is not supported as indicated in the Nutanix support portal, this is a finding.</t>
    </r>
  </si>
  <si>
    <t>V-254120</t>
  </si>
  <si>
    <r>
      <rPr>
        <sz val="11"/>
        <rFont val="Calibri"/>
      </rPr>
      <t>Nutanix AOS must limit the number of concurrent sessions to ten for all accounts and/or account types.</t>
    </r>
  </si>
  <si>
    <t>OS</t>
  </si>
  <si>
    <r>
      <rPr>
        <sz val="11"/>
        <color rgb="FF000000"/>
        <rFont val="Calibri"/>
      </rPr>
      <t>Modify the file /etc/security/limits.conf and add the line * hard maxlogins 10 or set the number to less than or equal to 10.</t>
    </r>
  </si>
  <si>
    <r>
      <rPr>
        <sz val="11"/>
        <color rgb="FF000000"/>
        <rFont val="Calibri"/>
      </rPr>
      <t>Operating system management includes the ability to control the number of users and user sessions that utilize an operating system. Limiting the number of allowed users and sessions per user is helpful in reducing the risks related to DoS attacks.</t>
    </r>
    <r>
      <rPr>
        <sz val="11"/>
        <color rgb="FF000000"/>
        <rFont val="Calibri"/>
      </rPr>
      <t xml:space="preserve">
</t>
    </r>
    <r>
      <rPr>
        <sz val="11"/>
        <color rgb="FF000000"/>
        <rFont val="Calibri"/>
      </rPr>
      <t>This requirement addresses concurrent sessions for information system accounts and does not address concurrent sessions by single users via multiple system accounts. The maximum number of concurrent sessions must be defined based upon mission needs and the operational environment for each system.</t>
    </r>
  </si>
  <si>
    <r>
      <rPr>
        <sz val="11"/>
        <color rgb="FF000000"/>
        <rFont val="Calibri"/>
      </rPr>
      <t>Verify Nutanix AOS limits the number of concurrent sessions to "10" or less for all accounts and/or account types by issuing the following command:</t>
    </r>
    <r>
      <rPr>
        <sz val="11"/>
        <color rgb="FF000000"/>
        <rFont val="Calibri"/>
      </rPr>
      <t xml:space="preserve">
</t>
    </r>
    <r>
      <rPr>
        <sz val="11"/>
        <color rgb="FF000000"/>
        <rFont val="Calibri"/>
      </rPr>
      <t xml:space="preserve">$ sudo grep "maxlogins" /etc/security/limits.conf </t>
    </r>
    <r>
      <rPr>
        <sz val="11"/>
        <color rgb="FF000000"/>
        <rFont val="Calibri"/>
      </rPr>
      <t xml:space="preserve">
</t>
    </r>
    <r>
      <rPr>
        <sz val="11"/>
        <color rgb="FF000000"/>
        <rFont val="Calibri"/>
      </rPr>
      <t>If the line * hard maxlogins 10, is missing or set to a number more than 10, this is a finding.</t>
    </r>
  </si>
  <si>
    <t>V-254121</t>
  </si>
  <si>
    <r>
      <rPr>
        <sz val="11"/>
        <rFont val="Calibri"/>
      </rPr>
      <t>Nutanix AOS must disconnect a session after 15 minutes of idle time for all connection types.</t>
    </r>
  </si>
  <si>
    <r>
      <rPr>
        <sz val="11"/>
        <color rgb="FF000000"/>
        <rFont val="Calibri"/>
      </rPr>
      <t>Configure Nutanix AOS for autologout of idle sessions by running the following commands.</t>
    </r>
    <r>
      <rPr>
        <sz val="11"/>
        <color rgb="FF000000"/>
        <rFont val="Calibri"/>
      </rPr>
      <t xml:space="preserve">
</t>
    </r>
    <r>
      <rPr>
        <sz val="11"/>
        <color rgb="FF000000"/>
        <rFont val="Calibri"/>
      </rPr>
      <t>$ sudo salt-call state.sls security/CVM/shellCVM</t>
    </r>
  </si>
  <si>
    <r>
      <rPr>
        <sz val="11"/>
        <color rgb="FF000000"/>
        <rFont val="Calibri"/>
      </rPr>
      <t>A session lock is a temporary action taken when a user stops work and moves away from the immediate physical vicinity of the information system but does not log out because of the temporary nature of the absence.</t>
    </r>
    <r>
      <rPr>
        <sz val="11"/>
        <color rgb="FF000000"/>
        <rFont val="Calibri"/>
      </rPr>
      <t xml:space="preserve">
</t>
    </r>
    <r>
      <rPr>
        <sz val="11"/>
        <color rgb="FF000000"/>
        <rFont val="Calibri"/>
      </rPr>
      <t>The session lock is implemented at the point where session activity can be determined. The operating system session lock event must include an obfuscation of the display screen so as to prevent other users from reading what was previously displayed.</t>
    </r>
    <r>
      <rPr>
        <sz val="11"/>
        <color rgb="FF000000"/>
        <rFont val="Calibri"/>
      </rPr>
      <t xml:space="preserve">
</t>
    </r>
    <r>
      <rPr>
        <sz val="11"/>
        <color rgb="FF000000"/>
        <rFont val="Calibri"/>
      </rPr>
      <t>Publicly viewable images can include static or dynamic images, for example, patterns used with screen savers, photographic images, solid colors, a clock, a battery life indicator, or a blank screen, with the additional caveat that none of the images convey sensitive information.</t>
    </r>
    <r>
      <rPr>
        <sz val="11"/>
        <color rgb="FF000000"/>
        <rFont val="Calibri"/>
      </rPr>
      <t xml:space="preserve">
</t>
    </r>
    <r>
      <rPr>
        <sz val="11"/>
        <color rgb="FF000000"/>
        <rFont val="Calibri"/>
      </rPr>
      <t>Satisfies: SRG-OS-000029-GPOS-00010, SRG-OS-000030-GPOS-00011, SRG-OS-000031-GPOS-00012</t>
    </r>
  </si>
  <si>
    <r>
      <rPr>
        <sz val="11"/>
        <color rgb="FF000000"/>
        <rFont val="Calibri"/>
      </rPr>
      <t>Confirm Nutanix AOS is configured for autologout after 15 minutes of idle time.</t>
    </r>
    <r>
      <rPr>
        <sz val="11"/>
        <color rgb="FF000000"/>
        <rFont val="Calibri"/>
      </rPr>
      <t xml:space="preserve">
</t>
    </r>
    <r>
      <rPr>
        <sz val="11"/>
        <color rgb="FF000000"/>
        <rFont val="Calibri"/>
      </rPr>
      <t>$ sudo grep -i tmout /etc/profile.d/*</t>
    </r>
    <r>
      <rPr>
        <sz val="11"/>
        <color rgb="FF000000"/>
        <rFont val="Calibri"/>
      </rPr>
      <t xml:space="preserve">
</t>
    </r>
    <r>
      <rPr>
        <sz val="11"/>
        <color rgb="FF000000"/>
        <rFont val="Calibri"/>
      </rPr>
      <t>/etc/profile.d/os-security.sh:readonly TMOUT=900</t>
    </r>
    <r>
      <rPr>
        <sz val="11"/>
        <color rgb="FF000000"/>
        <rFont val="Calibri"/>
      </rPr>
      <t xml:space="preserve">
</t>
    </r>
    <r>
      <rPr>
        <sz val="11"/>
        <color rgb="FF000000"/>
        <rFont val="Calibri"/>
      </rPr>
      <t>If "TMOUT" is not set to "900" or less in a script located in the /etc/profile.d/ directory to enforce session termination after inactivity, this is a finding.</t>
    </r>
  </si>
  <si>
    <t>V-254122</t>
  </si>
  <si>
    <r>
      <rPr>
        <sz val="11"/>
        <rFont val="Calibri"/>
      </rPr>
      <t>Nutanix AOS must automatically terminate a user session after inactivity time-outs have expired or at shutdown.</t>
    </r>
  </si>
  <si>
    <r>
      <rPr>
        <sz val="11"/>
        <color rgb="FF000000"/>
        <rFont val="Calibri"/>
      </rPr>
      <t>Configure SSH to terminate remote sessions to prevent session hijacking by running the following command.</t>
    </r>
    <r>
      <rPr>
        <sz val="11"/>
        <color rgb="FF000000"/>
        <rFont val="Calibri"/>
      </rPr>
      <t xml:space="preserve">
</t>
    </r>
    <r>
      <rPr>
        <sz val="11"/>
        <color rgb="FF000000"/>
        <rFont val="Calibri"/>
      </rPr>
      <t>$ sudo salt-call state.sls security/CVM/sshdCVM</t>
    </r>
    <r>
      <rPr>
        <sz val="11"/>
        <color rgb="FF000000"/>
        <rFont val="Calibri"/>
      </rPr>
      <t xml:space="preserve">
</t>
    </r>
    <r>
      <rPr>
        <sz val="11"/>
        <color rgb="FF000000"/>
        <rFont val="Calibri"/>
      </rPr>
      <t>The SSH service will need to be restarted for the changes to take effect:</t>
    </r>
    <r>
      <rPr>
        <sz val="11"/>
        <color rgb="FF000000"/>
        <rFont val="Calibri"/>
      </rPr>
      <t xml:space="preserve">
</t>
    </r>
    <r>
      <rPr>
        <sz val="11"/>
        <color rgb="FF000000"/>
        <rFont val="Calibri"/>
      </rPr>
      <t>$ sudo systemctl restart sshd</t>
    </r>
  </si>
  <si>
    <r>
      <rPr>
        <sz val="11"/>
        <color rgb="FF000000"/>
        <rFont val="Calibri"/>
      </rPr>
      <t>Automatic session termination addresses the termination of user-initiated logical sessions in contrast to the termination of network connections associated with communications sessions (i.e., network disconnect). A logical session (for local, network, and remote access) is initiated whenever a user (or process acting on behalf of a user) accesses an organizational information system. Such user sessions can be terminated (and thus terminate user access) without terminating network sessions.</t>
    </r>
    <r>
      <rPr>
        <sz val="11"/>
        <color rgb="FF000000"/>
        <rFont val="Calibri"/>
      </rPr>
      <t xml:space="preserve">
</t>
    </r>
    <r>
      <rPr>
        <sz val="11"/>
        <color rgb="FF000000"/>
        <rFont val="Calibri"/>
      </rPr>
      <t>Session termination terminates all processes associated with a user's logical session except those processes that are specifically created by the user (i.e., session owner) to continue after the session is terminated.</t>
    </r>
    <r>
      <rPr>
        <sz val="11"/>
        <color rgb="FF000000"/>
        <rFont val="Calibri"/>
      </rPr>
      <t xml:space="preserve">
</t>
    </r>
    <r>
      <rPr>
        <sz val="11"/>
        <color rgb="FF000000"/>
        <rFont val="Calibri"/>
      </rPr>
      <t>Conditions or trigger events requiring automatic session termination can include, for example, organization-defined periods of user inactivity, targeted responses to certain types of incidents, and time-of-day restrictions on information system use.</t>
    </r>
    <r>
      <rPr>
        <sz val="11"/>
        <color rgb="FF000000"/>
        <rFont val="Calibri"/>
      </rPr>
      <t xml:space="preserve">
</t>
    </r>
    <r>
      <rPr>
        <sz val="11"/>
        <color rgb="FF000000"/>
        <rFont val="Calibri"/>
      </rPr>
      <t>This capability is typically reserved for specific operating system functionality where the system owner, data owner, or organization requires additional assurance.</t>
    </r>
    <r>
      <rPr>
        <sz val="11"/>
        <color rgb="FF000000"/>
        <rFont val="Calibri"/>
      </rPr>
      <t xml:space="preserve">
</t>
    </r>
    <r>
      <rPr>
        <sz val="11"/>
        <color rgb="FF000000"/>
        <rFont val="Calibri"/>
      </rPr>
      <t>Satisfies: SRG-OS-000279-GPOS-00109, SRG-OS-000126-GPOS-00066, SRG-OS-000163-GPOS-00072</t>
    </r>
  </si>
  <si>
    <r>
      <rPr>
        <sz val="11"/>
        <color rgb="FF000000"/>
        <rFont val="Calibri"/>
      </rPr>
      <t>Confirm Nutanix AOS is configured to auto disconnect remote session to prevent session hijacking.</t>
    </r>
    <r>
      <rPr>
        <sz val="11"/>
        <color rgb="FF000000"/>
        <rFont val="Calibri"/>
      </rPr>
      <t xml:space="preserve">
</t>
    </r>
    <r>
      <rPr>
        <sz val="11"/>
        <color rgb="FF000000"/>
        <rFont val="Calibri"/>
      </rPr>
      <t>$ sudo grep -i clientalive /etc/ssh/sshd_config</t>
    </r>
    <r>
      <rPr>
        <sz val="11"/>
        <color rgb="FF000000"/>
        <rFont val="Calibri"/>
      </rPr>
      <t xml:space="preserve">
</t>
    </r>
    <r>
      <rPr>
        <sz val="11"/>
        <color rgb="FF000000"/>
        <rFont val="Calibri"/>
      </rPr>
      <t>ClientAliveInterval 600</t>
    </r>
    <r>
      <rPr>
        <sz val="11"/>
        <color rgb="FF000000"/>
        <rFont val="Calibri"/>
      </rPr>
      <t xml:space="preserve">
</t>
    </r>
    <r>
      <rPr>
        <sz val="11"/>
        <color rgb="FF000000"/>
        <rFont val="Calibri"/>
      </rPr>
      <t>ClientAliveCountMax 0</t>
    </r>
    <r>
      <rPr>
        <sz val="11"/>
        <color rgb="FF000000"/>
        <rFont val="Calibri"/>
      </rPr>
      <t xml:space="preserve">
</t>
    </r>
    <r>
      <rPr>
        <sz val="11"/>
        <color rgb="FF000000"/>
        <rFont val="Calibri"/>
      </rPr>
      <t>If ClientAliveInterval is not "600" and ClientAliveCountMax is not "0", this is a finding.</t>
    </r>
  </si>
  <si>
    <t>V-254123</t>
  </si>
  <si>
    <r>
      <rPr>
        <sz val="11"/>
        <rFont val="Calibri"/>
      </rPr>
      <t>Nutanix AOS must monitor remote access methods.</t>
    </r>
  </si>
  <si>
    <r>
      <rPr>
        <sz val="11"/>
        <color rgb="FF000000"/>
        <rFont val="Calibri"/>
      </rPr>
      <t>Configure SSH to verbosely log connection attempts and failed logon attempts to the operating system by running the following command.</t>
    </r>
    <r>
      <rPr>
        <sz val="11"/>
        <color rgb="FF000000"/>
        <rFont val="Calibri"/>
      </rPr>
      <t xml:space="preserve">
</t>
    </r>
    <r>
      <rPr>
        <sz val="11"/>
        <color rgb="FF000000"/>
        <rFont val="Calibri"/>
      </rPr>
      <t>$ sudo salt-call state.sls security/CVM/sshdCVM</t>
    </r>
    <r>
      <rPr>
        <sz val="11"/>
        <color rgb="FF000000"/>
        <rFont val="Calibri"/>
      </rPr>
      <t xml:space="preserve">
</t>
    </r>
    <r>
      <rPr>
        <sz val="11"/>
        <color rgb="FF000000"/>
        <rFont val="Calibri"/>
      </rPr>
      <t>The SSH service will need to be restarted for the changes to take effect:</t>
    </r>
    <r>
      <rPr>
        <sz val="11"/>
        <color rgb="FF000000"/>
        <rFont val="Calibri"/>
      </rPr>
      <t xml:space="preserve">
</t>
    </r>
    <r>
      <rPr>
        <sz val="11"/>
        <color rgb="FF000000"/>
        <rFont val="Calibri"/>
      </rPr>
      <t>$ sudo systemctl restart sshd</t>
    </r>
  </si>
  <si>
    <r>
      <rPr>
        <sz val="11"/>
        <color rgb="FF000000"/>
        <rFont val="Calibri"/>
      </rPr>
      <t>Remote access services, such as those providing remote access to network devices and information systems, which lack automated monitoring capabilities, increase risk and make remote user access management difficult at best.</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Automated monitoring of remote access sessions allows organizations to detect cyberattacks and also ensure ongoing compliance with remote access policies by auditing connection activities of remote access capabilities, such as Remote Desktop Protocol (RDP), on a variety of information system components (e.g., servers, workstations, notebook computers, smartphones, and tablets).</t>
    </r>
  </si>
  <si>
    <r>
      <rPr>
        <sz val="11"/>
        <color rgb="FF000000"/>
        <rFont val="Calibri"/>
      </rPr>
      <t>Confirm Nutanix AOS monitors remote access methods.</t>
    </r>
    <r>
      <rPr>
        <sz val="11"/>
        <color rgb="FF000000"/>
        <rFont val="Calibri"/>
      </rPr>
      <t xml:space="preserve">
</t>
    </r>
    <r>
      <rPr>
        <sz val="11"/>
        <color rgb="FF000000"/>
        <rFont val="Calibri"/>
      </rPr>
      <t>$ sudo grep -i loglevel /etc/ssh/sshd_config</t>
    </r>
    <r>
      <rPr>
        <sz val="11"/>
        <color rgb="FF000000"/>
        <rFont val="Calibri"/>
      </rPr>
      <t xml:space="preserve">
</t>
    </r>
    <r>
      <rPr>
        <sz val="11"/>
        <color rgb="FF000000"/>
        <rFont val="Calibri"/>
      </rPr>
      <t>If the LogLevel is not set to "VERBOSE", this is a finding.</t>
    </r>
  </si>
  <si>
    <t>V-254124</t>
  </si>
  <si>
    <r>
      <rPr>
        <sz val="11"/>
        <rFont val="Calibri"/>
      </rPr>
      <t>Nutanix AOS must control remote access methods.</t>
    </r>
  </si>
  <si>
    <r>
      <rPr>
        <sz val="11"/>
        <color rgb="FF000000"/>
        <rFont val="Calibri"/>
      </rPr>
      <t>Configure the system to restrict the use of remote access methods by running the following command.</t>
    </r>
    <r>
      <rPr>
        <sz val="11"/>
        <color rgb="FF000000"/>
        <rFont val="Calibri"/>
      </rPr>
      <t xml:space="preserve">
</t>
    </r>
    <r>
      <rPr>
        <sz val="11"/>
        <color rgb="FF000000"/>
        <rFont val="Calibri"/>
      </rPr>
      <t>$ sudo salt-call state.sls security/CVM/iptables/init</t>
    </r>
  </si>
  <si>
    <r>
      <rPr>
        <sz val="11"/>
        <color rgb="FF000000"/>
        <rFont val="Calibri"/>
      </rPr>
      <t>Remote access services, such as those providing remote access to network devices and information systems, which lack automated control capabilities, increase risk and make remote user access management difficult at best.</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Operating system functionality (e.g., RDP) must be capable of taking enforcement action if the audit reveals unauthorized activity. Automated control of remote access sessions allows organizations to ensure ongoing compliance with remote access policies by enforcing connection rules of remote access applications on a variety of information system components (e.g., servers, workstations, notebook computers, smartphones, and tablets).</t>
    </r>
  </si>
  <si>
    <r>
      <rPr>
        <sz val="11"/>
        <color rgb="FF000000"/>
        <rFont val="Calibri"/>
      </rPr>
      <t>Confirm Nutanix AOS prohibits or restricts the use of remote access methods, using the iptables firewall service.</t>
    </r>
    <r>
      <rPr>
        <sz val="11"/>
        <color rgb="FF000000"/>
        <rFont val="Calibri"/>
      </rPr>
      <t xml:space="preserve">
</t>
    </r>
    <r>
      <rPr>
        <sz val="11"/>
        <color rgb="FF000000"/>
        <rFont val="Calibri"/>
      </rPr>
      <t>$ sudo service iptables status</t>
    </r>
    <r>
      <rPr>
        <sz val="11"/>
        <color rgb="FF000000"/>
        <rFont val="Calibri"/>
      </rPr>
      <t xml:space="preserve">
</t>
    </r>
    <r>
      <rPr>
        <sz val="11"/>
        <color rgb="FF000000"/>
        <rFont val="Calibri"/>
      </rPr>
      <t>iptables.service - IPv4 firewall with iptables</t>
    </r>
    <r>
      <rPr>
        <sz val="11"/>
        <color rgb="FF000000"/>
        <rFont val="Calibri"/>
      </rPr>
      <t xml:space="preserve">
</t>
    </r>
    <r>
      <rPr>
        <sz val="11"/>
        <color rgb="FF000000"/>
        <rFont val="Calibri"/>
      </rPr>
      <t xml:space="preserve">   Loaded: loaded (/usr/lib/systemd/system/iptables.service; enabled; vendor preset: disabled)</t>
    </r>
    <r>
      <rPr>
        <sz val="11"/>
        <color rgb="FF000000"/>
        <rFont val="Calibri"/>
      </rPr>
      <t xml:space="preserve">
</t>
    </r>
    <r>
      <rPr>
        <sz val="11"/>
        <color rgb="FF000000"/>
        <rFont val="Calibri"/>
      </rPr>
      <t xml:space="preserve">   Active: active (exited) since Mon 2021-08-02 15:02:12 CDT; 2 weeks 6 days ago</t>
    </r>
    <r>
      <rPr>
        <sz val="11"/>
        <color rgb="FF000000"/>
        <rFont val="Calibri"/>
      </rPr>
      <t xml:space="preserve">
</t>
    </r>
    <r>
      <rPr>
        <sz val="11"/>
        <color rgb="FF000000"/>
        <rFont val="Calibri"/>
      </rPr>
      <t xml:space="preserve"> Main PID: 1250 (code=exited, status=0/SUCCESS)</t>
    </r>
    <r>
      <rPr>
        <sz val="11"/>
        <color rgb="FF000000"/>
        <rFont val="Calibri"/>
      </rPr>
      <t xml:space="preserve">
</t>
    </r>
    <r>
      <rPr>
        <sz val="11"/>
        <color rgb="FF000000"/>
        <rFont val="Calibri"/>
      </rPr>
      <t xml:space="preserve">   CGroup: /system.slice/iptables.service</t>
    </r>
    <r>
      <rPr>
        <sz val="11"/>
        <color rgb="FF000000"/>
        <rFont val="Calibri"/>
      </rPr>
      <t xml:space="preserve">
</t>
    </r>
    <r>
      <rPr>
        <sz val="11"/>
        <color rgb="FF000000"/>
        <rFont val="Calibri"/>
      </rPr>
      <t>If IPv6 is in use:</t>
    </r>
    <r>
      <rPr>
        <sz val="11"/>
        <color rgb="FF000000"/>
        <rFont val="Calibri"/>
      </rPr>
      <t xml:space="preserve">
</t>
    </r>
    <r>
      <rPr>
        <sz val="11"/>
        <color rgb="FF000000"/>
        <rFont val="Calibri"/>
      </rPr>
      <t>$ sudo service ip6tables status</t>
    </r>
    <r>
      <rPr>
        <sz val="11"/>
        <color rgb="FF000000"/>
        <rFont val="Calibri"/>
      </rPr>
      <t xml:space="preserve">
</t>
    </r>
    <r>
      <rPr>
        <sz val="11"/>
        <color rgb="FF000000"/>
        <rFont val="Calibri"/>
      </rPr>
      <t>ip6tables.service - IPv6 firewall with ip6tables</t>
    </r>
    <r>
      <rPr>
        <sz val="11"/>
        <color rgb="FF000000"/>
        <rFont val="Calibri"/>
      </rPr>
      <t xml:space="preserve">
</t>
    </r>
    <r>
      <rPr>
        <sz val="11"/>
        <color rgb="FF000000"/>
        <rFont val="Calibri"/>
      </rPr>
      <t xml:space="preserve">   Loaded: loaded (/usr/lib/systemd/system/ip6tables.service; enabled; vendor preset: disabled)</t>
    </r>
    <r>
      <rPr>
        <sz val="11"/>
        <color rgb="FF000000"/>
        <rFont val="Calibri"/>
      </rPr>
      <t xml:space="preserve">
</t>
    </r>
    <r>
      <rPr>
        <sz val="11"/>
        <color rgb="FF000000"/>
        <rFont val="Calibri"/>
      </rPr>
      <t xml:space="preserve">   Active: active (exited) since Mon 2021-08-02 15:02:12 CDT; 2 weeks 6 days ago</t>
    </r>
    <r>
      <rPr>
        <sz val="11"/>
        <color rgb="FF000000"/>
        <rFont val="Calibri"/>
      </rPr>
      <t xml:space="preserve">
</t>
    </r>
    <r>
      <rPr>
        <sz val="11"/>
        <color rgb="FF000000"/>
        <rFont val="Calibri"/>
      </rPr>
      <t xml:space="preserve"> Main PID: 1313 (code=exited, status=0/SUCCESS)</t>
    </r>
    <r>
      <rPr>
        <sz val="11"/>
        <color rgb="FF000000"/>
        <rFont val="Calibri"/>
      </rPr>
      <t xml:space="preserve">
</t>
    </r>
    <r>
      <rPr>
        <sz val="11"/>
        <color rgb="FF000000"/>
        <rFont val="Calibri"/>
      </rPr>
      <t xml:space="preserve">   CGroup: /system.slice/ip6tables.service</t>
    </r>
    <r>
      <rPr>
        <sz val="11"/>
        <color rgb="FF000000"/>
        <rFont val="Calibri"/>
      </rPr>
      <t xml:space="preserve">
</t>
    </r>
    <r>
      <rPr>
        <sz val="11"/>
        <color rgb="FF000000"/>
        <rFont val="Calibri"/>
      </rPr>
      <t>If no iptables services are "Loaded" and "Active", this is a finding.</t>
    </r>
  </si>
  <si>
    <t>V-254125</t>
  </si>
  <si>
    <r>
      <rPr>
        <sz val="11"/>
        <rFont val="Calibri"/>
      </rPr>
      <t>Nutanix AOS must implement DoD-approved encryption to protect the confidentiality of remote access sessions.</t>
    </r>
  </si>
  <si>
    <r>
      <rPr>
        <sz val="11"/>
        <color rgb="FF000000"/>
        <rFont val="Calibri"/>
      </rPr>
      <t>Configure SSH to use only DoD approved ciphers by running the following command.</t>
    </r>
    <r>
      <rPr>
        <sz val="11"/>
        <color rgb="FF000000"/>
        <rFont val="Calibri"/>
      </rPr>
      <t xml:space="preserve">
</t>
    </r>
    <r>
      <rPr>
        <sz val="11"/>
        <color rgb="FF000000"/>
        <rFont val="Calibri"/>
      </rPr>
      <t>$ sudo salt-call state.sls security/CVM/sshdCVM</t>
    </r>
    <r>
      <rPr>
        <sz val="11"/>
        <color rgb="FF000000"/>
        <rFont val="Calibri"/>
      </rPr>
      <t xml:space="preserve">
</t>
    </r>
    <r>
      <rPr>
        <sz val="11"/>
        <color rgb="FF000000"/>
        <rFont val="Calibri"/>
      </rPr>
      <t>The SSH service will need to be restarted for the changes to take effect:</t>
    </r>
    <r>
      <rPr>
        <sz val="11"/>
        <color rgb="FF000000"/>
        <rFont val="Calibri"/>
      </rPr>
      <t xml:space="preserve">
</t>
    </r>
    <r>
      <rPr>
        <sz val="11"/>
        <color rgb="FF000000"/>
        <rFont val="Calibri"/>
      </rPr>
      <t>$ sudo systemctl restart sshd</t>
    </r>
  </si>
  <si>
    <r>
      <rPr>
        <sz val="11"/>
        <color rgb="FF000000"/>
        <rFont val="Calibri"/>
      </rPr>
      <t>Without confidentiality protection mechanisms, unauthorized individuals may gain access to sensitive information via a remote access session.</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Encryption provides a means to secure the remote connection to prevent unauthorized access to the data traversing the remote access connection (e.g., RDP), thereby providing a degree of confidentiality. The encryption strength of a mechanism is selected based on the security categorization of the information.</t>
    </r>
    <r>
      <rPr>
        <sz val="11"/>
        <color rgb="FF000000"/>
        <rFont val="Calibri"/>
      </rPr>
      <t xml:space="preserve">
</t>
    </r>
    <r>
      <rPr>
        <sz val="11"/>
        <color rgb="FF000000"/>
        <rFont val="Calibri"/>
      </rPr>
      <t>Satisfies: SRG-OS-000033-GPOS-00014, SRG-OS-000250-GPOS-00093, SRG-OS-000393-GPOS-00173, SRG-OS-000394-GPOS-00174, SRG-OS-000125-GPOS-00065, SRG-OS-000424-GPOS-00188</t>
    </r>
  </si>
  <si>
    <r>
      <rPr>
        <sz val="11"/>
        <color rgb="FF000000"/>
        <rFont val="Calibri"/>
      </rPr>
      <t>Inspect the "Ciphers" configuration with the following command:</t>
    </r>
    <r>
      <rPr>
        <sz val="11"/>
        <color rgb="FF000000"/>
        <rFont val="Calibri"/>
      </rPr>
      <t xml:space="preserve">
</t>
    </r>
    <r>
      <rPr>
        <sz val="11"/>
        <color rgb="FF000000"/>
        <rFont val="Calibri"/>
      </rPr>
      <t>$ sudo grep -i ciphers /etc/ssh/sshd_config</t>
    </r>
    <r>
      <rPr>
        <sz val="11"/>
        <color rgb="FF000000"/>
        <rFont val="Calibri"/>
      </rPr>
      <t xml:space="preserve">
</t>
    </r>
    <r>
      <rPr>
        <sz val="11"/>
        <color rgb="FF000000"/>
        <rFont val="Calibri"/>
      </rPr>
      <t>Ciphers aes256-ctr</t>
    </r>
    <r>
      <rPr>
        <sz val="11"/>
        <color rgb="FF000000"/>
        <rFont val="Calibri"/>
      </rPr>
      <t xml:space="preserve">
</t>
    </r>
    <r>
      <rPr>
        <sz val="11"/>
        <color rgb="FF000000"/>
        <rFont val="Calibri"/>
      </rPr>
      <t>If any ciphers other than "aes256-ctr" are listed, the "Ciphers" keyword is missing, or the returned line is commented out, this is a finding.</t>
    </r>
  </si>
  <si>
    <t>V-254126</t>
  </si>
  <si>
    <r>
      <rPr>
        <sz val="11"/>
        <rFont val="Calibri"/>
      </rPr>
      <t>Nutanix AOS must automatically remove or disable temporary user accounts after 72 hours.</t>
    </r>
  </si>
  <si>
    <r>
      <rPr>
        <sz val="11"/>
        <color rgb="FF000000"/>
        <rFont val="Calibri"/>
      </rPr>
      <t>Configure any temporary account(s) that have been created with an expiration date exceeding the DoD-defined time period of 72 hours by running the following command:</t>
    </r>
    <r>
      <rPr>
        <sz val="11"/>
        <color rgb="FF000000"/>
        <rFont val="Calibri"/>
      </rPr>
      <t xml:space="preserve">
</t>
    </r>
    <r>
      <rPr>
        <sz val="11"/>
        <color rgb="FF000000"/>
        <rFont val="Calibri"/>
      </rPr>
      <t>sudo chage -E `date -d "+3 days" +%Y-%m-%d` system_account_name</t>
    </r>
  </si>
  <si>
    <r>
      <rPr>
        <sz val="11"/>
        <color rgb="FF000000"/>
        <rFont val="Calibri"/>
      </rPr>
      <t>If temporary user accounts remain active when no longer needed or for an excessive period, these accounts may be used to gain unauthorized access. To mitigate this risk, automated termination of all temporary accounts must be set upon account creation.</t>
    </r>
    <r>
      <rPr>
        <sz val="11"/>
        <color rgb="FF000000"/>
        <rFont val="Calibri"/>
      </rPr>
      <t xml:space="preserve">
</t>
    </r>
    <r>
      <rPr>
        <sz val="11"/>
        <color rgb="FF000000"/>
        <rFont val="Calibri"/>
      </rPr>
      <t>Temporary accounts are established as part of normal account activation procedures when there is a need for short-term accounts without the demand for immediacy in account activation.</t>
    </r>
    <r>
      <rPr>
        <sz val="11"/>
        <color rgb="FF000000"/>
        <rFont val="Calibri"/>
      </rPr>
      <t xml:space="preserve">
</t>
    </r>
    <r>
      <rPr>
        <sz val="11"/>
        <color rgb="FF000000"/>
        <rFont val="Calibri"/>
      </rPr>
      <t>If temporary accounts are used, the operating system must be configured to automatically terminate these types of accounts after a DoD-defined time period of 72 hours.</t>
    </r>
    <r>
      <rPr>
        <sz val="11"/>
        <color rgb="FF000000"/>
        <rFont val="Calibri"/>
      </rPr>
      <t xml:space="preserve">
</t>
    </r>
    <r>
      <rPr>
        <sz val="11"/>
        <color rgb="FF000000"/>
        <rFont val="Calibri"/>
      </rPr>
      <t>To address access requirements, many operating systems may be integrated with enterprise-level authentication/access mechanisms that meet or exceed access control policy requirements.</t>
    </r>
    <r>
      <rPr>
        <sz val="11"/>
        <color rgb="FF000000"/>
        <rFont val="Calibri"/>
      </rPr>
      <t xml:space="preserve">
</t>
    </r>
    <r>
      <rPr>
        <sz val="11"/>
        <color rgb="FF000000"/>
        <rFont val="Calibri"/>
      </rPr>
      <t>Satisfies: SRG-OS-000002-GPOS-00002, SRG-OS-000123-GPOS-00064</t>
    </r>
  </si>
  <si>
    <r>
      <rPr>
        <sz val="11"/>
        <color rgb="FF000000"/>
        <rFont val="Calibri"/>
      </rPr>
      <t>Nutanix AOS does not natively support temporary user accounts, named or otherwise. However, if temporary accounts are created, they must be configured to automatically terminate these types of accounts after a DoD-defined time period of 72 hours.</t>
    </r>
    <r>
      <rPr>
        <sz val="11"/>
        <color rgb="FF000000"/>
        <rFont val="Calibri"/>
      </rPr>
      <t xml:space="preserve">
</t>
    </r>
    <r>
      <rPr>
        <sz val="11"/>
        <color rgb="FF000000"/>
        <rFont val="Calibri"/>
      </rPr>
      <t>Verify that temporary accounts have been provisioned with an expiration date of 72 hours.</t>
    </r>
    <r>
      <rPr>
        <sz val="11"/>
        <color rgb="FF000000"/>
        <rFont val="Calibri"/>
      </rPr>
      <t xml:space="preserve">
</t>
    </r>
    <r>
      <rPr>
        <sz val="11"/>
        <color rgb="FF000000"/>
        <rFont val="Calibri"/>
      </rPr>
      <t>For every existing temporary account, run the following command to obtain its account expiration information.</t>
    </r>
    <r>
      <rPr>
        <sz val="11"/>
        <color rgb="FF000000"/>
        <rFont val="Calibri"/>
      </rPr>
      <t xml:space="preserve">
</t>
    </r>
    <r>
      <rPr>
        <sz val="11"/>
        <color rgb="FF000000"/>
        <rFont val="Calibri"/>
      </rPr>
      <t>$ sudo chage -l system_account_name</t>
    </r>
    <r>
      <rPr>
        <sz val="11"/>
        <color rgb="FF000000"/>
        <rFont val="Calibri"/>
      </rPr>
      <t xml:space="preserve">
</t>
    </r>
    <r>
      <rPr>
        <sz val="11"/>
        <color rgb="FF000000"/>
        <rFont val="Calibri"/>
      </rPr>
      <t>Verify each of these accounts has an expiration date set within 72 hours.</t>
    </r>
    <r>
      <rPr>
        <sz val="11"/>
        <color rgb="FF000000"/>
        <rFont val="Calibri"/>
      </rPr>
      <t xml:space="preserve">
</t>
    </r>
    <r>
      <rPr>
        <sz val="11"/>
        <color rgb="FF000000"/>
        <rFont val="Calibri"/>
      </rPr>
      <t>If any temporary accounts have no expiration date set or do not expire within 72 hours, this is a finding.</t>
    </r>
  </si>
  <si>
    <t>V-254127</t>
  </si>
  <si>
    <r>
      <rPr>
        <sz val="11"/>
        <rFont val="Calibri"/>
      </rPr>
      <t>Nutanix AOS must audit all account actions.</t>
    </r>
  </si>
  <si>
    <r>
      <rPr>
        <sz val="11"/>
        <color rgb="FF000000"/>
        <rFont val="Calibri"/>
      </rPr>
      <t>Run the salt stack call to set the audit configuration to audit all account creation and modification.</t>
    </r>
    <r>
      <rPr>
        <sz val="11"/>
        <color rgb="FF000000"/>
        <rFont val="Calibri"/>
      </rPr>
      <t xml:space="preserve">
</t>
    </r>
    <r>
      <rPr>
        <sz val="11"/>
        <color rgb="FF000000"/>
        <rFont val="Calibri"/>
      </rPr>
      <t>$ sudo salt-call state.sls security/CVM/auditCVM</t>
    </r>
  </si>
  <si>
    <r>
      <rPr>
        <sz val="11"/>
        <color rgb="FF000000"/>
        <rFont val="Calibri"/>
      </rPr>
      <t>Once an attacker establishes access to a system, the attacker often attempts to create a persistent method of reestablishing access. One way to accomplish this is for the attacker to create an account. Auditing account creation actions provides logging that can be used for forensic purposes.</t>
    </r>
    <r>
      <rPr>
        <sz val="11"/>
        <color rgb="FF000000"/>
        <rFont val="Calibri"/>
      </rPr>
      <t xml:space="preserve">
</t>
    </r>
    <r>
      <rPr>
        <sz val="11"/>
        <color rgb="FF000000"/>
        <rFont val="Calibri"/>
      </rPr>
      <t>To address access requirements, many operating systems may be integrated with enterprise level authentication/access/auditing mechanisms that meet or exceed access control policy requirements.</t>
    </r>
    <r>
      <rPr>
        <sz val="11"/>
        <color rgb="FF000000"/>
        <rFont val="Calibri"/>
      </rPr>
      <t xml:space="preserve">
</t>
    </r>
    <r>
      <rPr>
        <sz val="11"/>
        <color rgb="FF000000"/>
        <rFont val="Calibri"/>
      </rPr>
      <t>Satisfies: SRG-OS-000004-GPOS-00004, SRG-OS-000239-GPOS-00089, SRG-OS-000240-GPOS-00090, SRG-OS-000241-GPOS-00091, SRG-OS-000303-GPOS-00120</t>
    </r>
  </si>
  <si>
    <r>
      <rPr>
        <sz val="11"/>
        <color rgb="FF000000"/>
        <rFont val="Calibri"/>
      </rPr>
      <t>Verify Nutanix AOS is configured to audit all account creations.</t>
    </r>
    <r>
      <rPr>
        <sz val="11"/>
        <color rgb="FF000000"/>
        <rFont val="Calibri"/>
      </rPr>
      <t xml:space="preserve">
</t>
    </r>
    <r>
      <rPr>
        <sz val="11"/>
        <color rgb="FF000000"/>
        <rFont val="Calibri"/>
      </rPr>
      <t>Run the following command to verify account creation and modification is audited.</t>
    </r>
    <r>
      <rPr>
        <sz val="11"/>
        <color rgb="FF000000"/>
        <rFont val="Calibri"/>
      </rPr>
      <t xml:space="preserve">
</t>
    </r>
    <r>
      <rPr>
        <sz val="11"/>
        <color rgb="FF000000"/>
        <rFont val="Calibri"/>
      </rPr>
      <t>$ sudo auditctl -l | grep "audit_account_changes"</t>
    </r>
    <r>
      <rPr>
        <sz val="11"/>
        <color rgb="FF000000"/>
        <rFont val="Calibri"/>
      </rPr>
      <t xml:space="preserve">
</t>
    </r>
    <r>
      <rPr>
        <sz val="11"/>
        <color rgb="FF000000"/>
        <rFont val="Calibri"/>
      </rPr>
      <t>If the command does not return the following output, this is a finding.</t>
    </r>
    <r>
      <rPr>
        <sz val="11"/>
        <color rgb="FF000000"/>
        <rFont val="Calibri"/>
      </rPr>
      <t xml:space="preserve">
</t>
    </r>
    <r>
      <rPr>
        <sz val="11"/>
        <color rgb="FF000000"/>
        <rFont val="Calibri"/>
      </rPr>
      <t>-w /etc/group -p wa -k audit_account_changes</t>
    </r>
    <r>
      <rPr>
        <sz val="11"/>
        <color rgb="FF000000"/>
        <rFont val="Calibri"/>
      </rPr>
      <t xml:space="preserve">
</t>
    </r>
    <r>
      <rPr>
        <sz val="11"/>
        <color rgb="FF000000"/>
        <rFont val="Calibri"/>
      </rPr>
      <t>-w /etc/passwd -p wa -k audit_account_changes</t>
    </r>
    <r>
      <rPr>
        <sz val="11"/>
        <color rgb="FF000000"/>
        <rFont val="Calibri"/>
      </rPr>
      <t xml:space="preserve">
</t>
    </r>
    <r>
      <rPr>
        <sz val="11"/>
        <color rgb="FF000000"/>
        <rFont val="Calibri"/>
      </rPr>
      <t>-w /etc/gshadow -p wa -k audit_account_changes</t>
    </r>
    <r>
      <rPr>
        <sz val="11"/>
        <color rgb="FF000000"/>
        <rFont val="Calibri"/>
      </rPr>
      <t xml:space="preserve">
</t>
    </r>
    <r>
      <rPr>
        <sz val="11"/>
        <color rgb="FF000000"/>
        <rFont val="Calibri"/>
      </rPr>
      <t>-w /etc/shadow -p wa -k audit_account_changes</t>
    </r>
    <r>
      <rPr>
        <sz val="11"/>
        <color rgb="FF000000"/>
        <rFont val="Calibri"/>
      </rPr>
      <t xml:space="preserve">
</t>
    </r>
    <r>
      <rPr>
        <sz val="11"/>
        <color rgb="FF000000"/>
        <rFont val="Calibri"/>
      </rPr>
      <t>-w /etc/security/opasswd -p wa -k audit_account_changes</t>
    </r>
  </si>
  <si>
    <t>V-254128</t>
  </si>
  <si>
    <r>
      <rPr>
        <sz val="11"/>
        <rFont val="Calibri"/>
      </rPr>
      <t>Nutanix AOS must be configured with an encrypted boot password for root.</t>
    </r>
  </si>
  <si>
    <r>
      <rPr>
        <sz val="11"/>
        <color rgb="FF000000"/>
        <rFont val="Calibri"/>
      </rPr>
      <t xml:space="preserve">Configure the system to encrypt the boot password for root. </t>
    </r>
    <r>
      <rPr>
        <sz val="11"/>
        <color rgb="FF000000"/>
        <rFont val="Calibri"/>
      </rPr>
      <t xml:space="preserve">
</t>
    </r>
    <r>
      <rPr>
        <sz val="11"/>
        <color rgb="FF000000"/>
        <rFont val="Calibri"/>
      </rPr>
      <t xml:space="preserve">1. Use the following command as root to generate a grub sha512 password hash: python -c 'import crypt; print crypt.crypt("password", crypt.mksalt(crypt.METHOD_SHA512))' Replacing "password" with the password string desired for grub. </t>
    </r>
    <r>
      <rPr>
        <sz val="11"/>
        <color rgb="FF000000"/>
        <rFont val="Calibri"/>
      </rPr>
      <t xml:space="preserve">
</t>
    </r>
    <r>
      <rPr>
        <sz val="11"/>
        <color rgb="FF000000"/>
        <rFont val="Calibri"/>
      </rPr>
      <t>2. Edit the /boot/grub/grub.conf file as root and add the following line above the title line: 'password --encrypted [password-hash]', replacing [password-hash] with the hash result of the python command output.</t>
    </r>
  </si>
  <si>
    <r>
      <rPr>
        <sz val="11"/>
        <color rgb="FF000000"/>
        <rFont val="Calibri"/>
      </rPr>
      <t>To mitigate the risk of unauthorized access to sensitive information by entities that have been issued certificates by DoD-approved PKIs, all DoD systems (e.g., web servers and web portals) must be properly configured to incorporate access control methods that do not rely solely on the possession of a certificate for access. Successful authentication must not automatically give an entity access to an asset or security boundary. Authorization procedures and controls must be implemented to ensure each authenticated entity also has a validated and current authorization. Authorization is the process of determining whether an entity, once authenticated, is permitted to access a specific asset. Information systems use access control policies and enforcement mechanisms to implement this requirement.</t>
    </r>
    <r>
      <rPr>
        <sz val="11"/>
        <color rgb="FF000000"/>
        <rFont val="Calibri"/>
      </rPr>
      <t xml:space="preserve">
</t>
    </r>
    <r>
      <rPr>
        <sz val="11"/>
        <color rgb="FF000000"/>
        <rFont val="Calibri"/>
      </rPr>
      <t>Access control policies include identity-based policies, role-based policies, and attribute-based policies. Access enforcement mechanisms include access control lists, access control matrices, and cryptography. These policies and mechanisms must be employed by the application to control access between users (or processes acting on behalf of users) and objects (e.g., devices, files, records, processes, programs, and domains) in the information system.</t>
    </r>
  </si>
  <si>
    <r>
      <rPr>
        <sz val="11"/>
        <color rgb="FF000000"/>
        <rFont val="Calibri"/>
      </rPr>
      <t>Confirm Nutanix AOS is configured to enforce approved authorizations for logical access to information and system resources.</t>
    </r>
    <r>
      <rPr>
        <sz val="11"/>
        <color rgb="FF000000"/>
        <rFont val="Calibri"/>
      </rPr>
      <t xml:space="preserve">
</t>
    </r>
    <r>
      <rPr>
        <sz val="11"/>
        <color rgb="FF000000"/>
        <rFont val="Calibri"/>
      </rPr>
      <t>$ sudo grep -i password /boot/grub/grub.conf</t>
    </r>
    <r>
      <rPr>
        <sz val="11"/>
        <color rgb="FF000000"/>
        <rFont val="Calibri"/>
      </rPr>
      <t xml:space="preserve">
</t>
    </r>
    <r>
      <rPr>
        <sz val="11"/>
        <color rgb="FF000000"/>
        <rFont val="Calibri"/>
      </rPr>
      <t>password [superusers-account] [password-hash]</t>
    </r>
    <r>
      <rPr>
        <sz val="11"/>
        <color rgb="FF000000"/>
        <rFont val="Calibri"/>
      </rPr>
      <t xml:space="preserve">
</t>
    </r>
    <r>
      <rPr>
        <sz val="11"/>
        <color rgb="FF000000"/>
        <rFont val="Calibri"/>
      </rPr>
      <t>If the root password entry does not begin with "password", this is a finding.</t>
    </r>
    <r>
      <rPr>
        <sz val="11"/>
        <color rgb="FF000000"/>
        <rFont val="Calibri"/>
      </rPr>
      <t xml:space="preserve">
</t>
    </r>
    <r>
      <rPr>
        <sz val="11"/>
        <color rgb="FF000000"/>
        <rFont val="Calibri"/>
      </rPr>
      <t>$ sudo grep -i execstart /usr/lib/systemd/system/rescue.service | grep -i sulogin</t>
    </r>
    <r>
      <rPr>
        <sz val="11"/>
        <color rgb="FF000000"/>
        <rFont val="Calibri"/>
      </rPr>
      <t xml:space="preserve">
</t>
    </r>
    <r>
      <rPr>
        <sz val="11"/>
        <color rgb="FF000000"/>
        <rFont val="Calibri"/>
      </rPr>
      <t>ExecStart=-/bin/sh -c "/usr/sbin/sulogin; /usr/bin/systemctl --fail --no-block default"</t>
    </r>
    <r>
      <rPr>
        <sz val="11"/>
        <color rgb="FF000000"/>
        <rFont val="Calibri"/>
      </rPr>
      <t xml:space="preserve">
</t>
    </r>
    <r>
      <rPr>
        <sz val="11"/>
        <color rgb="FF000000"/>
        <rFont val="Calibri"/>
      </rPr>
      <t>If "ExecStart" does not have "/usr/sbin/sulogin" as an option, this is a finding.</t>
    </r>
  </si>
  <si>
    <t>V-254129</t>
  </si>
  <si>
    <r>
      <rPr>
        <sz val="11"/>
        <rFont val="Calibri"/>
      </rPr>
      <t>Nutanix AOS must enforce discretionary access control on symlinks and hardlinks.</t>
    </r>
  </si>
  <si>
    <r>
      <rPr>
        <sz val="11"/>
        <color rgb="FF000000"/>
        <rFont val="Calibri"/>
      </rPr>
      <t>Configure Nutanix AOS to allow operating system admins to pass information to other operating system admins or users adding or modifying the following line(s) in the system configuration file /etc/syscrl.d/</t>
    </r>
    <r>
      <rPr>
        <sz val="11"/>
        <color rgb="FF000000"/>
        <rFont val="Calibri"/>
      </rPr>
      <t xml:space="preserve">
</t>
    </r>
    <r>
      <rPr>
        <sz val="11"/>
        <color rgb="FF000000"/>
        <rFont val="Calibri"/>
      </rPr>
      <t>fs.protected_symlinks = 1</t>
    </r>
    <r>
      <rPr>
        <sz val="11"/>
        <color rgb="FF000000"/>
        <rFont val="Calibri"/>
      </rPr>
      <t xml:space="preserve">
</t>
    </r>
    <r>
      <rPr>
        <sz val="11"/>
        <color rgb="FF000000"/>
        <rFont val="Calibri"/>
      </rPr>
      <t>fs.protected_hardlinks = 1</t>
    </r>
    <r>
      <rPr>
        <sz val="11"/>
        <color rgb="FF000000"/>
        <rFont val="Calibri"/>
      </rPr>
      <t xml:space="preserve">
</t>
    </r>
    <r>
      <rPr>
        <sz val="11"/>
        <color rgb="FF000000"/>
        <rFont val="Calibri"/>
      </rPr>
      <t>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</si>
  <si>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Discretionary Access Control (DAC) is based on the notion that individual users are "owners" of objects and therefore have discretion over who should be authorized to access the object and in which mode (e.g., read or write). Ownership is usually acquired as a consequence of creating the object or via specified ownership assignment. DAC allows the owner to determine who will have access to objects they control. An example of DAC includes user-controlled file permissions.</t>
    </r>
    <r>
      <rPr>
        <sz val="11"/>
        <color rgb="FF000000"/>
        <rFont val="Calibri"/>
      </rPr>
      <t xml:space="preserve">
</t>
    </r>
    <r>
      <rPr>
        <sz val="11"/>
        <color rgb="FF000000"/>
        <rFont val="Calibri"/>
      </rPr>
      <t>When discretionary access control policies are implemented, subjects are not constrained with regard to what actions they can take with information for which they have already been granted access. Thus, subjects that have been granted access to information are not prevented from passing (i.e., the subjects have the discretion to pass) the information to other subjects or objects. A subject that is constrained in its operation by Mandatory Access Control policies is still able to operate under the less rigorous constraints of this requirement. Thus, while Mandatory Access Control imposes constraints preventing a subject from passing information to another subject operating at a different sensitivity level, this requirement permits the subject to pass the information to any subject at the same sensitivity level. The policy is bounded by the information system boundary. Once the information is passed outside the control of the information system, additional means may be required to ensure the constraints remain in effect. While the older, more traditional definitions of discretionary access control require identity-based access control, that limitation is not required for this use of discretionary access control.</t>
    </r>
    <r>
      <rPr>
        <sz val="11"/>
        <color rgb="FF000000"/>
        <rFont val="Calibri"/>
      </rPr>
      <t xml:space="preserve">
</t>
    </r>
    <r>
      <rPr>
        <sz val="11"/>
        <color rgb="FF000000"/>
        <rFont val="Calibri"/>
      </rPr>
      <t>Satisfies: SRG-OS-000312-GPOS-00122, SRG-OS-000312-GPOS-00123, SRG-OS-000312-GPOS-00124</t>
    </r>
  </si>
  <si>
    <r>
      <rPr>
        <sz val="11"/>
        <color rgb="FF000000"/>
        <rFont val="Calibri"/>
      </rPr>
      <t>Confirm Nutanix AOS enforces discretionary access control on symlinks and hardlinks.</t>
    </r>
    <r>
      <rPr>
        <sz val="11"/>
        <color rgb="FF000000"/>
        <rFont val="Calibri"/>
      </rPr>
      <t xml:space="preserve">
</t>
    </r>
    <r>
      <rPr>
        <sz val="11"/>
        <color rgb="FF000000"/>
        <rFont val="Calibri"/>
      </rPr>
      <t>$ sudo sysctl fs.protected_symlinks</t>
    </r>
    <r>
      <rPr>
        <sz val="11"/>
        <color rgb="FF000000"/>
        <rFont val="Calibri"/>
      </rPr>
      <t xml:space="preserve">
</t>
    </r>
    <r>
      <rPr>
        <sz val="11"/>
        <color rgb="FF000000"/>
        <rFont val="Calibri"/>
      </rPr>
      <t>fs.protected_symlinks = 1</t>
    </r>
    <r>
      <rPr>
        <sz val="11"/>
        <color rgb="FF000000"/>
        <rFont val="Calibri"/>
      </rPr>
      <t xml:space="preserve">
</t>
    </r>
    <r>
      <rPr>
        <sz val="11"/>
        <color rgb="FF000000"/>
        <rFont val="Calibri"/>
      </rPr>
      <t>If "fs.protected_symlinks" is not set to "1" or is missing, this is a finding.</t>
    </r>
    <r>
      <rPr>
        <sz val="11"/>
        <color rgb="FF000000"/>
        <rFont val="Calibri"/>
      </rPr>
      <t xml:space="preserve">
</t>
    </r>
    <r>
      <rPr>
        <sz val="11"/>
        <color rgb="FF000000"/>
        <rFont val="Calibri"/>
      </rPr>
      <t>Check the status of the fs.protected_hardlinks kernel parameter.</t>
    </r>
    <r>
      <rPr>
        <sz val="11"/>
        <color rgb="FF000000"/>
        <rFont val="Calibri"/>
      </rPr>
      <t xml:space="preserve">
</t>
    </r>
    <r>
      <rPr>
        <sz val="11"/>
        <color rgb="FF000000"/>
        <rFont val="Calibri"/>
      </rPr>
      <t>$ sudo sysctl fs.protected_hardlinks</t>
    </r>
    <r>
      <rPr>
        <sz val="11"/>
        <color rgb="FF000000"/>
        <rFont val="Calibri"/>
      </rPr>
      <t xml:space="preserve">
</t>
    </r>
    <r>
      <rPr>
        <sz val="11"/>
        <color rgb="FF000000"/>
        <rFont val="Calibri"/>
      </rPr>
      <t>fs.protected_hardlinks = 1</t>
    </r>
    <r>
      <rPr>
        <sz val="11"/>
        <color rgb="FF000000"/>
        <rFont val="Calibri"/>
      </rPr>
      <t xml:space="preserve">
</t>
    </r>
    <r>
      <rPr>
        <sz val="11"/>
        <color rgb="FF000000"/>
        <rFont val="Calibri"/>
      </rPr>
      <t>If "fs.protected_hardlinks" is not set to "1" or is missing, this is a finding.</t>
    </r>
  </si>
  <si>
    <t>V-254130</t>
  </si>
  <si>
    <r>
      <rPr>
        <sz val="11"/>
        <rFont val="Calibri"/>
      </rPr>
      <t>Nutanix AOS must audit the execution of privileged functions.</t>
    </r>
  </si>
  <si>
    <r>
      <rPr>
        <sz val="11"/>
        <color rgb="FF000000"/>
        <rFont val="Calibri"/>
      </rPr>
      <t>Configure Nutanix AOS to audit the misuse of privileged commands by running the following command.</t>
    </r>
    <r>
      <rPr>
        <sz val="11"/>
        <color rgb="FF000000"/>
        <rFont val="Calibri"/>
      </rPr>
      <t xml:space="preserve">
</t>
    </r>
    <r>
      <rPr>
        <sz val="11"/>
        <color rgb="FF000000"/>
        <rFont val="Calibri"/>
      </rPr>
      <t>$ sudo salt-call state.sls security/CVM/auditCVM</t>
    </r>
  </si>
  <si>
    <r>
      <rPr>
        <sz val="11"/>
        <color rgb="FF000000"/>
        <rFont val="Calibri"/>
      </rPr>
      <t>Misuse of privileged functions, either intentionally or unintentionally by authorized users, or by unauthorized external entities that have compromised information system accounts, is a serious and ongoing concern and can have significant adverse impacts on organizations. Auditing the use of privileged functions is one way to detect such misuse and identify the risk from insider threats and the advanced persistent threat.</t>
    </r>
  </si>
  <si>
    <r>
      <rPr>
        <sz val="11"/>
        <color rgb="FF000000"/>
        <rFont val="Calibri"/>
      </rPr>
      <t>Confirm Nutanix AOS is configured to audit the misuse of privileged commands.</t>
    </r>
    <r>
      <rPr>
        <sz val="11"/>
        <color rgb="FF000000"/>
        <rFont val="Calibri"/>
      </rPr>
      <t xml:space="preserve">
</t>
    </r>
    <r>
      <rPr>
        <sz val="11"/>
        <color rgb="FF000000"/>
        <rFont val="Calibri"/>
      </rPr>
      <t>$ sudo grep -iw execve /etc/audit/audit.rules</t>
    </r>
    <r>
      <rPr>
        <sz val="11"/>
        <color rgb="FF000000"/>
        <rFont val="Calibri"/>
      </rPr>
      <t xml:space="preserve">
</t>
    </r>
    <r>
      <rPr>
        <sz val="11"/>
        <color rgb="FF000000"/>
        <rFont val="Calibri"/>
      </rPr>
      <t>-a always,exit -F arch=b32 -S execve -C uid!=euid -F euid=0 -k setuid</t>
    </r>
    <r>
      <rPr>
        <sz val="11"/>
        <color rgb="FF000000"/>
        <rFont val="Calibri"/>
      </rPr>
      <t xml:space="preserve">
</t>
    </r>
    <r>
      <rPr>
        <sz val="11"/>
        <color rgb="FF000000"/>
        <rFont val="Calibri"/>
      </rPr>
      <t>-a always,exit -F arch=b64 -S execve -C uid!=euid -F euid=0 -k setuid</t>
    </r>
    <r>
      <rPr>
        <sz val="11"/>
        <color rgb="FF000000"/>
        <rFont val="Calibri"/>
      </rPr>
      <t xml:space="preserve">
</t>
    </r>
    <r>
      <rPr>
        <sz val="11"/>
        <color rgb="FF000000"/>
        <rFont val="Calibri"/>
      </rPr>
      <t>-a always,exit -F arch=b32 -S execve -C gid!=egid -F egid=0 -k setgid</t>
    </r>
    <r>
      <rPr>
        <sz val="11"/>
        <color rgb="FF000000"/>
        <rFont val="Calibri"/>
      </rPr>
      <t xml:space="preserve">
</t>
    </r>
    <r>
      <rPr>
        <sz val="11"/>
        <color rgb="FF000000"/>
        <rFont val="Calibri"/>
      </rPr>
      <t>-a always,exit -F arch=b64 -S execve -C gid!=egid -F egid=0 -k setgid</t>
    </r>
    <r>
      <rPr>
        <sz val="11"/>
        <color rgb="FF000000"/>
        <rFont val="Calibri"/>
      </rPr>
      <t xml:space="preserve">
</t>
    </r>
    <r>
      <rPr>
        <sz val="11"/>
        <color rgb="FF000000"/>
        <rFont val="Calibri"/>
      </rPr>
      <t>If both the "b32" and "b64" audit rules for "SUID" files are not defined, this is a finding.</t>
    </r>
    <r>
      <rPr>
        <sz val="11"/>
        <color rgb="FF000000"/>
        <rFont val="Calibri"/>
      </rPr>
      <t xml:space="preserve">
</t>
    </r>
    <r>
      <rPr>
        <sz val="11"/>
        <color rgb="FF000000"/>
        <rFont val="Calibri"/>
      </rPr>
      <t>If both the "b32" and "b64" audit rules for "SGID" files are not defined, this is a finding.</t>
    </r>
  </si>
  <si>
    <t>V-254131</t>
  </si>
  <si>
    <r>
      <rPr>
        <sz val="11"/>
        <rFont val="Calibri"/>
      </rPr>
      <t>Nutanix AOS must enforce the limit of three consecutive invalid logon attempts by a user during a 15-minute time period.</t>
    </r>
  </si>
  <si>
    <r>
      <rPr>
        <sz val="11"/>
        <color rgb="FF000000"/>
        <rFont val="Calibri"/>
      </rPr>
      <t>Configure the pam.d modules to comply with the locking an account for a minimum of 15 minutes after three unsuccessful logon attempts within a period of 15 minutes with the following command:</t>
    </r>
    <r>
      <rPr>
        <sz val="11"/>
        <color rgb="FF000000"/>
        <rFont val="Calibri"/>
      </rPr>
      <t xml:space="preserve">
</t>
    </r>
    <r>
      <rPr>
        <sz val="11"/>
        <color rgb="FF000000"/>
        <rFont val="Calibri"/>
      </rPr>
      <t>1. Enable high-strength passwords:</t>
    </r>
    <r>
      <rPr>
        <sz val="11"/>
        <color rgb="FF000000"/>
        <rFont val="Calibri"/>
      </rPr>
      <t xml:space="preserve">
</t>
    </r>
    <r>
      <rPr>
        <sz val="11"/>
        <color rgb="FF000000"/>
        <rFont val="Calibri"/>
      </rPr>
      <t>$ ncli cluster edit-cvm-security-params enable-high-strength-password=true</t>
    </r>
    <r>
      <rPr>
        <sz val="11"/>
        <color rgb="FF000000"/>
        <rFont val="Calibri"/>
      </rPr>
      <t xml:space="preserve">
</t>
    </r>
    <r>
      <rPr>
        <sz val="11"/>
        <color rgb="FF000000"/>
        <rFont val="Calibri"/>
      </rPr>
      <t xml:space="preserve">2. After enabling the high-strength passwords, the system will process the salt stack to enable the DoD versions of the pam.d files. Recheck the Check Text for compliance.  </t>
    </r>
    <r>
      <rPr>
        <sz val="11"/>
        <color rgb="FF000000"/>
        <rFont val="Calibri"/>
      </rPr>
      <t xml:space="preserve">
</t>
    </r>
    <r>
      <rPr>
        <sz val="11"/>
        <color rgb="FF000000"/>
        <rFont val="Calibri"/>
      </rPr>
      <t>To run the salt command manually to enable the pam.d auth files, run the following command (high-strength passwords must be set to true):</t>
    </r>
    <r>
      <rPr>
        <sz val="11"/>
        <color rgb="FF000000"/>
        <rFont val="Calibri"/>
      </rPr>
      <t xml:space="preserve">
</t>
    </r>
    <r>
      <rPr>
        <sz val="11"/>
        <color rgb="FF000000"/>
        <rFont val="Calibri"/>
      </rPr>
      <t>$ sudo salt-call state.sls security/CVM/pamCVM</t>
    </r>
  </si>
  <si>
    <r>
      <rPr>
        <sz val="11"/>
        <color rgb="FF000000"/>
        <rFont val="Calibri"/>
      </rPr>
      <t>By limiting the number of failed logon attempts, the risk of unauthorized system access via user password guessing, otherwise known as brute-force attacks, is reduced. Limits are imposed by locking the account.</t>
    </r>
    <r>
      <rPr>
        <sz val="11"/>
        <color rgb="FF000000"/>
        <rFont val="Calibri"/>
      </rPr>
      <t xml:space="preserve">
</t>
    </r>
    <r>
      <rPr>
        <sz val="11"/>
        <color rgb="FF000000"/>
        <rFont val="Calibri"/>
      </rPr>
      <t>Satisfies: SRG-OS-000021-GPOS-00005, SRG-OS-000329-GPOS-00128</t>
    </r>
  </si>
  <si>
    <r>
      <rPr>
        <sz val="11"/>
        <color rgb="FF000000"/>
        <rFont val="Calibri"/>
      </rPr>
      <t>Confirm that Nutanix AOS locks an account for a minimum of 15 minutes after three unsuccessful logon attempts within a period of 15 minutes with the following command:</t>
    </r>
    <r>
      <rPr>
        <sz val="11"/>
        <color rgb="FF000000"/>
        <rFont val="Calibri"/>
      </rPr>
      <t xml:space="preserve">
</t>
    </r>
    <r>
      <rPr>
        <sz val="11"/>
        <color rgb="FF000000"/>
        <rFont val="Calibri"/>
      </rPr>
      <t>$ sudo grep pam_faillock.so /etc/pam.d/password-auth</t>
    </r>
    <r>
      <rPr>
        <sz val="11"/>
        <color rgb="FF000000"/>
        <rFont val="Calibri"/>
      </rPr>
      <t xml:space="preserve">
</t>
    </r>
    <r>
      <rPr>
        <sz val="11"/>
        <color rgb="FF000000"/>
        <rFont val="Calibri"/>
      </rPr>
      <t>auth        required      pam_faillock.so preauth silent audit deny=3 even_deny_root unlock_time=900 root_unlock_time=900 fail_interval=900</t>
    </r>
    <r>
      <rPr>
        <sz val="11"/>
        <color rgb="FF000000"/>
        <rFont val="Calibri"/>
      </rPr>
      <t xml:space="preserve">
</t>
    </r>
    <r>
      <rPr>
        <sz val="11"/>
        <color rgb="FF000000"/>
        <rFont val="Calibri"/>
      </rPr>
      <t>auth        [default=die] pam_faillock.so authfail audit deny=3 even_deny_root unlock_time=900 root_unlock_time=900 fail_interval=900</t>
    </r>
    <r>
      <rPr>
        <sz val="11"/>
        <color rgb="FF000000"/>
        <rFont val="Calibri"/>
      </rPr>
      <t xml:space="preserve">
</t>
    </r>
    <r>
      <rPr>
        <sz val="11"/>
        <color rgb="FF000000"/>
        <rFont val="Calibri"/>
      </rPr>
      <t>If the "deny" parameter is set to "0" or a value greater than "3" on both "auth" lines with the "pam_faillock.so" module, or is missing from these lines, this is a finding.</t>
    </r>
    <r>
      <rPr>
        <sz val="11"/>
        <color rgb="FF000000"/>
        <rFont val="Calibri"/>
      </rPr>
      <t xml:space="preserve">
</t>
    </r>
    <r>
      <rPr>
        <sz val="11"/>
        <color rgb="FF000000"/>
        <rFont val="Calibri"/>
      </rPr>
      <t>If the "even_deny_root" parameter is not set on both "auth" lines with the "pam_faillock.so" module, or is missing from these lines, this is a finding.</t>
    </r>
    <r>
      <rPr>
        <sz val="11"/>
        <color rgb="FF000000"/>
        <rFont val="Calibri"/>
      </rPr>
      <t xml:space="preserve">
</t>
    </r>
    <r>
      <rPr>
        <sz val="11"/>
        <color rgb="FF000000"/>
        <rFont val="Calibri"/>
      </rPr>
      <t>If the "fail_interval" parameter is set to "0" or is set to a value less than "900" on both "auth" lines with the "pam_faillock.so" module, or is missing from these lines, this is a finding.</t>
    </r>
    <r>
      <rPr>
        <sz val="11"/>
        <color rgb="FF000000"/>
        <rFont val="Calibri"/>
      </rPr>
      <t xml:space="preserve">
</t>
    </r>
    <r>
      <rPr>
        <sz val="11"/>
        <color rgb="FF000000"/>
        <rFont val="Calibri"/>
      </rPr>
      <t>If the "unlock_time" parameter is not set to "0", "never", or is set to a value less than "900" on both "auth" lines with the "pam_faillock.so" module, or is missing from these lines, this is a finding.</t>
    </r>
    <r>
      <rPr>
        <sz val="11"/>
        <color rgb="FF000000"/>
        <rFont val="Calibri"/>
      </rPr>
      <t xml:space="preserve">
</t>
    </r>
    <r>
      <rPr>
        <sz val="11"/>
        <color rgb="FF000000"/>
        <rFont val="Calibri"/>
      </rPr>
      <t>Note: The maximum configurable value for "unlock_time" is "604800".</t>
    </r>
    <r>
      <rPr>
        <sz val="11"/>
        <color rgb="FF000000"/>
        <rFont val="Calibri"/>
      </rPr>
      <t xml:space="preserve">
</t>
    </r>
    <r>
      <rPr>
        <sz val="11"/>
        <color rgb="FF000000"/>
        <rFont val="Calibri"/>
      </rPr>
      <t>If any line referencing the "pam_faillock.so" module is commented out, this is a finding.</t>
    </r>
    <r>
      <rPr>
        <sz val="11"/>
        <color rgb="FF000000"/>
        <rFont val="Calibri"/>
      </rPr>
      <t xml:space="preserve">
</t>
    </r>
    <r>
      <rPr>
        <sz val="11"/>
        <color rgb="FF000000"/>
        <rFont val="Calibri"/>
      </rPr>
      <t>$ sudo grep pam_faillock.so /etc/pam.d/system-auth</t>
    </r>
    <r>
      <rPr>
        <sz val="11"/>
        <color rgb="FF000000"/>
        <rFont val="Calibri"/>
      </rPr>
      <t xml:space="preserve">
</t>
    </r>
    <r>
      <rPr>
        <sz val="11"/>
        <color rgb="FF000000"/>
        <rFont val="Calibri"/>
      </rPr>
      <t>auth required pam_faillock.so preauth silent audit deny=3 even_deny_root fail_interval=900 unlock_time=900</t>
    </r>
    <r>
      <rPr>
        <sz val="11"/>
        <color rgb="FF000000"/>
        <rFont val="Calibri"/>
      </rPr>
      <t xml:space="preserve">
</t>
    </r>
    <r>
      <rPr>
        <sz val="11"/>
        <color rgb="FF000000"/>
        <rFont val="Calibri"/>
      </rPr>
      <t>auth [default=die] pam_faillock.so authfail audit deny=3 even_deny_root fail_interval=900 unlock_time=900</t>
    </r>
    <r>
      <rPr>
        <sz val="11"/>
        <color rgb="FF000000"/>
        <rFont val="Calibri"/>
      </rPr>
      <t xml:space="preserve">
</t>
    </r>
    <r>
      <rPr>
        <sz val="11"/>
        <color rgb="FF000000"/>
        <rFont val="Calibri"/>
      </rPr>
      <t>account required pam_faillock.so</t>
    </r>
    <r>
      <rPr>
        <sz val="11"/>
        <color rgb="FF000000"/>
        <rFont val="Calibri"/>
      </rPr>
      <t xml:space="preserve">
</t>
    </r>
    <r>
      <rPr>
        <sz val="11"/>
        <color rgb="FF000000"/>
        <rFont val="Calibri"/>
      </rPr>
      <t>If the "deny" parameter is set to "0" or a value greater than "3" on both "auth" lines with the "pam_faillock.so" module, or is missing from these lines, this is a finding.</t>
    </r>
    <r>
      <rPr>
        <sz val="11"/>
        <color rgb="FF000000"/>
        <rFont val="Calibri"/>
      </rPr>
      <t xml:space="preserve">
</t>
    </r>
    <r>
      <rPr>
        <sz val="11"/>
        <color rgb="FF000000"/>
        <rFont val="Calibri"/>
      </rPr>
      <t>If the "even_deny_root" parameter is not set on both "auth" lines with the "pam_faillock.so" module, or is missing from these lines, this is a finding.</t>
    </r>
    <r>
      <rPr>
        <sz val="11"/>
        <color rgb="FF000000"/>
        <rFont val="Calibri"/>
      </rPr>
      <t xml:space="preserve">
</t>
    </r>
    <r>
      <rPr>
        <sz val="11"/>
        <color rgb="FF000000"/>
        <rFont val="Calibri"/>
      </rPr>
      <t>If the "fail_interval" parameter is set to "0" or is set to a value less than "900" on both "auth" lines with the "pam_faillock.so" module, or is missing from these lines, this is a finding.</t>
    </r>
    <r>
      <rPr>
        <sz val="11"/>
        <color rgb="FF000000"/>
        <rFont val="Calibri"/>
      </rPr>
      <t xml:space="preserve">
</t>
    </r>
    <r>
      <rPr>
        <sz val="11"/>
        <color rgb="FF000000"/>
        <rFont val="Calibri"/>
      </rPr>
      <t>If the "unlock_time" parameter is not set to "0", "never", or is set to a value less than "900" on both "auth" lines with the "pam_faillock.so" module or is missing from these lines, this is a finding.</t>
    </r>
    <r>
      <rPr>
        <sz val="11"/>
        <color rgb="FF000000"/>
        <rFont val="Calibri"/>
      </rPr>
      <t xml:space="preserve">
</t>
    </r>
    <r>
      <rPr>
        <sz val="11"/>
        <color rgb="FF000000"/>
        <rFont val="Calibri"/>
      </rPr>
      <t>Note: The maximum configurable value for "unlock_time" is "604800".</t>
    </r>
    <r>
      <rPr>
        <sz val="11"/>
        <color rgb="FF000000"/>
        <rFont val="Calibri"/>
      </rPr>
      <t xml:space="preserve">
</t>
    </r>
    <r>
      <rPr>
        <sz val="11"/>
        <color rgb="FF000000"/>
        <rFont val="Calibri"/>
      </rPr>
      <t>If any line referencing the "pam_faillock.so" module is commented out, this is a finding.</t>
    </r>
  </si>
  <si>
    <t>V-254132</t>
  </si>
  <si>
    <r>
      <rPr>
        <sz val="11"/>
        <rFont val="Calibri"/>
      </rPr>
      <t>Nutanix AOS must be configured to display the Standard Mandatory DoD Notice and Consent Banner before granting access.</t>
    </r>
  </si>
  <si>
    <r>
      <rPr>
        <sz val="11"/>
        <color rgb="FF000000"/>
        <rFont val="Calibri"/>
      </rPr>
      <t>Configure the Standard Mandatory DoD Notice and Consent Banner.</t>
    </r>
    <r>
      <rPr>
        <sz val="11"/>
        <color rgb="FF000000"/>
        <rFont val="Calibri"/>
      </rPr>
      <t xml:space="preserve">
</t>
    </r>
    <r>
      <rPr>
        <sz val="11"/>
        <color rgb="FF000000"/>
        <rFont val="Calibri"/>
      </rPr>
      <t>$ ncli cluster edit-cvm-security-params enable-banner=true'</t>
    </r>
  </si>
  <si>
    <r>
      <rPr>
        <sz val="11"/>
        <color rgb="FF000000"/>
        <rFont val="Calibri"/>
      </rPr>
      <t>Display of a standardized and approved use notification before granting access to the operating system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t>
    </r>
    <r>
      <rPr>
        <sz val="11"/>
        <color rgb="FF000000"/>
        <rFont val="Calibri"/>
      </rPr>
      <t xml:space="preserve">
</t>
    </r>
    <r>
      <rPr>
        <sz val="11"/>
        <color rgb="FF000000"/>
        <rFont val="Calibri"/>
      </rPr>
      <t>The banner must be formatted in accordance with applicable DoD policy. Use the following verbiage for operating systems that can accommodate banners of 1300 characters: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Use the following verbiage for operating systems that have severe limitations on the number of characters that can be displayed in the banner:</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Satisfies: SRG-OS-000023-GPOS-00006, SRG-OS-000024-GPOS-00007</t>
    </r>
  </si>
  <si>
    <r>
      <rPr>
        <sz val="11"/>
        <color rgb="FF000000"/>
        <rFont val="Calibri"/>
      </rPr>
      <t>Verify that the Standard Mandatory DoD Notice and Consent Banner is configured.</t>
    </r>
    <r>
      <rPr>
        <sz val="11"/>
        <color rgb="FF000000"/>
        <rFont val="Calibri"/>
      </rPr>
      <t xml:space="preserve">
</t>
    </r>
    <r>
      <rPr>
        <sz val="11"/>
        <color rgb="FF000000"/>
        <rFont val="Calibri"/>
      </rPr>
      <t>Verify that SSH is configured to display the Standard Mandatory DoD Notice Consent Banner:</t>
    </r>
    <r>
      <rPr>
        <sz val="11"/>
        <color rgb="FF000000"/>
        <rFont val="Calibri"/>
      </rPr>
      <t xml:space="preserve">
</t>
    </r>
    <r>
      <rPr>
        <sz val="11"/>
        <color rgb="FF000000"/>
        <rFont val="Calibri"/>
      </rPr>
      <t>$ sudo grep -i banner /etc/ssh/sshd_config</t>
    </r>
    <r>
      <rPr>
        <sz val="11"/>
        <color rgb="FF000000"/>
        <rFont val="Calibri"/>
      </rPr>
      <t xml:space="preserve">
</t>
    </r>
    <r>
      <rPr>
        <sz val="11"/>
        <color rgb="FF000000"/>
        <rFont val="Calibri"/>
      </rPr>
      <t>banner /etc/issue</t>
    </r>
    <r>
      <rPr>
        <sz val="11"/>
        <color rgb="FF000000"/>
        <rFont val="Calibri"/>
      </rPr>
      <t xml:space="preserve">
</t>
    </r>
    <r>
      <rPr>
        <sz val="11"/>
        <color rgb="FF000000"/>
        <rFont val="Calibri"/>
      </rPr>
      <t>If "banner" is not set or is commented out, this is a finding.</t>
    </r>
  </si>
  <si>
    <t>V-254133</t>
  </si>
  <si>
    <r>
      <rPr>
        <sz val="11"/>
        <rFont val="Calibri"/>
      </rPr>
      <t>Any publicly accessible connection to Nutanix AOS must display the Standard Mandatory DoD Notice and Consent Banner before granting access to the system.</t>
    </r>
  </si>
  <si>
    <r>
      <rPr>
        <sz val="11"/>
        <color rgb="FF000000"/>
        <rFont val="Calibri"/>
      </rPr>
      <t>Configure the Standard Mandatory DoD Notice and Consent Banner by running the following command.</t>
    </r>
    <r>
      <rPr>
        <sz val="11"/>
        <color rgb="FF000000"/>
        <rFont val="Calibri"/>
      </rPr>
      <t xml:space="preserve">
</t>
    </r>
    <r>
      <rPr>
        <sz val="11"/>
        <color rgb="FF000000"/>
        <rFont val="Calibri"/>
      </rPr>
      <t>$ ncli cluster edit-cvm-security-params enable-banner=true</t>
    </r>
  </si>
  <si>
    <r>
      <rPr>
        <sz val="11"/>
        <color rgb="FF000000"/>
        <rFont val="Calibri"/>
      </rPr>
      <t>Display of a standardized and approved use notification before granting access to the publicly accessible operating system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t>
    </r>
    <r>
      <rPr>
        <sz val="11"/>
        <color rgb="FF000000"/>
        <rFont val="Calibri"/>
      </rPr>
      <t xml:space="preserve">
</t>
    </r>
    <r>
      <rPr>
        <sz val="11"/>
        <color rgb="FF000000"/>
        <rFont val="Calibri"/>
      </rPr>
      <t>The banner must be formatted in accordance with applicable DoD policy. Use the following verbiage for operating systems that can accommodate banners of 1300 characters: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Use the following verbiage for operating systems that have severe limitations on the number of characters that can be displayed in the banner:</t>
    </r>
    <r>
      <rPr>
        <sz val="11"/>
        <color rgb="FF000000"/>
        <rFont val="Calibri"/>
      </rPr>
      <t xml:space="preserve">
</t>
    </r>
    <r>
      <rPr>
        <sz val="11"/>
        <color rgb="FF000000"/>
        <rFont val="Calibri"/>
      </rPr>
      <t>"I've read &amp; consent to terms in IS user agreem't."</t>
    </r>
  </si>
  <si>
    <r>
      <rPr>
        <sz val="11"/>
        <color rgb="FF000000"/>
        <rFont val="Calibri"/>
      </rPr>
      <t>Confirm Nutanix AOS is configured to use the Standard Mandatory DoD Notice and Consent Banner.</t>
    </r>
    <r>
      <rPr>
        <sz val="11"/>
        <color rgb="FF000000"/>
        <rFont val="Calibri"/>
      </rPr>
      <t xml:space="preserve">
</t>
    </r>
    <r>
      <rPr>
        <sz val="11"/>
        <color rgb="FF000000"/>
        <rFont val="Calibri"/>
      </rPr>
      <t>$ sudo more /etc/issue</t>
    </r>
    <r>
      <rPr>
        <sz val="11"/>
        <color rgb="FF000000"/>
        <rFont val="Calibri"/>
      </rPr>
      <t xml:space="preserve">
</t>
    </r>
    <r>
      <rPr>
        <sz val="11"/>
        <color rgb="FF000000"/>
        <rFont val="Calibri"/>
      </rPr>
      <t>The command should return the following text:</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If the operating system does not display a graphical logon banner or the banner does not match the Standard Mandatory DoD Notice and Consent Banner, this is a finding.</t>
    </r>
    <r>
      <rPr>
        <sz val="11"/>
        <color rgb="FF000000"/>
        <rFont val="Calibri"/>
      </rPr>
      <t xml:space="preserve">
</t>
    </r>
    <r>
      <rPr>
        <sz val="11"/>
        <color rgb="FF000000"/>
        <rFont val="Calibri"/>
      </rPr>
      <t>If the text in the "/etc/issue" file does not match the Standard Mandatory DoD Notice and Consent Banner, this is a finding.</t>
    </r>
  </si>
  <si>
    <t>V-254134</t>
  </si>
  <si>
    <r>
      <rPr>
        <sz val="11"/>
        <rFont val="Calibri"/>
      </rPr>
      <t>Nutanix AOS must provide audit record generation capability for DoD-defined auditable events for successful and unsuccessful attempts to access, modify, or delete privileges, security objects, security levels, or categories of information (e.g., classification levels).</t>
    </r>
  </si>
  <si>
    <r>
      <rPr>
        <sz val="11"/>
        <color rgb="FF000000"/>
        <rFont val="Calibri"/>
      </rPr>
      <t>Configure the audit rules by running the following command:</t>
    </r>
    <r>
      <rPr>
        <sz val="11"/>
        <color rgb="FF000000"/>
        <rFont val="Calibri"/>
      </rPr>
      <t xml:space="preserve">
</t>
    </r>
    <r>
      <rPr>
        <sz val="11"/>
        <color rgb="FF000000"/>
        <rFont val="Calibri"/>
      </rPr>
      <t>$ sudo salt-call state.sls security/CVM/auditCVM</t>
    </r>
  </si>
  <si>
    <r>
      <rPr>
        <sz val="11"/>
        <color rgb="FF000000"/>
        <rFont val="Calibri"/>
      </rPr>
      <t>Without the capability to generate audit records,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The list of audited events is the set of events for which audits are to be generated. This set of events is typically a subset of the list of all events for which the system is capable of generating audit records.</t>
    </r>
    <r>
      <rPr>
        <sz val="11"/>
        <color rgb="FF000000"/>
        <rFont val="Calibri"/>
      </rPr>
      <t xml:space="preserve">
</t>
    </r>
    <r>
      <rPr>
        <sz val="11"/>
        <color rgb="FF000000"/>
        <rFont val="Calibri"/>
      </rPr>
      <t>DoD has defined the list of events for which the operating system will provide an audit record generation capability as: Successful and unsuccessful attempts to access, modify, or delete privileges, security objects, security levels, or categories of information (e.g., classification levels).</t>
    </r>
  </si>
  <si>
    <r>
      <rPr>
        <sz val="11"/>
        <color rgb="FF000000"/>
        <rFont val="Calibri"/>
      </rPr>
      <t>Confirm Nutanix AOS is configured to generate audit records on all successful and unsuccessful attempts to access, modify, or delete privileges, security objects, security levels, or categories of information (e.g., classification levels).</t>
    </r>
    <r>
      <rPr>
        <sz val="11"/>
        <color rgb="FF000000"/>
        <rFont val="Calibri"/>
      </rPr>
      <t xml:space="preserve">
</t>
    </r>
    <r>
      <rPr>
        <sz val="11"/>
        <color rgb="FF000000"/>
        <rFont val="Calibri"/>
      </rPr>
      <t>$ sudo grep -w "postdrop" /etc/audit/audit.rules</t>
    </r>
    <r>
      <rPr>
        <sz val="11"/>
        <color rgb="FF000000"/>
        <rFont val="Calibri"/>
      </rPr>
      <t xml:space="preserve">
</t>
    </r>
    <r>
      <rPr>
        <sz val="11"/>
        <color rgb="FF000000"/>
        <rFont val="Calibri"/>
      </rPr>
      <t>-a always,exit -F path=/usr/sbin/postdrop -F perm=x -F auid&gt;=1000 -F auid!=4294967295 -k privileged</t>
    </r>
    <r>
      <rPr>
        <sz val="11"/>
        <color rgb="FF000000"/>
        <rFont val="Calibri"/>
      </rPr>
      <t xml:space="preserve">
</t>
    </r>
    <r>
      <rPr>
        <sz val="11"/>
        <color rgb="FF000000"/>
        <rFont val="Calibri"/>
      </rPr>
      <t>$ sudo grep -w "postqueue" /etc/audit/audit.rules</t>
    </r>
    <r>
      <rPr>
        <sz val="11"/>
        <color rgb="FF000000"/>
        <rFont val="Calibri"/>
      </rPr>
      <t xml:space="preserve">
</t>
    </r>
    <r>
      <rPr>
        <sz val="11"/>
        <color rgb="FF000000"/>
        <rFont val="Calibri"/>
      </rPr>
      <t>-a always,exit -F path=/usr/sbin/postqueue -F perm=x -F auid&gt;=1000 -F auid!=4294967295 -k privileged</t>
    </r>
    <r>
      <rPr>
        <sz val="11"/>
        <color rgb="FF000000"/>
        <rFont val="Calibri"/>
      </rPr>
      <t xml:space="preserve">
</t>
    </r>
    <r>
      <rPr>
        <sz val="11"/>
        <color rgb="FF000000"/>
        <rFont val="Calibri"/>
      </rPr>
      <t>$ sudo grep -w "semanage" /etc/audit/audit.rules</t>
    </r>
    <r>
      <rPr>
        <sz val="11"/>
        <color rgb="FF000000"/>
        <rFont val="Calibri"/>
      </rPr>
      <t xml:space="preserve">
</t>
    </r>
    <r>
      <rPr>
        <sz val="11"/>
        <color rgb="FF000000"/>
        <rFont val="Calibri"/>
      </rPr>
      <t>-a always,exit -F path=/usr/sbin/semanage -F perm=x -F auid&gt;=1000 -F auid!=4294967295 -k secobjects</t>
    </r>
    <r>
      <rPr>
        <sz val="11"/>
        <color rgb="FF000000"/>
        <rFont val="Calibri"/>
      </rPr>
      <t xml:space="preserve">
</t>
    </r>
    <r>
      <rPr>
        <sz val="11"/>
        <color rgb="FF000000"/>
        <rFont val="Calibri"/>
      </rPr>
      <t>$ sudo grep -w "setfiles" /etc/audit/audit.rules</t>
    </r>
    <r>
      <rPr>
        <sz val="11"/>
        <color rgb="FF000000"/>
        <rFont val="Calibri"/>
      </rPr>
      <t xml:space="preserve">
</t>
    </r>
    <r>
      <rPr>
        <sz val="11"/>
        <color rgb="FF000000"/>
        <rFont val="Calibri"/>
      </rPr>
      <t>-a always,exit -F path=/usr/sbin/setfiles -F perm=x -F auid&gt;=1000 -F auid!=4294967295 -k privileged-priv_change</t>
    </r>
    <r>
      <rPr>
        <sz val="11"/>
        <color rgb="FF000000"/>
        <rFont val="Calibri"/>
      </rPr>
      <t xml:space="preserve">
</t>
    </r>
    <r>
      <rPr>
        <sz val="11"/>
        <color rgb="FF000000"/>
        <rFont val="Calibri"/>
      </rPr>
      <t>$ sudo grep -w "userhelper" /etc/audit/audit.rules</t>
    </r>
    <r>
      <rPr>
        <sz val="11"/>
        <color rgb="FF000000"/>
        <rFont val="Calibri"/>
      </rPr>
      <t xml:space="preserve">
</t>
    </r>
    <r>
      <rPr>
        <sz val="11"/>
        <color rgb="FF000000"/>
        <rFont val="Calibri"/>
      </rPr>
      <t>-a always,exit -F path=/usr/sbin/userhelper -F perm=x -F auid&gt;=1000 -F auid!=4294967295 -k privileged-passwd</t>
    </r>
    <r>
      <rPr>
        <sz val="11"/>
        <color rgb="FF000000"/>
        <rFont val="Calibri"/>
      </rPr>
      <t xml:space="preserve">
</t>
    </r>
    <r>
      <rPr>
        <sz val="11"/>
        <color rgb="FF000000"/>
        <rFont val="Calibri"/>
      </rPr>
      <t>$ sudo grep -w "setsebool" /etc/audit/audit.rules</t>
    </r>
    <r>
      <rPr>
        <sz val="11"/>
        <color rgb="FF000000"/>
        <rFont val="Calibri"/>
      </rPr>
      <t xml:space="preserve">
</t>
    </r>
    <r>
      <rPr>
        <sz val="11"/>
        <color rgb="FF000000"/>
        <rFont val="Calibri"/>
      </rPr>
      <t>-a always,exit -F path=/usr/sbin/setsebool -F perm=x -F auid&gt;=1000 -F auid!=4294967295 -k secobjects</t>
    </r>
    <r>
      <rPr>
        <sz val="11"/>
        <color rgb="FF000000"/>
        <rFont val="Calibri"/>
      </rPr>
      <t xml:space="preserve">
</t>
    </r>
    <r>
      <rPr>
        <sz val="11"/>
        <color rgb="FF000000"/>
        <rFont val="Calibri"/>
      </rPr>
      <t>$ sudo grep -w "unix_chkpwd" /etc/audit/audit.rules</t>
    </r>
    <r>
      <rPr>
        <sz val="11"/>
        <color rgb="FF000000"/>
        <rFont val="Calibri"/>
      </rPr>
      <t xml:space="preserve">
</t>
    </r>
    <r>
      <rPr>
        <sz val="11"/>
        <color rgb="FF000000"/>
        <rFont val="Calibri"/>
      </rPr>
      <t>-a always,exit -F path=/usr/sbin/unix_chkpwd -F perm=x -F auid&gt;=1000 -F auid!=4294967295 -k privileged</t>
    </r>
    <r>
      <rPr>
        <sz val="11"/>
        <color rgb="FF000000"/>
        <rFont val="Calibri"/>
      </rPr>
      <t xml:space="preserve">
</t>
    </r>
    <r>
      <rPr>
        <sz val="11"/>
        <color rgb="FF000000"/>
        <rFont val="Calibri"/>
      </rPr>
      <t>$ sudo grep -w faillock /etc/audit/audit.rules</t>
    </r>
    <r>
      <rPr>
        <sz val="11"/>
        <color rgb="FF000000"/>
        <rFont val="Calibri"/>
      </rPr>
      <t xml:space="preserve">
</t>
    </r>
    <r>
      <rPr>
        <sz val="11"/>
        <color rgb="FF000000"/>
        <rFont val="Calibri"/>
      </rPr>
      <t>-w /var/run/faillock/ -p wa -k logins</t>
    </r>
    <r>
      <rPr>
        <sz val="11"/>
        <color rgb="FF000000"/>
        <rFont val="Calibri"/>
      </rPr>
      <t xml:space="preserve">
</t>
    </r>
    <r>
      <rPr>
        <sz val="11"/>
        <color rgb="FF000000"/>
        <rFont val="Calibri"/>
      </rPr>
      <t>$ sudo grep -w lastlog /etc/audit/audit.rules</t>
    </r>
    <r>
      <rPr>
        <sz val="11"/>
        <color rgb="FF000000"/>
        <rFont val="Calibri"/>
      </rPr>
      <t xml:space="preserve">
</t>
    </r>
    <r>
      <rPr>
        <sz val="11"/>
        <color rgb="FF000000"/>
        <rFont val="Calibri"/>
      </rPr>
      <t>-w /var/log/lastlog -p wa -k logins</t>
    </r>
    <r>
      <rPr>
        <sz val="11"/>
        <color rgb="FF000000"/>
        <rFont val="Calibri"/>
      </rPr>
      <t xml:space="preserve">
</t>
    </r>
    <r>
      <rPr>
        <sz val="11"/>
        <color rgb="FF000000"/>
        <rFont val="Calibri"/>
      </rPr>
      <t>If the command(s) does not return the appropriate response line, as indicated above, or if the line(s) is commented out, this is a finding.</t>
    </r>
  </si>
  <si>
    <t>V-254135</t>
  </si>
  <si>
    <r>
      <rPr>
        <sz val="11"/>
        <rFont val="Calibri"/>
      </rPr>
      <t>Nutanix AOS must provide audit record generation capability for DoD-defined auditable events for system and account management actions.</t>
    </r>
  </si>
  <si>
    <r>
      <rPr>
        <sz val="11"/>
        <color rgb="FF000000"/>
        <rFont val="Calibri"/>
      </rPr>
      <t>Configure the audit rules by running the following command:</t>
    </r>
    <r>
      <rPr>
        <sz val="11"/>
        <color rgb="FF000000"/>
        <rFont val="Calibri"/>
      </rPr>
      <t xml:space="preserve">
</t>
    </r>
    <r>
      <rPr>
        <sz val="11"/>
        <color rgb="FF000000"/>
        <rFont val="Calibri"/>
      </rPr>
      <t>$ sudo salt-call state.sls security/CVM/auditCVMI18:J21N18I18:J22I18:J22N18I18:J22I18:J23N18I18:J22I18:J24N18I18:J22I18:J25N18II18:J22</t>
    </r>
  </si>
  <si>
    <r>
      <rPr>
        <sz val="11"/>
        <color rgb="FF000000"/>
        <rFont val="Calibri"/>
      </rPr>
      <t>Without the capability to generate audit records,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The list of audited events is the set of events for which audits are to be generated. This set of events is typically a subset of the list of all events for which the system is capable of generating audit records.</t>
    </r>
    <r>
      <rPr>
        <sz val="11"/>
        <color rgb="FF000000"/>
        <rFont val="Calibri"/>
      </rPr>
      <t xml:space="preserve">
</t>
    </r>
    <r>
      <rPr>
        <sz val="11"/>
        <color rgb="FF000000"/>
        <rFont val="Calibri"/>
      </rPr>
      <t>DoD has defined the list of events for which the operating system will provide an audit record generation capability as: Access actions, such as successful and unsuccessful logon attempts, privileged activities or other system-level access, starting and ending time for user access to the system, concurrent logons from different workstations, successful and unsuccessful accesses to objects, all program initiations, and all direct access to the information system.</t>
    </r>
  </si>
  <si>
    <r>
      <rPr>
        <sz val="11"/>
        <color rgb="FF000000"/>
        <rFont val="Calibri"/>
      </rPr>
      <t>Confirm Nutanix AOS auditing is configured to generate audit records for all access actions, such as successful and unsuccessful logon attempts, privileged activities or other system-level access, starting and ending time for user access to the system, concurrent logons from different workstations, successful and unsuccessful accesses to objects, all program initiations, and all direct access to the information system.</t>
    </r>
    <r>
      <rPr>
        <sz val="11"/>
        <color rgb="FF000000"/>
        <rFont val="Calibri"/>
      </rPr>
      <t xml:space="preserve">
</t>
    </r>
    <r>
      <rPr>
        <sz val="11"/>
        <color rgb="FF000000"/>
        <rFont val="Calibri"/>
      </rPr>
      <t>$ sudo yum list installed audit</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 xml:space="preserve">audit.x86_64 </t>
    </r>
    <r>
      <rPr>
        <sz val="11"/>
        <color rgb="FF000000"/>
        <rFont val="Calibri"/>
      </rPr>
      <t xml:space="preserve">
</t>
    </r>
    <r>
      <rPr>
        <sz val="11"/>
        <color rgb="FF000000"/>
        <rFont val="Calibri"/>
      </rPr>
      <t>$ sudo grep -w chcon /etc/audit/audit.rules</t>
    </r>
    <r>
      <rPr>
        <sz val="11"/>
        <color rgb="FF000000"/>
        <rFont val="Calibri"/>
      </rPr>
      <t xml:space="preserve">
</t>
    </r>
    <r>
      <rPr>
        <sz val="11"/>
        <color rgb="FF000000"/>
        <rFont val="Calibri"/>
      </rPr>
      <t>-a always,exit -F path=/usr/bin/chcon -F perm=x -F auid&gt;=1000 -F auid!=4294967295 -k secobjects</t>
    </r>
    <r>
      <rPr>
        <sz val="11"/>
        <color rgb="FF000000"/>
        <rFont val="Calibri"/>
      </rPr>
      <t xml:space="preserve">
</t>
    </r>
    <r>
      <rPr>
        <sz val="11"/>
        <color rgb="FF000000"/>
        <rFont val="Calibri"/>
      </rPr>
      <t>$ sudo grep ssh-agent /etc/audit/audit.rules</t>
    </r>
    <r>
      <rPr>
        <sz val="11"/>
        <color rgb="FF000000"/>
        <rFont val="Calibri"/>
      </rPr>
      <t xml:space="preserve">
</t>
    </r>
    <r>
      <rPr>
        <sz val="11"/>
        <color rgb="FF000000"/>
        <rFont val="Calibri"/>
      </rPr>
      <t>-a always,exit -F path=/usr/bin/ssh-agent -F perm=x -F auid&gt;=1000 -F auid!=4294967295 -k privileged</t>
    </r>
    <r>
      <rPr>
        <sz val="11"/>
        <color rgb="FF000000"/>
        <rFont val="Calibri"/>
      </rPr>
      <t xml:space="preserve">
</t>
    </r>
    <r>
      <rPr>
        <sz val="11"/>
        <color rgb="FF000000"/>
        <rFont val="Calibri"/>
      </rPr>
      <t>$ sudo grep -w /usr/bin/mount /etc/audit/audit.rules</t>
    </r>
    <r>
      <rPr>
        <sz val="11"/>
        <color rgb="FF000000"/>
        <rFont val="Calibri"/>
      </rPr>
      <t xml:space="preserve">
</t>
    </r>
    <r>
      <rPr>
        <sz val="11"/>
        <color rgb="FF000000"/>
        <rFont val="Calibri"/>
      </rPr>
      <t>-a always,exit -F path=/usr/bin/mount -F perm=x -F auid&gt;=1000 -F auid!=4294967295 -k privileged</t>
    </r>
    <r>
      <rPr>
        <sz val="11"/>
        <color rgb="FF000000"/>
        <rFont val="Calibri"/>
      </rPr>
      <t xml:space="preserve">
</t>
    </r>
    <r>
      <rPr>
        <sz val="11"/>
        <color rgb="FF000000"/>
        <rFont val="Calibri"/>
      </rPr>
      <t>$ sudo grep -w /usr/bin/umount /etc/audit/audit.rules</t>
    </r>
    <r>
      <rPr>
        <sz val="11"/>
        <color rgb="FF000000"/>
        <rFont val="Calibri"/>
      </rPr>
      <t xml:space="preserve">
</t>
    </r>
    <r>
      <rPr>
        <sz val="11"/>
        <color rgb="FF000000"/>
        <rFont val="Calibri"/>
      </rPr>
      <t>-a always,exit -F path=/usr/bin/umount -F perm=x -F auid&gt;=1000 -F auid!=4294967295 -k privileged</t>
    </r>
    <r>
      <rPr>
        <sz val="11"/>
        <color rgb="FF000000"/>
        <rFont val="Calibri"/>
      </rPr>
      <t xml:space="preserve">
</t>
    </r>
    <r>
      <rPr>
        <sz val="11"/>
        <color rgb="FF000000"/>
        <rFont val="Calibri"/>
      </rPr>
      <t>$ sudo grep ssh-keysign /etc/audit/audit.rules</t>
    </r>
    <r>
      <rPr>
        <sz val="11"/>
        <color rgb="FF000000"/>
        <rFont val="Calibri"/>
      </rPr>
      <t xml:space="preserve">
</t>
    </r>
    <r>
      <rPr>
        <sz val="11"/>
        <color rgb="FF000000"/>
        <rFont val="Calibri"/>
      </rPr>
      <t>-a always,exit -F path=/usr/libexec/openssh/ssh-keysign -F perm=x -F auid&gt;=1000 -F auid!=4294967295 -k privileged</t>
    </r>
    <r>
      <rPr>
        <sz val="11"/>
        <color rgb="FF000000"/>
        <rFont val="Calibri"/>
      </rPr>
      <t xml:space="preserve">
</t>
    </r>
    <r>
      <rPr>
        <sz val="11"/>
        <color rgb="FF000000"/>
        <rFont val="Calibri"/>
      </rPr>
      <t>$ sudo grep -w pam_timestamp_check /etc/audit/audit.rules</t>
    </r>
    <r>
      <rPr>
        <sz val="11"/>
        <color rgb="FF000000"/>
        <rFont val="Calibri"/>
      </rPr>
      <t xml:space="preserve">
</t>
    </r>
    <r>
      <rPr>
        <sz val="11"/>
        <color rgb="FF000000"/>
        <rFont val="Calibri"/>
      </rPr>
      <t>-a always,exit -F path=/usr/sbin/pam_timestamp_check -F perm=x -F auid&gt;=1000 -F auid!=4294967295 -k privileged</t>
    </r>
    <r>
      <rPr>
        <sz val="11"/>
        <color rgb="FF000000"/>
        <rFont val="Calibri"/>
      </rPr>
      <t xml:space="preserve">
</t>
    </r>
    <r>
      <rPr>
        <sz val="11"/>
        <color rgb="FF000000"/>
        <rFont val="Calibri"/>
      </rPr>
      <t>$ sudo grep -w crontab /etc/audit/audit.rules</t>
    </r>
    <r>
      <rPr>
        <sz val="11"/>
        <color rgb="FF000000"/>
        <rFont val="Calibri"/>
      </rPr>
      <t xml:space="preserve">
</t>
    </r>
    <r>
      <rPr>
        <sz val="11"/>
        <color rgb="FF000000"/>
        <rFont val="Calibri"/>
      </rPr>
      <t>-a always,exit -F path=/usr/bin/crontab -F perm=x -F auid&gt;=1000 -F auid!=4294967295 -k privileged</t>
    </r>
    <r>
      <rPr>
        <sz val="11"/>
        <color rgb="FF000000"/>
        <rFont val="Calibri"/>
      </rPr>
      <t xml:space="preserve">
</t>
    </r>
    <r>
      <rPr>
        <sz val="11"/>
        <color rgb="FF000000"/>
        <rFont val="Calibri"/>
      </rPr>
      <t>$ sudo grep -w chsh /etc/audit/audit.rules</t>
    </r>
    <r>
      <rPr>
        <sz val="11"/>
        <color rgb="FF000000"/>
        <rFont val="Calibri"/>
      </rPr>
      <t xml:space="preserve">
</t>
    </r>
    <r>
      <rPr>
        <sz val="11"/>
        <color rgb="FF000000"/>
        <rFont val="Calibri"/>
      </rPr>
      <t>-a always,exit -F path=/usr/bin/chsh -F perm=x -F auid&gt;=1000 -F auid!=4294967295 -k privileged</t>
    </r>
    <r>
      <rPr>
        <sz val="11"/>
        <color rgb="FF000000"/>
        <rFont val="Calibri"/>
      </rPr>
      <t xml:space="preserve">
</t>
    </r>
    <r>
      <rPr>
        <sz val="11"/>
        <color rgb="FF000000"/>
        <rFont val="Calibri"/>
      </rPr>
      <t>If the command(s) does not return the appropriate response line, as indicated above, or if the line(s) is commented out, this is a finding.</t>
    </r>
  </si>
  <si>
    <t>V-254136</t>
  </si>
  <si>
    <r>
      <rPr>
        <sz val="11"/>
        <rFont val="Calibri"/>
      </rPr>
      <t>Nutanix AOS must provide audit record generation capability for DoD-defined auditable events for file attribute management actions.</t>
    </r>
  </si>
  <si>
    <r>
      <rPr>
        <sz val="11"/>
        <color rgb="FF000000"/>
        <rFont val="Calibri"/>
      </rPr>
      <t>Configure the audit rules by running the following command.</t>
    </r>
    <r>
      <rPr>
        <sz val="11"/>
        <color rgb="FF000000"/>
        <rFont val="Calibri"/>
      </rPr>
      <t xml:space="preserve">
</t>
    </r>
    <r>
      <rPr>
        <sz val="11"/>
        <color rgb="FF000000"/>
        <rFont val="Calibri"/>
      </rPr>
      <t>$ sudo salt-call state.sls security/CVM/auditCVM</t>
    </r>
  </si>
  <si>
    <r>
      <rPr>
        <sz val="11"/>
        <color rgb="FF000000"/>
        <rFont val="Calibri"/>
      </rPr>
      <t>Confirm Nutanix AOS auditing is configured to generate audit records for all access actions, such as successful and unsuccessful logon attempts, privileged activities or other system-level access, starting and ending time for user access to the system, concurrent logons from different workstations, successful and unsuccessful accesses to objects, all program initiations, and all direct access to the information system.</t>
    </r>
    <r>
      <rPr>
        <sz val="11"/>
        <color rgb="FF000000"/>
        <rFont val="Calibri"/>
      </rPr>
      <t xml:space="preserve">
</t>
    </r>
    <r>
      <rPr>
        <sz val="11"/>
        <color rgb="FF000000"/>
        <rFont val="Calibri"/>
      </rPr>
      <t>$ sudo grep -w lremovexattr /etc/audit/audit.rules</t>
    </r>
    <r>
      <rPr>
        <sz val="11"/>
        <color rgb="FF000000"/>
        <rFont val="Calibri"/>
      </rPr>
      <t xml:space="preserve">
</t>
    </r>
    <r>
      <rPr>
        <sz val="11"/>
        <color rgb="FF000000"/>
        <rFont val="Calibri"/>
      </rPr>
      <t>-a always,exit -F arch=b64 -S lremovexattr -F auid=0 -k audit_time_perm_mod_export_delete</t>
    </r>
    <r>
      <rPr>
        <sz val="11"/>
        <color rgb="FF000000"/>
        <rFont val="Calibri"/>
      </rPr>
      <t xml:space="preserve">
</t>
    </r>
    <r>
      <rPr>
        <sz val="11"/>
        <color rgb="FF000000"/>
        <rFont val="Calibri"/>
      </rPr>
      <t>-a always,exit -F arch=b64 -S lremovexattr -F auid&gt;=1000 -F auid!=4294967295 -k audit_time_perm_mod_export_delete</t>
    </r>
    <r>
      <rPr>
        <sz val="11"/>
        <color rgb="FF000000"/>
        <rFont val="Calibri"/>
      </rPr>
      <t xml:space="preserve">
</t>
    </r>
    <r>
      <rPr>
        <sz val="11"/>
        <color rgb="FF000000"/>
        <rFont val="Calibri"/>
      </rPr>
      <t>-a always,exit -F arch=b32 -S lremovexattr -F auid=0 -k audit_time_perm_mod_export_delete</t>
    </r>
    <r>
      <rPr>
        <sz val="11"/>
        <color rgb="FF000000"/>
        <rFont val="Calibri"/>
      </rPr>
      <t xml:space="preserve">
</t>
    </r>
    <r>
      <rPr>
        <sz val="11"/>
        <color rgb="FF000000"/>
        <rFont val="Calibri"/>
      </rPr>
      <t>-a always,exit -F arch=b32 -S lremovexattr -F auid&gt;=1000 -F auid!=4294967295 -k audit_time_perm_mod_export_delete</t>
    </r>
    <r>
      <rPr>
        <sz val="11"/>
        <color rgb="FF000000"/>
        <rFont val="Calibri"/>
      </rPr>
      <t xml:space="preserve">
</t>
    </r>
    <r>
      <rPr>
        <sz val="11"/>
        <color rgb="FF000000"/>
        <rFont val="Calibri"/>
      </rPr>
      <t>$ sudo grep -w removexattr /etc/audit/audit.rules</t>
    </r>
    <r>
      <rPr>
        <sz val="11"/>
        <color rgb="FF000000"/>
        <rFont val="Calibri"/>
      </rPr>
      <t xml:space="preserve">
</t>
    </r>
    <r>
      <rPr>
        <sz val="11"/>
        <color rgb="FF000000"/>
        <rFont val="Calibri"/>
      </rPr>
      <t>-a always,exit -F arch=b64 -S removexattr -F auid=0 -k audit_time_perm_mod_export_delete</t>
    </r>
    <r>
      <rPr>
        <sz val="11"/>
        <color rgb="FF000000"/>
        <rFont val="Calibri"/>
      </rPr>
      <t xml:space="preserve">
</t>
    </r>
    <r>
      <rPr>
        <sz val="11"/>
        <color rgb="FF000000"/>
        <rFont val="Calibri"/>
      </rPr>
      <t>-a always,exit -F arch=b64 -S removexattr -F auid&gt;=1000 -F auid!=4294967295 -k audit_time_perm_mod_export_delete</t>
    </r>
    <r>
      <rPr>
        <sz val="11"/>
        <color rgb="FF000000"/>
        <rFont val="Calibri"/>
      </rPr>
      <t xml:space="preserve">
</t>
    </r>
    <r>
      <rPr>
        <sz val="11"/>
        <color rgb="FF000000"/>
        <rFont val="Calibri"/>
      </rPr>
      <t>-a always,exit -F arch=b32 -S removexattr -F auid=0 -k audit_time_perm_mod_export_delete</t>
    </r>
    <r>
      <rPr>
        <sz val="11"/>
        <color rgb="FF000000"/>
        <rFont val="Calibri"/>
      </rPr>
      <t xml:space="preserve">
</t>
    </r>
    <r>
      <rPr>
        <sz val="11"/>
        <color rgb="FF000000"/>
        <rFont val="Calibri"/>
      </rPr>
      <t>-a always,exit -F arch=b32 -S removexattr -F auid&gt;=1000 -F auid!=4294967295 -k audit_time_perm_mod_export_delete</t>
    </r>
    <r>
      <rPr>
        <sz val="11"/>
        <color rgb="FF000000"/>
        <rFont val="Calibri"/>
      </rPr>
      <t xml:space="preserve">
</t>
    </r>
    <r>
      <rPr>
        <sz val="11"/>
        <color rgb="FF000000"/>
        <rFont val="Calibri"/>
      </rPr>
      <t>$ sudo grep -w lsetxattr /etc/audit/audit.rules</t>
    </r>
    <r>
      <rPr>
        <sz val="11"/>
        <color rgb="FF000000"/>
        <rFont val="Calibri"/>
      </rPr>
      <t xml:space="preserve">
</t>
    </r>
    <r>
      <rPr>
        <sz val="11"/>
        <color rgb="FF000000"/>
        <rFont val="Calibri"/>
      </rPr>
      <t>-a always,exit -F arch=b64 -S lsetxattr -F auid=0 -k audit_time_perm_mod_export_delete</t>
    </r>
    <r>
      <rPr>
        <sz val="11"/>
        <color rgb="FF000000"/>
        <rFont val="Calibri"/>
      </rPr>
      <t xml:space="preserve">
</t>
    </r>
    <r>
      <rPr>
        <sz val="11"/>
        <color rgb="FF000000"/>
        <rFont val="Calibri"/>
      </rPr>
      <t>-a always,exit -F arch=b64 -S lsetxattr-F auid&gt;=1000 -F auid!=4294967295 -k audit_time_perm_mod_export_delete</t>
    </r>
    <r>
      <rPr>
        <sz val="11"/>
        <color rgb="FF000000"/>
        <rFont val="Calibri"/>
      </rPr>
      <t xml:space="preserve">
</t>
    </r>
    <r>
      <rPr>
        <sz val="11"/>
        <color rgb="FF000000"/>
        <rFont val="Calibri"/>
      </rPr>
      <t>-a always,exit -F arch=b32 -S lsetxattr -F auid=0 -k audit_time_perm_mod_export_delete</t>
    </r>
    <r>
      <rPr>
        <sz val="11"/>
        <color rgb="FF000000"/>
        <rFont val="Calibri"/>
      </rPr>
      <t xml:space="preserve">
</t>
    </r>
    <r>
      <rPr>
        <sz val="11"/>
        <color rgb="FF000000"/>
        <rFont val="Calibri"/>
      </rPr>
      <t>-a always,exit -F arch=b32 -S lsetxattr -F auid&gt;=1000 -F auid!=4294967295 -k audit_time_perm_mod_export_delete</t>
    </r>
    <r>
      <rPr>
        <sz val="11"/>
        <color rgb="FF000000"/>
        <rFont val="Calibri"/>
      </rPr>
      <t xml:space="preserve">
</t>
    </r>
    <r>
      <rPr>
        <sz val="11"/>
        <color rgb="FF000000"/>
        <rFont val="Calibri"/>
      </rPr>
      <t>$ sudo grep -w fsetxattr /etc/audit/audit.rules</t>
    </r>
    <r>
      <rPr>
        <sz val="11"/>
        <color rgb="FF000000"/>
        <rFont val="Calibri"/>
      </rPr>
      <t xml:space="preserve">
</t>
    </r>
    <r>
      <rPr>
        <sz val="11"/>
        <color rgb="FF000000"/>
        <rFont val="Calibri"/>
      </rPr>
      <t>-a always,exit -F arch=b64 -S fsetxattr -F auid=0 -k audit_time_perm_mod_export_delete</t>
    </r>
    <r>
      <rPr>
        <sz val="11"/>
        <color rgb="FF000000"/>
        <rFont val="Calibri"/>
      </rPr>
      <t xml:space="preserve">
</t>
    </r>
    <r>
      <rPr>
        <sz val="11"/>
        <color rgb="FF000000"/>
        <rFont val="Calibri"/>
      </rPr>
      <t>-a always,exit -F arch=b64 -S fsetxattr-F auid&gt;=1000 -F auid!=4294967295 -k audit_time_perm_mod_export_delete</t>
    </r>
    <r>
      <rPr>
        <sz val="11"/>
        <color rgb="FF000000"/>
        <rFont val="Calibri"/>
      </rPr>
      <t xml:space="preserve">
</t>
    </r>
    <r>
      <rPr>
        <sz val="11"/>
        <color rgb="FF000000"/>
        <rFont val="Calibri"/>
      </rPr>
      <t>-a always,exit -F arch=b32 -S fsetxattr -F auid=0 -k audit_time_perm_mod_export_delete</t>
    </r>
    <r>
      <rPr>
        <sz val="11"/>
        <color rgb="FF000000"/>
        <rFont val="Calibri"/>
      </rPr>
      <t xml:space="preserve">
</t>
    </r>
    <r>
      <rPr>
        <sz val="11"/>
        <color rgb="FF000000"/>
        <rFont val="Calibri"/>
      </rPr>
      <t>-a always,exit -F arch=b32 -S fsetxattr -F auid&gt;=1000 -F auid!=4294967295 -k audit_time_perm_mod_export_delete</t>
    </r>
    <r>
      <rPr>
        <sz val="11"/>
        <color rgb="FF000000"/>
        <rFont val="Calibri"/>
      </rPr>
      <t xml:space="preserve">
</t>
    </r>
    <r>
      <rPr>
        <sz val="11"/>
        <color rgb="FF000000"/>
        <rFont val="Calibri"/>
      </rPr>
      <t>$ sudo grep -w fremovexattr /etc/audit/audit.rules</t>
    </r>
    <r>
      <rPr>
        <sz val="11"/>
        <color rgb="FF000000"/>
        <rFont val="Calibri"/>
      </rPr>
      <t xml:space="preserve">
</t>
    </r>
    <r>
      <rPr>
        <sz val="11"/>
        <color rgb="FF000000"/>
        <rFont val="Calibri"/>
      </rPr>
      <t>-a always,exit -F arch=b64 -S fremovexattr -F auid=0 -k audit_time_perm_mod_export_delete</t>
    </r>
    <r>
      <rPr>
        <sz val="11"/>
        <color rgb="FF000000"/>
        <rFont val="Calibri"/>
      </rPr>
      <t xml:space="preserve">
</t>
    </r>
    <r>
      <rPr>
        <sz val="11"/>
        <color rgb="FF000000"/>
        <rFont val="Calibri"/>
      </rPr>
      <t>-a always,exit -F arch=b64 -S fremovexattr -F auid&gt;=1000 -F auid!=4294967295 -k audit_time_perm_mod_export_delete</t>
    </r>
    <r>
      <rPr>
        <sz val="11"/>
        <color rgb="FF000000"/>
        <rFont val="Calibri"/>
      </rPr>
      <t xml:space="preserve">
</t>
    </r>
    <r>
      <rPr>
        <sz val="11"/>
        <color rgb="FF000000"/>
        <rFont val="Calibri"/>
      </rPr>
      <t>-a always,exit -F arch=b32 -S fremovexattr -F auid=0 -k audit_time_perm_mod_export_delete</t>
    </r>
    <r>
      <rPr>
        <sz val="11"/>
        <color rgb="FF000000"/>
        <rFont val="Calibri"/>
      </rPr>
      <t xml:space="preserve">
</t>
    </r>
    <r>
      <rPr>
        <sz val="11"/>
        <color rgb="FF000000"/>
        <rFont val="Calibri"/>
      </rPr>
      <t>-a always,exit -F arch=b32 -S fremovexattr -F auid&gt;=1000 -F auid!=4294967295 -k audit_time_perm_mod_export_delete</t>
    </r>
    <r>
      <rPr>
        <sz val="11"/>
        <color rgb="FF000000"/>
        <rFont val="Calibri"/>
      </rPr>
      <t xml:space="preserve">
</t>
    </r>
    <r>
      <rPr>
        <sz val="11"/>
        <color rgb="FF000000"/>
        <rFont val="Calibri"/>
      </rPr>
      <t>$ sudo grep -w setxattr /etc/audit/audit.rules</t>
    </r>
    <r>
      <rPr>
        <sz val="11"/>
        <color rgb="FF000000"/>
        <rFont val="Calibri"/>
      </rPr>
      <t xml:space="preserve">
</t>
    </r>
    <r>
      <rPr>
        <sz val="11"/>
        <color rgb="FF000000"/>
        <rFont val="Calibri"/>
      </rPr>
      <t>-a always,exit -F arch=b64 -S setxattr -F auid=0 -k audit_time_perm_mod_export_delete</t>
    </r>
    <r>
      <rPr>
        <sz val="11"/>
        <color rgb="FF000000"/>
        <rFont val="Calibri"/>
      </rPr>
      <t xml:space="preserve">
</t>
    </r>
    <r>
      <rPr>
        <sz val="11"/>
        <color rgb="FF000000"/>
        <rFont val="Calibri"/>
      </rPr>
      <t>-a always,exit -F arch=b64 -S setxattr -F auid&gt;=1000 -F auid!=4294967295 -k audit_time_perm_mod_export_delete</t>
    </r>
    <r>
      <rPr>
        <sz val="11"/>
        <color rgb="FF000000"/>
        <rFont val="Calibri"/>
      </rPr>
      <t xml:space="preserve">
</t>
    </r>
    <r>
      <rPr>
        <sz val="11"/>
        <color rgb="FF000000"/>
        <rFont val="Calibri"/>
      </rPr>
      <t>-a always,exit -F arch=b32 -S setxattr -F auid=0 -k audit_time_perm_mod_export_delete</t>
    </r>
    <r>
      <rPr>
        <sz val="11"/>
        <color rgb="FF000000"/>
        <rFont val="Calibri"/>
      </rPr>
      <t xml:space="preserve">
</t>
    </r>
    <r>
      <rPr>
        <sz val="11"/>
        <color rgb="FF000000"/>
        <rFont val="Calibri"/>
      </rPr>
      <t>-a always,exit -F arch=b32 -S setxattr -F auid&gt;=1000 -F auid!=4294967295 -k audit_time_perm_mod_export_delete</t>
    </r>
    <r>
      <rPr>
        <sz val="11"/>
        <color rgb="FF000000"/>
        <rFont val="Calibri"/>
      </rPr>
      <t xml:space="preserve">
</t>
    </r>
    <r>
      <rPr>
        <sz val="11"/>
        <color rgb="FF000000"/>
        <rFont val="Calibri"/>
      </rPr>
      <t>If the command(s) does not return the appropriate response line, as indicated above, or if the line(s) is commented out, this is a finding.</t>
    </r>
  </si>
  <si>
    <t>V-254137</t>
  </si>
  <si>
    <r>
      <rPr>
        <sz val="11"/>
        <rFont val="Calibri"/>
      </rPr>
      <t>Nutanix AOS must provide audit record generation capability for DoD-defined auditable events for system module management actions.</t>
    </r>
  </si>
  <si>
    <r>
      <rPr>
        <sz val="11"/>
        <color rgb="FF000000"/>
        <rFont val="Calibri"/>
      </rPr>
      <t>Confirm Nutanix AOS auditing is configured to generate audit records for all access actions, such as successful and unsuccessful logon attempts, privileged activities or other system-level access, starting and ending time for user access to the system, concurrent logons from different workstations, successful and unsuccessful accesses to objects, all program initiations, and all direct access to the information system.</t>
    </r>
    <r>
      <rPr>
        <sz val="11"/>
        <color rgb="FF000000"/>
        <rFont val="Calibri"/>
      </rPr>
      <t xml:space="preserve">
</t>
    </r>
    <r>
      <rPr>
        <sz val="11"/>
        <color rgb="FF000000"/>
        <rFont val="Calibri"/>
      </rPr>
      <t>$ sudo grep -w "init_module" /etc/audit/audit.rules</t>
    </r>
    <r>
      <rPr>
        <sz val="11"/>
        <color rgb="FF000000"/>
        <rFont val="Calibri"/>
      </rPr>
      <t xml:space="preserve">
</t>
    </r>
    <r>
      <rPr>
        <sz val="11"/>
        <color rgb="FF000000"/>
        <rFont val="Calibri"/>
      </rPr>
      <t>-a always,exit -F arch=b64 -S init_module -k audit_network_modifications_modules</t>
    </r>
    <r>
      <rPr>
        <sz val="11"/>
        <color rgb="FF000000"/>
        <rFont val="Calibri"/>
      </rPr>
      <t xml:space="preserve">
</t>
    </r>
    <r>
      <rPr>
        <sz val="11"/>
        <color rgb="FF000000"/>
        <rFont val="Calibri"/>
      </rPr>
      <t>-a always,exit -F arch=b32 -S init_module -k audit_network_modifications_modules</t>
    </r>
    <r>
      <rPr>
        <sz val="11"/>
        <color rgb="FF000000"/>
        <rFont val="Calibri"/>
      </rPr>
      <t xml:space="preserve">
</t>
    </r>
    <r>
      <rPr>
        <sz val="11"/>
        <color rgb="FF000000"/>
        <rFont val="Calibri"/>
      </rPr>
      <t>-a always,exit -F arch=b64 -S init_module -S delete_module -k modules</t>
    </r>
    <r>
      <rPr>
        <sz val="11"/>
        <color rgb="FF000000"/>
        <rFont val="Calibri"/>
      </rPr>
      <t xml:space="preserve">
</t>
    </r>
    <r>
      <rPr>
        <sz val="11"/>
        <color rgb="FF000000"/>
        <rFont val="Calibri"/>
      </rPr>
      <t>-a always,exit -F arch=b32 -S init_module -S delete_module -k modules</t>
    </r>
    <r>
      <rPr>
        <sz val="11"/>
        <color rgb="FF000000"/>
        <rFont val="Calibri"/>
      </rPr>
      <t xml:space="preserve">
</t>
    </r>
    <r>
      <rPr>
        <sz val="11"/>
        <color rgb="FF000000"/>
        <rFont val="Calibri"/>
      </rPr>
      <t>$ sudo grep -w "finit_module" /etc/audit/audit.rules</t>
    </r>
    <r>
      <rPr>
        <sz val="11"/>
        <color rgb="FF000000"/>
        <rFont val="Calibri"/>
      </rPr>
      <t xml:space="preserve">
</t>
    </r>
    <r>
      <rPr>
        <sz val="11"/>
        <color rgb="FF000000"/>
        <rFont val="Calibri"/>
      </rPr>
      <t>-a always,exit -F arch=b32 -S finit_module -k module-change</t>
    </r>
    <r>
      <rPr>
        <sz val="11"/>
        <color rgb="FF000000"/>
        <rFont val="Calibri"/>
      </rPr>
      <t xml:space="preserve">
</t>
    </r>
    <r>
      <rPr>
        <sz val="11"/>
        <color rgb="FF000000"/>
        <rFont val="Calibri"/>
      </rPr>
      <t>-a always,exit -F arch=b64 -S finit_module -k module-change</t>
    </r>
    <r>
      <rPr>
        <sz val="11"/>
        <color rgb="FF000000"/>
        <rFont val="Calibri"/>
      </rPr>
      <t xml:space="preserve">
</t>
    </r>
    <r>
      <rPr>
        <sz val="11"/>
        <color rgb="FF000000"/>
        <rFont val="Calibri"/>
      </rPr>
      <t>$ sudo grep -w "delete_module" /etc/audit/audit.rules</t>
    </r>
    <r>
      <rPr>
        <sz val="11"/>
        <color rgb="FF000000"/>
        <rFont val="Calibri"/>
      </rPr>
      <t xml:space="preserve">
</t>
    </r>
    <r>
      <rPr>
        <sz val="11"/>
        <color rgb="FF000000"/>
        <rFont val="Calibri"/>
      </rPr>
      <t>-a always,exit -F arch=b64 -S delete_module -k audit_network_modifications_modules</t>
    </r>
    <r>
      <rPr>
        <sz val="11"/>
        <color rgb="FF000000"/>
        <rFont val="Calibri"/>
      </rPr>
      <t xml:space="preserve">
</t>
    </r>
    <r>
      <rPr>
        <sz val="11"/>
        <color rgb="FF000000"/>
        <rFont val="Calibri"/>
      </rPr>
      <t>-a always,exit -F arch=b32 -S delete_module -k audit_network_modifications_modules</t>
    </r>
    <r>
      <rPr>
        <sz val="11"/>
        <color rgb="FF000000"/>
        <rFont val="Calibri"/>
      </rPr>
      <t xml:space="preserve">
</t>
    </r>
    <r>
      <rPr>
        <sz val="11"/>
        <color rgb="FF000000"/>
        <rFont val="Calibri"/>
      </rPr>
      <t>-a always,exit -F arch=b64 -S delete_module -k modules</t>
    </r>
    <r>
      <rPr>
        <sz val="11"/>
        <color rgb="FF000000"/>
        <rFont val="Calibri"/>
      </rPr>
      <t xml:space="preserve">
</t>
    </r>
    <r>
      <rPr>
        <sz val="11"/>
        <color rgb="FF000000"/>
        <rFont val="Calibri"/>
      </rPr>
      <t>-a always,exit -F arch=b32 -S delete_module -k modules</t>
    </r>
    <r>
      <rPr>
        <sz val="11"/>
        <color rgb="FF000000"/>
        <rFont val="Calibri"/>
      </rPr>
      <t xml:space="preserve">
</t>
    </r>
    <r>
      <rPr>
        <sz val="11"/>
        <color rgb="FF000000"/>
        <rFont val="Calibri"/>
      </rPr>
      <t>If the command(s) does not return the appropriate response line, as indicated above, or if the line(s) is commented out, this is a finding.</t>
    </r>
  </si>
  <si>
    <t>V-254138</t>
  </si>
  <si>
    <r>
      <rPr>
        <sz val="11"/>
        <rFont val="Calibri"/>
      </rPr>
      <t>Nutanix AOS must provide audit record generation capability for DoD-defined auditable events for directory and permissions management actions.</t>
    </r>
  </si>
  <si>
    <r>
      <rPr>
        <sz val="11"/>
        <color rgb="FF000000"/>
        <rFont val="Calibri"/>
      </rPr>
      <t>Confirm Nutanix AOS auditing is configured to generate audit records for all access actions, such as successful and unsuccessful logon attempts, privileged activities or other system-level access, starting and ending time for user access to the system, concurrent logons from different workstations, successful and unsuccessful accesses to objects, all program initiations, and all direct access to the information system.</t>
    </r>
    <r>
      <rPr>
        <sz val="11"/>
        <color rgb="FF000000"/>
        <rFont val="Calibri"/>
      </rPr>
      <t xml:space="preserve">
</t>
    </r>
    <r>
      <rPr>
        <sz val="11"/>
        <color rgb="FF000000"/>
        <rFont val="Calibri"/>
      </rPr>
      <t>$ sudo grep -w "\-S mount" /etc/audit/audit.rules</t>
    </r>
    <r>
      <rPr>
        <sz val="11"/>
        <color rgb="FF000000"/>
        <rFont val="Calibri"/>
      </rPr>
      <t xml:space="preserve">
</t>
    </r>
    <r>
      <rPr>
        <sz val="11"/>
        <color rgb="FF000000"/>
        <rFont val="Calibri"/>
      </rPr>
      <t>-a always,exit -F arch=b64 -S mount -F auid=0 -k audit_time_perm_mod_export_delete</t>
    </r>
    <r>
      <rPr>
        <sz val="11"/>
        <color rgb="FF000000"/>
        <rFont val="Calibri"/>
      </rPr>
      <t xml:space="preserve">
</t>
    </r>
    <r>
      <rPr>
        <sz val="11"/>
        <color rgb="FF000000"/>
        <rFont val="Calibri"/>
      </rPr>
      <t>-a always,exit -F arch=b64 -S mount -F auid&gt;=1000 -F auid!=4294967295 -k audit_time_perm_mod_export_delete</t>
    </r>
    <r>
      <rPr>
        <sz val="11"/>
        <color rgb="FF000000"/>
        <rFont val="Calibri"/>
      </rPr>
      <t xml:space="preserve">
</t>
    </r>
    <r>
      <rPr>
        <sz val="11"/>
        <color rgb="FF000000"/>
        <rFont val="Calibri"/>
      </rPr>
      <t>-a always,exit -F arch=b32 -S mount -F auid=0 -k audit_time_perm_mod_export_delete</t>
    </r>
    <r>
      <rPr>
        <sz val="11"/>
        <color rgb="FF000000"/>
        <rFont val="Calibri"/>
      </rPr>
      <t xml:space="preserve">
</t>
    </r>
    <r>
      <rPr>
        <sz val="11"/>
        <color rgb="FF000000"/>
        <rFont val="Calibri"/>
      </rPr>
      <t>-a always,exit -F arch=b32 -S mount -F auid&gt;=1000 -F auid!=4294967295 -k audit_time_perm_mod_export_delete</t>
    </r>
    <r>
      <rPr>
        <sz val="11"/>
        <color rgb="FF000000"/>
        <rFont val="Calibri"/>
      </rPr>
      <t xml:space="preserve">
</t>
    </r>
    <r>
      <rPr>
        <sz val="11"/>
        <color rgb="FF000000"/>
        <rFont val="Calibri"/>
      </rPr>
      <t>$ sudo grep -w "rename" /etc/audit/audit.rules</t>
    </r>
    <r>
      <rPr>
        <sz val="11"/>
        <color rgb="FF000000"/>
        <rFont val="Calibri"/>
      </rPr>
      <t xml:space="preserve">
</t>
    </r>
    <r>
      <rPr>
        <sz val="11"/>
        <color rgb="FF000000"/>
        <rFont val="Calibri"/>
      </rPr>
      <t>-a always,exit -F arch=b64 -S rename -F auid=0 -k audit_time_perm_mod_export_delete</t>
    </r>
    <r>
      <rPr>
        <sz val="11"/>
        <color rgb="FF000000"/>
        <rFont val="Calibri"/>
      </rPr>
      <t xml:space="preserve">
</t>
    </r>
    <r>
      <rPr>
        <sz val="11"/>
        <color rgb="FF000000"/>
        <rFont val="Calibri"/>
      </rPr>
      <t>-a always,exit -F arch=b64 -S rename -F auid&gt;=1000 -F auid!=4294967295 -k audit_time_perm_mod_export_delete</t>
    </r>
    <r>
      <rPr>
        <sz val="11"/>
        <color rgb="FF000000"/>
        <rFont val="Calibri"/>
      </rPr>
      <t xml:space="preserve">
</t>
    </r>
    <r>
      <rPr>
        <sz val="11"/>
        <color rgb="FF000000"/>
        <rFont val="Calibri"/>
      </rPr>
      <t>-a always,exit -F arch=b32 -S rename -F auid=0 -k audit_time_perm_mod_export_delete</t>
    </r>
    <r>
      <rPr>
        <sz val="11"/>
        <color rgb="FF000000"/>
        <rFont val="Calibri"/>
      </rPr>
      <t xml:space="preserve">
</t>
    </r>
    <r>
      <rPr>
        <sz val="11"/>
        <color rgb="FF000000"/>
        <rFont val="Calibri"/>
      </rPr>
      <t>-a always,exit -F arch=b32 -S rename -F auid&gt;=1000 -F auid!=4294967295 -k audit_time_perm_mod_export_delete</t>
    </r>
    <r>
      <rPr>
        <sz val="11"/>
        <color rgb="FF000000"/>
        <rFont val="Calibri"/>
      </rPr>
      <t xml:space="preserve">
</t>
    </r>
    <r>
      <rPr>
        <sz val="11"/>
        <color rgb="FF000000"/>
        <rFont val="Calibri"/>
      </rPr>
      <t>$ sudo grep -w "renameat" /etc/audit/audit.rules</t>
    </r>
    <r>
      <rPr>
        <sz val="11"/>
        <color rgb="FF000000"/>
        <rFont val="Calibri"/>
      </rPr>
      <t xml:space="preserve">
</t>
    </r>
    <r>
      <rPr>
        <sz val="11"/>
        <color rgb="FF000000"/>
        <rFont val="Calibri"/>
      </rPr>
      <t>-a always,exit -F arch=b64 -S renameat -F auid=0 -k audit_time_perm_mod_export_delete</t>
    </r>
    <r>
      <rPr>
        <sz val="11"/>
        <color rgb="FF000000"/>
        <rFont val="Calibri"/>
      </rPr>
      <t xml:space="preserve">
</t>
    </r>
    <r>
      <rPr>
        <sz val="11"/>
        <color rgb="FF000000"/>
        <rFont val="Calibri"/>
      </rPr>
      <t>-a always,exit -F arch=b64 -S renameat -F auid&gt;=1000 -F auid!=4294967295 -k audit_time_perm_mod_export_delete</t>
    </r>
    <r>
      <rPr>
        <sz val="11"/>
        <color rgb="FF000000"/>
        <rFont val="Calibri"/>
      </rPr>
      <t xml:space="preserve">
</t>
    </r>
    <r>
      <rPr>
        <sz val="11"/>
        <color rgb="FF000000"/>
        <rFont val="Calibri"/>
      </rPr>
      <t>-a always,exit -F arch=b32 -S renameat -F auid=0 -k audit_time_perm_mod_export_delete</t>
    </r>
    <r>
      <rPr>
        <sz val="11"/>
        <color rgb="FF000000"/>
        <rFont val="Calibri"/>
      </rPr>
      <t xml:space="preserve">
</t>
    </r>
    <r>
      <rPr>
        <sz val="11"/>
        <color rgb="FF000000"/>
        <rFont val="Calibri"/>
      </rPr>
      <t>-a always,exit -F arch=b32 -S renameat -F auid&gt;=1000 -F auid!=4294967295 -k audit_time_perm_mod_export_delete</t>
    </r>
    <r>
      <rPr>
        <sz val="11"/>
        <color rgb="FF000000"/>
        <rFont val="Calibri"/>
      </rPr>
      <t xml:space="preserve">
</t>
    </r>
    <r>
      <rPr>
        <sz val="11"/>
        <color rgb="FF000000"/>
        <rFont val="Calibri"/>
      </rPr>
      <t>$ sudo grep -w "rmdir" /etc/audit/audit.rules</t>
    </r>
    <r>
      <rPr>
        <sz val="11"/>
        <color rgb="FF000000"/>
        <rFont val="Calibri"/>
      </rPr>
      <t xml:space="preserve">
</t>
    </r>
    <r>
      <rPr>
        <sz val="11"/>
        <color rgb="FF000000"/>
        <rFont val="Calibri"/>
      </rPr>
      <t>-a always,exit -F arch=b64 -S rmdir -F auid=0 -k audit_time_perm_mod_export_delete</t>
    </r>
    <r>
      <rPr>
        <sz val="11"/>
        <color rgb="FF000000"/>
        <rFont val="Calibri"/>
      </rPr>
      <t xml:space="preserve">
</t>
    </r>
    <r>
      <rPr>
        <sz val="11"/>
        <color rgb="FF000000"/>
        <rFont val="Calibri"/>
      </rPr>
      <t>-a always,exit -F arch=b64 -S rmdir -F auid&gt;=1000 -F auid!=4294967295 -k audit_time_perm_mod_export_delete</t>
    </r>
    <r>
      <rPr>
        <sz val="11"/>
        <color rgb="FF000000"/>
        <rFont val="Calibri"/>
      </rPr>
      <t xml:space="preserve">
</t>
    </r>
    <r>
      <rPr>
        <sz val="11"/>
        <color rgb="FF000000"/>
        <rFont val="Calibri"/>
      </rPr>
      <t>-a always,exit -F arch=b32 -S rmdir -F auid=0 -k audit_time_perm_mod_export_delete</t>
    </r>
    <r>
      <rPr>
        <sz val="11"/>
        <color rgb="FF000000"/>
        <rFont val="Calibri"/>
      </rPr>
      <t xml:space="preserve">
</t>
    </r>
    <r>
      <rPr>
        <sz val="11"/>
        <color rgb="FF000000"/>
        <rFont val="Calibri"/>
      </rPr>
      <t>-a always,exit -F arch=b32 -S rmdir -F auid&gt;=1000 -F auid!=4294967295 -k audit_time_perm_mod_export_delete</t>
    </r>
    <r>
      <rPr>
        <sz val="11"/>
        <color rgb="FF000000"/>
        <rFont val="Calibri"/>
      </rPr>
      <t xml:space="preserve">
</t>
    </r>
    <r>
      <rPr>
        <sz val="11"/>
        <color rgb="FF000000"/>
        <rFont val="Calibri"/>
      </rPr>
      <t>$ sudo grep -w "unlink" /etc/audit/audit.rules</t>
    </r>
    <r>
      <rPr>
        <sz val="11"/>
        <color rgb="FF000000"/>
        <rFont val="Calibri"/>
      </rPr>
      <t xml:space="preserve">
</t>
    </r>
    <r>
      <rPr>
        <sz val="11"/>
        <color rgb="FF000000"/>
        <rFont val="Calibri"/>
      </rPr>
      <t>-a always,exit -F arch=b64 -S unlink -F auid=0 -k audit_time_perm_mod_export_delete</t>
    </r>
    <r>
      <rPr>
        <sz val="11"/>
        <color rgb="FF000000"/>
        <rFont val="Calibri"/>
      </rPr>
      <t xml:space="preserve">
</t>
    </r>
    <r>
      <rPr>
        <sz val="11"/>
        <color rgb="FF000000"/>
        <rFont val="Calibri"/>
      </rPr>
      <t>-a always,exit -F arch=b64 -S unlink -F auid&gt;=1000 -F auid!=4294967295 -k audit_time_perm_mod_export_delete</t>
    </r>
    <r>
      <rPr>
        <sz val="11"/>
        <color rgb="FF000000"/>
        <rFont val="Calibri"/>
      </rPr>
      <t xml:space="preserve">
</t>
    </r>
    <r>
      <rPr>
        <sz val="11"/>
        <color rgb="FF000000"/>
        <rFont val="Calibri"/>
      </rPr>
      <t>-a always,exit -F arch=b32 -S unlink -F auid=0 -k audit_time_perm_mod_export_delete</t>
    </r>
    <r>
      <rPr>
        <sz val="11"/>
        <color rgb="FF000000"/>
        <rFont val="Calibri"/>
      </rPr>
      <t xml:space="preserve">
</t>
    </r>
    <r>
      <rPr>
        <sz val="11"/>
        <color rgb="FF000000"/>
        <rFont val="Calibri"/>
      </rPr>
      <t>-a always,exit -F arch=b32 -S unlink -F auid&gt;=1000 -F auid!=4294967295 -k audit_time_perm_mod_export_delete</t>
    </r>
    <r>
      <rPr>
        <sz val="11"/>
        <color rgb="FF000000"/>
        <rFont val="Calibri"/>
      </rPr>
      <t xml:space="preserve">
</t>
    </r>
    <r>
      <rPr>
        <sz val="11"/>
        <color rgb="FF000000"/>
        <rFont val="Calibri"/>
      </rPr>
      <t>$ sudo grep -w "unlinkat" /etc/audit/audit.rules</t>
    </r>
    <r>
      <rPr>
        <sz val="11"/>
        <color rgb="FF000000"/>
        <rFont val="Calibri"/>
      </rPr>
      <t xml:space="preserve">
</t>
    </r>
    <r>
      <rPr>
        <sz val="11"/>
        <color rgb="FF000000"/>
        <rFont val="Calibri"/>
      </rPr>
      <t>-a always,exit -F arch=b64 -S unlinkat -F auid=0 -k audit_time_perm_mod_export_delete</t>
    </r>
    <r>
      <rPr>
        <sz val="11"/>
        <color rgb="FF000000"/>
        <rFont val="Calibri"/>
      </rPr>
      <t xml:space="preserve">
</t>
    </r>
    <r>
      <rPr>
        <sz val="11"/>
        <color rgb="FF000000"/>
        <rFont val="Calibri"/>
      </rPr>
      <t>-a always,exit -F arch=b64 -S unlinkat -F auid&gt;=1000 -F auid!=4294967295 -k audit_time_perm_mod_export_delete</t>
    </r>
    <r>
      <rPr>
        <sz val="11"/>
        <color rgb="FF000000"/>
        <rFont val="Calibri"/>
      </rPr>
      <t xml:space="preserve">
</t>
    </r>
    <r>
      <rPr>
        <sz val="11"/>
        <color rgb="FF000000"/>
        <rFont val="Calibri"/>
      </rPr>
      <t>-a always,exit -F arch=b32 -S unlinkat -F auid=0 -k audit_time_perm_mod_export_delete</t>
    </r>
    <r>
      <rPr>
        <sz val="11"/>
        <color rgb="FF000000"/>
        <rFont val="Calibri"/>
      </rPr>
      <t xml:space="preserve">
</t>
    </r>
    <r>
      <rPr>
        <sz val="11"/>
        <color rgb="FF000000"/>
        <rFont val="Calibri"/>
      </rPr>
      <t>-a always,exit -F arch=b32 -S unlinkat -F auid&gt;=1000 -F auid!=4294967295 -k audit_time_perm_mod_export_delete</t>
    </r>
    <r>
      <rPr>
        <sz val="11"/>
        <color rgb="FF000000"/>
        <rFont val="Calibri"/>
      </rPr>
      <t xml:space="preserve">
</t>
    </r>
    <r>
      <rPr>
        <sz val="11"/>
        <color rgb="FF000000"/>
        <rFont val="Calibri"/>
      </rPr>
      <t>$ sudo grep -w chown /etc/audit/audit.rules</t>
    </r>
    <r>
      <rPr>
        <sz val="11"/>
        <color rgb="FF000000"/>
        <rFont val="Calibri"/>
      </rPr>
      <t xml:space="preserve">
</t>
    </r>
    <r>
      <rPr>
        <sz val="11"/>
        <color rgb="FF000000"/>
        <rFont val="Calibri"/>
      </rPr>
      <t>-a always,exit -F arch=b64 -S chown -F auid=0 -k audit_time_perm_mod_export_delete</t>
    </r>
    <r>
      <rPr>
        <sz val="11"/>
        <color rgb="FF000000"/>
        <rFont val="Calibri"/>
      </rPr>
      <t xml:space="preserve">
</t>
    </r>
    <r>
      <rPr>
        <sz val="11"/>
        <color rgb="FF000000"/>
        <rFont val="Calibri"/>
      </rPr>
      <t>-a always,exit -F arch=b64 -S chown -F auid&gt;=1000 -F auid!=4294967295 -k audit_time_perm_mod_export_delete</t>
    </r>
    <r>
      <rPr>
        <sz val="11"/>
        <color rgb="FF000000"/>
        <rFont val="Calibri"/>
      </rPr>
      <t xml:space="preserve">
</t>
    </r>
    <r>
      <rPr>
        <sz val="11"/>
        <color rgb="FF000000"/>
        <rFont val="Calibri"/>
      </rPr>
      <t>-a always,exit -F arch=b32 -S chown -F auid=0 -k audit_time_perm_mod_export_delete</t>
    </r>
    <r>
      <rPr>
        <sz val="11"/>
        <color rgb="FF000000"/>
        <rFont val="Calibri"/>
      </rPr>
      <t xml:space="preserve">
</t>
    </r>
    <r>
      <rPr>
        <sz val="11"/>
        <color rgb="FF000000"/>
        <rFont val="Calibri"/>
      </rPr>
      <t>-a always,exit -F arch=b32 -S chown -F auid&gt;=1000 -F auid!=4294967295 -k audit_time_perm_mod_export_delete</t>
    </r>
    <r>
      <rPr>
        <sz val="11"/>
        <color rgb="FF000000"/>
        <rFont val="Calibri"/>
      </rPr>
      <t xml:space="preserve">
</t>
    </r>
    <r>
      <rPr>
        <sz val="11"/>
        <color rgb="FF000000"/>
        <rFont val="Calibri"/>
      </rPr>
      <t>$ sudo grep -w chmod /etc/audit/audit.rules</t>
    </r>
    <r>
      <rPr>
        <sz val="11"/>
        <color rgb="FF000000"/>
        <rFont val="Calibri"/>
      </rPr>
      <t xml:space="preserve">
</t>
    </r>
    <r>
      <rPr>
        <sz val="11"/>
        <color rgb="FF000000"/>
        <rFont val="Calibri"/>
      </rPr>
      <t>-a always,exit -F arch=b64 -S chmod -F auid=0 -k audit_time_perm_mod_export_delete</t>
    </r>
    <r>
      <rPr>
        <sz val="11"/>
        <color rgb="FF000000"/>
        <rFont val="Calibri"/>
      </rPr>
      <t xml:space="preserve">
</t>
    </r>
    <r>
      <rPr>
        <sz val="11"/>
        <color rgb="FF000000"/>
        <rFont val="Calibri"/>
      </rPr>
      <t>-a always,exit -F arch=b64 -S chmod -F auid&gt;=1000 -F auid!=4294967295 -k audit_time_perm_mod_export_delete</t>
    </r>
    <r>
      <rPr>
        <sz val="11"/>
        <color rgb="FF000000"/>
        <rFont val="Calibri"/>
      </rPr>
      <t xml:space="preserve">
</t>
    </r>
    <r>
      <rPr>
        <sz val="11"/>
        <color rgb="FF000000"/>
        <rFont val="Calibri"/>
      </rPr>
      <t>-a always,exit -F arch=b32 -S chmod -F auid=0 -k audit_time_perm_mod_export_delete</t>
    </r>
    <r>
      <rPr>
        <sz val="11"/>
        <color rgb="FF000000"/>
        <rFont val="Calibri"/>
      </rPr>
      <t xml:space="preserve">
</t>
    </r>
    <r>
      <rPr>
        <sz val="11"/>
        <color rgb="FF000000"/>
        <rFont val="Calibri"/>
      </rPr>
      <t>-a always,exit -F arch=b32 -S chmod -F auid&gt;=1000 -F auid!=4294967295 -k audit_time_perm_mod_export_delete</t>
    </r>
    <r>
      <rPr>
        <sz val="11"/>
        <color rgb="FF000000"/>
        <rFont val="Calibri"/>
      </rPr>
      <t xml:space="preserve">
</t>
    </r>
    <r>
      <rPr>
        <sz val="11"/>
        <color rgb="FF000000"/>
        <rFont val="Calibri"/>
      </rPr>
      <t>$ sudo grep -w lchown /etc/audit/audit.rules</t>
    </r>
    <r>
      <rPr>
        <sz val="11"/>
        <color rgb="FF000000"/>
        <rFont val="Calibri"/>
      </rPr>
      <t xml:space="preserve">
</t>
    </r>
    <r>
      <rPr>
        <sz val="11"/>
        <color rgb="FF000000"/>
        <rFont val="Calibri"/>
      </rPr>
      <t>-a always,exit -F arch=b64 -S lchown -F auid=0 -k audit_time_perm_mod_export_delete</t>
    </r>
    <r>
      <rPr>
        <sz val="11"/>
        <color rgb="FF000000"/>
        <rFont val="Calibri"/>
      </rPr>
      <t xml:space="preserve">
</t>
    </r>
    <r>
      <rPr>
        <sz val="11"/>
        <color rgb="FF000000"/>
        <rFont val="Calibri"/>
      </rPr>
      <t>-a always,exit -F arch=b64 -S lchown -F auid&gt;=1000 -F auid!=4294967295 -k audit_time_perm_mod_export_delete</t>
    </r>
    <r>
      <rPr>
        <sz val="11"/>
        <color rgb="FF000000"/>
        <rFont val="Calibri"/>
      </rPr>
      <t xml:space="preserve">
</t>
    </r>
    <r>
      <rPr>
        <sz val="11"/>
        <color rgb="FF000000"/>
        <rFont val="Calibri"/>
      </rPr>
      <t>-a always,exit -F arch=b32 -S lchown -F auid=0 -k audit_time_perm_mod_export_delete</t>
    </r>
    <r>
      <rPr>
        <sz val="11"/>
        <color rgb="FF000000"/>
        <rFont val="Calibri"/>
      </rPr>
      <t xml:space="preserve">
</t>
    </r>
    <r>
      <rPr>
        <sz val="11"/>
        <color rgb="FF000000"/>
        <rFont val="Calibri"/>
      </rPr>
      <t>-a always,exit -F arch=b32 -S lchown -F auid&gt;=1000 -F auid!=4294967295 -k audit_time_perm_mod_export_delete</t>
    </r>
    <r>
      <rPr>
        <sz val="11"/>
        <color rgb="FF000000"/>
        <rFont val="Calibri"/>
      </rPr>
      <t xml:space="preserve">
</t>
    </r>
    <r>
      <rPr>
        <sz val="11"/>
        <color rgb="FF000000"/>
        <rFont val="Calibri"/>
      </rPr>
      <t>$ sudo grep -w fchownat /etc/audit/audit.rules</t>
    </r>
    <r>
      <rPr>
        <sz val="11"/>
        <color rgb="FF000000"/>
        <rFont val="Calibri"/>
      </rPr>
      <t xml:space="preserve">
</t>
    </r>
    <r>
      <rPr>
        <sz val="11"/>
        <color rgb="FF000000"/>
        <rFont val="Calibri"/>
      </rPr>
      <t>-a always,exit -F arch=b64 -S fchownat -F auid=0 -k audit_time_perm_mod_export_delete</t>
    </r>
    <r>
      <rPr>
        <sz val="11"/>
        <color rgb="FF000000"/>
        <rFont val="Calibri"/>
      </rPr>
      <t xml:space="preserve">
</t>
    </r>
    <r>
      <rPr>
        <sz val="11"/>
        <color rgb="FF000000"/>
        <rFont val="Calibri"/>
      </rPr>
      <t>-a always,exit -F arch=b64 -S fchownat -F auid&gt;=1000 -F auid!=4294967295 -k audit_time_perm_mod_export_delete</t>
    </r>
    <r>
      <rPr>
        <sz val="11"/>
        <color rgb="FF000000"/>
        <rFont val="Calibri"/>
      </rPr>
      <t xml:space="preserve">
</t>
    </r>
    <r>
      <rPr>
        <sz val="11"/>
        <color rgb="FF000000"/>
        <rFont val="Calibri"/>
      </rPr>
      <t>-a always,exit -F arch=b32 -S fchownat -F auid=0 -k audit_time_perm_mod_export_delete</t>
    </r>
    <r>
      <rPr>
        <sz val="11"/>
        <color rgb="FF000000"/>
        <rFont val="Calibri"/>
      </rPr>
      <t xml:space="preserve">
</t>
    </r>
    <r>
      <rPr>
        <sz val="11"/>
        <color rgb="FF000000"/>
        <rFont val="Calibri"/>
      </rPr>
      <t>-a always,exit -F arch=b32 -S fchownat -F auid&gt;=1000 -F auid!=4294967295 -k audit_time_perm_mod_export_delete</t>
    </r>
    <r>
      <rPr>
        <sz val="11"/>
        <color rgb="FF000000"/>
        <rFont val="Calibri"/>
      </rPr>
      <t xml:space="preserve">
</t>
    </r>
    <r>
      <rPr>
        <sz val="11"/>
        <color rgb="FF000000"/>
        <rFont val="Calibri"/>
      </rPr>
      <t>$ sudo grep -w fchown /etc/audit/audit.rules</t>
    </r>
    <r>
      <rPr>
        <sz val="11"/>
        <color rgb="FF000000"/>
        <rFont val="Calibri"/>
      </rPr>
      <t xml:space="preserve">
</t>
    </r>
    <r>
      <rPr>
        <sz val="11"/>
        <color rgb="FF000000"/>
        <rFont val="Calibri"/>
      </rPr>
      <t>-a always,exit -F arch=b64 -S fchown -F auid=0 -k audit_time_perm_mod_export_delete</t>
    </r>
    <r>
      <rPr>
        <sz val="11"/>
        <color rgb="FF000000"/>
        <rFont val="Calibri"/>
      </rPr>
      <t xml:space="preserve">
</t>
    </r>
    <r>
      <rPr>
        <sz val="11"/>
        <color rgb="FF000000"/>
        <rFont val="Calibri"/>
      </rPr>
      <t>-a always,exit -F arch=b64 -S fchown -F auid&gt;=1000 -F auid!=4294967295 -k audit_time_perm_mod_export_delete</t>
    </r>
    <r>
      <rPr>
        <sz val="11"/>
        <color rgb="FF000000"/>
        <rFont val="Calibri"/>
      </rPr>
      <t xml:space="preserve">
</t>
    </r>
    <r>
      <rPr>
        <sz val="11"/>
        <color rgb="FF000000"/>
        <rFont val="Calibri"/>
      </rPr>
      <t>-a always,exit -F arch=b32 -S fchown -F auid=0 -k audit_time_perm_mod_export_delete</t>
    </r>
    <r>
      <rPr>
        <sz val="11"/>
        <color rgb="FF000000"/>
        <rFont val="Calibri"/>
      </rPr>
      <t xml:space="preserve">
</t>
    </r>
    <r>
      <rPr>
        <sz val="11"/>
        <color rgb="FF000000"/>
        <rFont val="Calibri"/>
      </rPr>
      <t>-a always,exit -F arch=b32 -S fchown -F auid&gt;=1000 -F auid!=4294967295 -k audit_time_perm_mod_export_delete</t>
    </r>
    <r>
      <rPr>
        <sz val="11"/>
        <color rgb="FF000000"/>
        <rFont val="Calibri"/>
      </rPr>
      <t xml:space="preserve">
</t>
    </r>
    <r>
      <rPr>
        <sz val="11"/>
        <color rgb="FF000000"/>
        <rFont val="Calibri"/>
      </rPr>
      <t>$ sudo grep -w fchmodat /etc/audit/audit.rules</t>
    </r>
    <r>
      <rPr>
        <sz val="11"/>
        <color rgb="FF000000"/>
        <rFont val="Calibri"/>
      </rPr>
      <t xml:space="preserve">
</t>
    </r>
    <r>
      <rPr>
        <sz val="11"/>
        <color rgb="FF000000"/>
        <rFont val="Calibri"/>
      </rPr>
      <t>-a always,exit -F arch=b64 -S fchmodat -F auid=0 -k audit_time_perm_mod_export_delete</t>
    </r>
    <r>
      <rPr>
        <sz val="11"/>
        <color rgb="FF000000"/>
        <rFont val="Calibri"/>
      </rPr>
      <t xml:space="preserve">
</t>
    </r>
    <r>
      <rPr>
        <sz val="11"/>
        <color rgb="FF000000"/>
        <rFont val="Calibri"/>
      </rPr>
      <t>-a always,exit -F arch=b64 -S fchmodat -F auid&gt;=1000 -F auid!=4294967295 -k audit_time_perm_mod_export_delete</t>
    </r>
    <r>
      <rPr>
        <sz val="11"/>
        <color rgb="FF000000"/>
        <rFont val="Calibri"/>
      </rPr>
      <t xml:space="preserve">
</t>
    </r>
    <r>
      <rPr>
        <sz val="11"/>
        <color rgb="FF000000"/>
        <rFont val="Calibri"/>
      </rPr>
      <t>-a always,exit -F arch=b32 -S fchmodat -F auid=0 -k audit_time_perm_mod_export_delete</t>
    </r>
    <r>
      <rPr>
        <sz val="11"/>
        <color rgb="FF000000"/>
        <rFont val="Calibri"/>
      </rPr>
      <t xml:space="preserve">
</t>
    </r>
    <r>
      <rPr>
        <sz val="11"/>
        <color rgb="FF000000"/>
        <rFont val="Calibri"/>
      </rPr>
      <t>-a always,exit -F arch=b32 -S fchmodat -F auid&gt;=1000 -F auid!=4294967295 -k audit_time_perm_mod_export_delete</t>
    </r>
    <r>
      <rPr>
        <sz val="11"/>
        <color rgb="FF000000"/>
        <rFont val="Calibri"/>
      </rPr>
      <t xml:space="preserve">
</t>
    </r>
    <r>
      <rPr>
        <sz val="11"/>
        <color rgb="FF000000"/>
        <rFont val="Calibri"/>
      </rPr>
      <t>$ sudo grep -w fchmod /etc/audit/audit.rules</t>
    </r>
    <r>
      <rPr>
        <sz val="11"/>
        <color rgb="FF000000"/>
        <rFont val="Calibri"/>
      </rPr>
      <t xml:space="preserve">
</t>
    </r>
    <r>
      <rPr>
        <sz val="11"/>
        <color rgb="FF000000"/>
        <rFont val="Calibri"/>
      </rPr>
      <t>-a always,exit -F arch=b64 -S fchmod -F auid=0 -k audit_time_perm_mod_export_delete</t>
    </r>
    <r>
      <rPr>
        <sz val="11"/>
        <color rgb="FF000000"/>
        <rFont val="Calibri"/>
      </rPr>
      <t xml:space="preserve">
</t>
    </r>
    <r>
      <rPr>
        <sz val="11"/>
        <color rgb="FF000000"/>
        <rFont val="Calibri"/>
      </rPr>
      <t>-a always,exit -F arch=b64 -S fchmod -F auid&gt;=1000 -F auid!=4294967295 -k audit_time_perm_mod_export_delete</t>
    </r>
    <r>
      <rPr>
        <sz val="11"/>
        <color rgb="FF000000"/>
        <rFont val="Calibri"/>
      </rPr>
      <t xml:space="preserve">
</t>
    </r>
    <r>
      <rPr>
        <sz val="11"/>
        <color rgb="FF000000"/>
        <rFont val="Calibri"/>
      </rPr>
      <t>-a always,exit -F arch=b32 -S fchmod -F auid=0 -k audit_time_perm_mod_export_delete</t>
    </r>
    <r>
      <rPr>
        <sz val="11"/>
        <color rgb="FF000000"/>
        <rFont val="Calibri"/>
      </rPr>
      <t xml:space="preserve">
</t>
    </r>
    <r>
      <rPr>
        <sz val="11"/>
        <color rgb="FF000000"/>
        <rFont val="Calibri"/>
      </rPr>
      <t>-a always,exit -F arch=b32 -S fchmod -F auid&gt;=1000 -F auid!=4294967295 -k audit_time_perm_mod_export_delete</t>
    </r>
    <r>
      <rPr>
        <sz val="11"/>
        <color rgb="FF000000"/>
        <rFont val="Calibri"/>
      </rPr>
      <t xml:space="preserve">
</t>
    </r>
    <r>
      <rPr>
        <sz val="11"/>
        <color rgb="FF000000"/>
        <rFont val="Calibri"/>
      </rPr>
      <t>If the command(s) does not return the appropriate response line, as indicated above, or if the line(s) is commented out, this is a finding.</t>
    </r>
  </si>
  <si>
    <t>V-254139</t>
  </si>
  <si>
    <r>
      <rPr>
        <sz val="11"/>
        <rFont val="Calibri"/>
      </rPr>
      <t>Nutanix AOS must provide audit record generation capability for DoD-defined auditable events for file management actions.</t>
    </r>
  </si>
  <si>
    <r>
      <rPr>
        <sz val="11"/>
        <color rgb="FF000000"/>
        <rFont val="Calibri"/>
      </rPr>
      <t>Confirm Nutanix AOS auditing is configured to generate audit records for all access actions, such as successful and unsuccessful logon attempts, privileged activities or other system-level access, starting and ending time for user access to the system, concurrent logons from different workstations, successful and unsuccessful accesses to objects, all program initiations, and all direct access to the information system.</t>
    </r>
    <r>
      <rPr>
        <sz val="11"/>
        <color rgb="FF000000"/>
        <rFont val="Calibri"/>
      </rPr>
      <t xml:space="preserve">
</t>
    </r>
    <r>
      <rPr>
        <sz val="11"/>
        <color rgb="FF000000"/>
        <rFont val="Calibri"/>
      </rPr>
      <t>$ sudo grep -iw truncate /etc/audit/audit.rules</t>
    </r>
    <r>
      <rPr>
        <sz val="11"/>
        <color rgb="FF000000"/>
        <rFont val="Calibri"/>
      </rPr>
      <t xml:space="preserve">
</t>
    </r>
    <r>
      <rPr>
        <sz val="11"/>
        <color rgb="FF000000"/>
        <rFont val="Calibri"/>
      </rPr>
      <t>-a always,exit -F arch=b64 -S truncate -F exit=-EACCES -F auid=0 -k access</t>
    </r>
    <r>
      <rPr>
        <sz val="11"/>
        <color rgb="FF000000"/>
        <rFont val="Calibri"/>
      </rPr>
      <t xml:space="preserve">
</t>
    </r>
    <r>
      <rPr>
        <sz val="11"/>
        <color rgb="FF000000"/>
        <rFont val="Calibri"/>
      </rPr>
      <t>-a always,exit -F arch=b64 -S truncate -F exit=-EPERM -F auid=0 -k access</t>
    </r>
    <r>
      <rPr>
        <sz val="11"/>
        <color rgb="FF000000"/>
        <rFont val="Calibri"/>
      </rPr>
      <t xml:space="preserve">
</t>
    </r>
    <r>
      <rPr>
        <sz val="11"/>
        <color rgb="FF000000"/>
        <rFont val="Calibri"/>
      </rPr>
      <t>-a always,exit -F arch=b64 -S truncate -F auid&gt;=1000 -F auid!=4294967295 -k access</t>
    </r>
    <r>
      <rPr>
        <sz val="11"/>
        <color rgb="FF000000"/>
        <rFont val="Calibri"/>
      </rPr>
      <t xml:space="preserve">
</t>
    </r>
    <r>
      <rPr>
        <sz val="11"/>
        <color rgb="FF000000"/>
        <rFont val="Calibri"/>
      </rPr>
      <t>-a always,exit -F arch=b64 -S truncate -F exit=-EPERM -F auid&gt;=1000 -F auid!=4294967295 -k access</t>
    </r>
    <r>
      <rPr>
        <sz val="11"/>
        <color rgb="FF000000"/>
        <rFont val="Calibri"/>
      </rPr>
      <t xml:space="preserve">
</t>
    </r>
    <r>
      <rPr>
        <sz val="11"/>
        <color rgb="FF000000"/>
        <rFont val="Calibri"/>
      </rPr>
      <t>-a always,exit -F arch=b32 -S truncate -F exit=-EACCES -F auid=0 -k access</t>
    </r>
    <r>
      <rPr>
        <sz val="11"/>
        <color rgb="FF000000"/>
        <rFont val="Calibri"/>
      </rPr>
      <t xml:space="preserve">
</t>
    </r>
    <r>
      <rPr>
        <sz val="11"/>
        <color rgb="FF000000"/>
        <rFont val="Calibri"/>
      </rPr>
      <t>-a always,exit -F arch=b32 -S truncate -F exit=-EPERM -F auid=0 -k access</t>
    </r>
    <r>
      <rPr>
        <sz val="11"/>
        <color rgb="FF000000"/>
        <rFont val="Calibri"/>
      </rPr>
      <t xml:space="preserve">
</t>
    </r>
    <r>
      <rPr>
        <sz val="11"/>
        <color rgb="FF000000"/>
        <rFont val="Calibri"/>
      </rPr>
      <t>-a always,exit -F arch=b32 -S truncate -F auid&gt;=1000 -F auid!=4294967295 -k access</t>
    </r>
    <r>
      <rPr>
        <sz val="11"/>
        <color rgb="FF000000"/>
        <rFont val="Calibri"/>
      </rPr>
      <t xml:space="preserve">
</t>
    </r>
    <r>
      <rPr>
        <sz val="11"/>
        <color rgb="FF000000"/>
        <rFont val="Calibri"/>
      </rPr>
      <t>-a always,exit -F arch=b32 -S truncate -F exit=-EPERM -F auid&gt;=1000 -F auid!=4294967295 -k access</t>
    </r>
    <r>
      <rPr>
        <sz val="11"/>
        <color rgb="FF000000"/>
        <rFont val="Calibri"/>
      </rPr>
      <t xml:space="preserve">
</t>
    </r>
    <r>
      <rPr>
        <sz val="11"/>
        <color rgb="FF000000"/>
        <rFont val="Calibri"/>
      </rPr>
      <t>$ sudo grep -iw openat /etc/audit/audit.rules</t>
    </r>
    <r>
      <rPr>
        <sz val="11"/>
        <color rgb="FF000000"/>
        <rFont val="Calibri"/>
      </rPr>
      <t xml:space="preserve">
</t>
    </r>
    <r>
      <rPr>
        <sz val="11"/>
        <color rgb="FF000000"/>
        <rFont val="Calibri"/>
      </rPr>
      <t>-a always,exit -F arch=b64 -S openat -F exit=-EACCES -F auid=0 -k access</t>
    </r>
    <r>
      <rPr>
        <sz val="11"/>
        <color rgb="FF000000"/>
        <rFont val="Calibri"/>
      </rPr>
      <t xml:space="preserve">
</t>
    </r>
    <r>
      <rPr>
        <sz val="11"/>
        <color rgb="FF000000"/>
        <rFont val="Calibri"/>
      </rPr>
      <t>-a always,exit -F arch=b64 -S openat-F exit=-EPERM -F auid=0 -k access</t>
    </r>
    <r>
      <rPr>
        <sz val="11"/>
        <color rgb="FF000000"/>
        <rFont val="Calibri"/>
      </rPr>
      <t xml:space="preserve">
</t>
    </r>
    <r>
      <rPr>
        <sz val="11"/>
        <color rgb="FF000000"/>
        <rFont val="Calibri"/>
      </rPr>
      <t>-a always,exit -F arch=b64 -S openat -F auid&gt;=1000 -F auid!=4294967295 -k access</t>
    </r>
    <r>
      <rPr>
        <sz val="11"/>
        <color rgb="FF000000"/>
        <rFont val="Calibri"/>
      </rPr>
      <t xml:space="preserve">
</t>
    </r>
    <r>
      <rPr>
        <sz val="11"/>
        <color rgb="FF000000"/>
        <rFont val="Calibri"/>
      </rPr>
      <t>-a always,exit -F arch=b64 -S openat -F exit=-EPERM -F auid&gt;=1000 -F auid!=4294967295 -k access</t>
    </r>
    <r>
      <rPr>
        <sz val="11"/>
        <color rgb="FF000000"/>
        <rFont val="Calibri"/>
      </rPr>
      <t xml:space="preserve">
</t>
    </r>
    <r>
      <rPr>
        <sz val="11"/>
        <color rgb="FF000000"/>
        <rFont val="Calibri"/>
      </rPr>
      <t>-a always,exit -F arch=b32 -S openat -F exit=-EACCES -F auid=0 -k access</t>
    </r>
    <r>
      <rPr>
        <sz val="11"/>
        <color rgb="FF000000"/>
        <rFont val="Calibri"/>
      </rPr>
      <t xml:space="preserve">
</t>
    </r>
    <r>
      <rPr>
        <sz val="11"/>
        <color rgb="FF000000"/>
        <rFont val="Calibri"/>
      </rPr>
      <t>-a always,exit -F arch=b32 -S openat -F exit=-EPERM -F auid=0 -k access</t>
    </r>
    <r>
      <rPr>
        <sz val="11"/>
        <color rgb="FF000000"/>
        <rFont val="Calibri"/>
      </rPr>
      <t xml:space="preserve">
</t>
    </r>
    <r>
      <rPr>
        <sz val="11"/>
        <color rgb="FF000000"/>
        <rFont val="Calibri"/>
      </rPr>
      <t>-a always,exit -F arch=b32 -S openat -F auid&gt;=1000 -F auid!=4294967295 -k access</t>
    </r>
    <r>
      <rPr>
        <sz val="11"/>
        <color rgb="FF000000"/>
        <rFont val="Calibri"/>
      </rPr>
      <t xml:space="preserve">
</t>
    </r>
    <r>
      <rPr>
        <sz val="11"/>
        <color rgb="FF000000"/>
        <rFont val="Calibri"/>
      </rPr>
      <t>-a always,exit -F arch=b32 -S openat -F exit=-EPERM -F auid&gt;=1000 -F auid!=4294967295 -k access</t>
    </r>
    <r>
      <rPr>
        <sz val="11"/>
        <color rgb="FF000000"/>
        <rFont val="Calibri"/>
      </rPr>
      <t xml:space="preserve">
</t>
    </r>
    <r>
      <rPr>
        <sz val="11"/>
        <color rgb="FF000000"/>
        <rFont val="Calibri"/>
      </rPr>
      <t>$ sudo grep -iw open /etc/audit/audit.rules</t>
    </r>
    <r>
      <rPr>
        <sz val="11"/>
        <color rgb="FF000000"/>
        <rFont val="Calibri"/>
      </rPr>
      <t xml:space="preserve">
</t>
    </r>
    <r>
      <rPr>
        <sz val="11"/>
        <color rgb="FF000000"/>
        <rFont val="Calibri"/>
      </rPr>
      <t>-a always,exit -F arch=b64 -S open -F exit=-EACCES -F auid=0 -k access</t>
    </r>
    <r>
      <rPr>
        <sz val="11"/>
        <color rgb="FF000000"/>
        <rFont val="Calibri"/>
      </rPr>
      <t xml:space="preserve">
</t>
    </r>
    <r>
      <rPr>
        <sz val="11"/>
        <color rgb="FF000000"/>
        <rFont val="Calibri"/>
      </rPr>
      <t>-a always,exit -F arch=b64 -S open-F exit=-EPERM -F auid=0 -k access</t>
    </r>
    <r>
      <rPr>
        <sz val="11"/>
        <color rgb="FF000000"/>
        <rFont val="Calibri"/>
      </rPr>
      <t xml:space="preserve">
</t>
    </r>
    <r>
      <rPr>
        <sz val="11"/>
        <color rgb="FF000000"/>
        <rFont val="Calibri"/>
      </rPr>
      <t>-a always,exit -F arch=b64 -S open -F auid&gt;=1000 -F auid!=4294967295 -k access</t>
    </r>
    <r>
      <rPr>
        <sz val="11"/>
        <color rgb="FF000000"/>
        <rFont val="Calibri"/>
      </rPr>
      <t xml:space="preserve">
</t>
    </r>
    <r>
      <rPr>
        <sz val="11"/>
        <color rgb="FF000000"/>
        <rFont val="Calibri"/>
      </rPr>
      <t>-a always,exit -F arch=b64 -S open -F exit=-EPERM -F auid&gt;=1000 -F auid!=4294967295 -k access</t>
    </r>
    <r>
      <rPr>
        <sz val="11"/>
        <color rgb="FF000000"/>
        <rFont val="Calibri"/>
      </rPr>
      <t xml:space="preserve">
</t>
    </r>
    <r>
      <rPr>
        <sz val="11"/>
        <color rgb="FF000000"/>
        <rFont val="Calibri"/>
      </rPr>
      <t>-a always,exit -F arch=b32 -S open -F exit=-EACCES -F auid=0 -k access</t>
    </r>
    <r>
      <rPr>
        <sz val="11"/>
        <color rgb="FF000000"/>
        <rFont val="Calibri"/>
      </rPr>
      <t xml:space="preserve">
</t>
    </r>
    <r>
      <rPr>
        <sz val="11"/>
        <color rgb="FF000000"/>
        <rFont val="Calibri"/>
      </rPr>
      <t>-a always,exit -F arch=b32 -S open -F exit=-EPERM -F auid=0 -k access</t>
    </r>
    <r>
      <rPr>
        <sz val="11"/>
        <color rgb="FF000000"/>
        <rFont val="Calibri"/>
      </rPr>
      <t xml:space="preserve">
</t>
    </r>
    <r>
      <rPr>
        <sz val="11"/>
        <color rgb="FF000000"/>
        <rFont val="Calibri"/>
      </rPr>
      <t>-a always,exit -F arch=b32 -S open -F auid&gt;=1000 -F auid!=4294967295 -k access</t>
    </r>
    <r>
      <rPr>
        <sz val="11"/>
        <color rgb="FF000000"/>
        <rFont val="Calibri"/>
      </rPr>
      <t xml:space="preserve">
</t>
    </r>
    <r>
      <rPr>
        <sz val="11"/>
        <color rgb="FF000000"/>
        <rFont val="Calibri"/>
      </rPr>
      <t>-a always,exit -F arch=b32 -S open -F exit=-EPERM -F auid&gt;=1000 -F auid!=4294967295 -k access</t>
    </r>
    <r>
      <rPr>
        <sz val="11"/>
        <color rgb="FF000000"/>
        <rFont val="Calibri"/>
      </rPr>
      <t xml:space="preserve">
</t>
    </r>
    <r>
      <rPr>
        <sz val="11"/>
        <color rgb="FF000000"/>
        <rFont val="Calibri"/>
      </rPr>
      <t>$ sudo grep -iw open_by_handle_at /etc/audit/audit.rules</t>
    </r>
    <r>
      <rPr>
        <sz val="11"/>
        <color rgb="FF000000"/>
        <rFont val="Calibri"/>
      </rPr>
      <t xml:space="preserve">
</t>
    </r>
    <r>
      <rPr>
        <sz val="11"/>
        <color rgb="FF000000"/>
        <rFont val="Calibri"/>
      </rPr>
      <t>-a always,exit -F arch=b64 -S open_by_handle_at -F exit=-EACCES -F auid=0 -k access</t>
    </r>
    <r>
      <rPr>
        <sz val="11"/>
        <color rgb="FF000000"/>
        <rFont val="Calibri"/>
      </rPr>
      <t xml:space="preserve">
</t>
    </r>
    <r>
      <rPr>
        <sz val="11"/>
        <color rgb="FF000000"/>
        <rFont val="Calibri"/>
      </rPr>
      <t>-a always,exit -F arch=b64 -S open_by_handle_at-F exit=-EPERM -F auid=0 -k access</t>
    </r>
    <r>
      <rPr>
        <sz val="11"/>
        <color rgb="FF000000"/>
        <rFont val="Calibri"/>
      </rPr>
      <t xml:space="preserve">
</t>
    </r>
    <r>
      <rPr>
        <sz val="11"/>
        <color rgb="FF000000"/>
        <rFont val="Calibri"/>
      </rPr>
      <t>-a always,exit -F arch=b64 -S open_by_handle_at -F auid&gt;=1000 -F auid!=4294967295 -k access</t>
    </r>
    <r>
      <rPr>
        <sz val="11"/>
        <color rgb="FF000000"/>
        <rFont val="Calibri"/>
      </rPr>
      <t xml:space="preserve">
</t>
    </r>
    <r>
      <rPr>
        <sz val="11"/>
        <color rgb="FF000000"/>
        <rFont val="Calibri"/>
      </rPr>
      <t>-a always,exit -F arch=b64 -S open_by_handle_at -F exit=-EPERM -F auid&gt;=1000 -F auid!=4294967295 -k access</t>
    </r>
    <r>
      <rPr>
        <sz val="11"/>
        <color rgb="FF000000"/>
        <rFont val="Calibri"/>
      </rPr>
      <t xml:space="preserve">
</t>
    </r>
    <r>
      <rPr>
        <sz val="11"/>
        <color rgb="FF000000"/>
        <rFont val="Calibri"/>
      </rPr>
      <t>-a always,exit -F arch=b32 -S open_by_handle_at -F exit=-EACCES -F auid=0 -k access</t>
    </r>
    <r>
      <rPr>
        <sz val="11"/>
        <color rgb="FF000000"/>
        <rFont val="Calibri"/>
      </rPr>
      <t xml:space="preserve">
</t>
    </r>
    <r>
      <rPr>
        <sz val="11"/>
        <color rgb="FF000000"/>
        <rFont val="Calibri"/>
      </rPr>
      <t>-a always,exit -F arch=b32 -S open_by_handle_at -F exit=-EPERM -F auid=0 -k access</t>
    </r>
    <r>
      <rPr>
        <sz val="11"/>
        <color rgb="FF000000"/>
        <rFont val="Calibri"/>
      </rPr>
      <t xml:space="preserve">
</t>
    </r>
    <r>
      <rPr>
        <sz val="11"/>
        <color rgb="FF000000"/>
        <rFont val="Calibri"/>
      </rPr>
      <t>-a always,exit -F arch=b32 -S open_by_handle_at -F auid&gt;=1000 -F auid!=4294967295 -k access</t>
    </r>
    <r>
      <rPr>
        <sz val="11"/>
        <color rgb="FF000000"/>
        <rFont val="Calibri"/>
      </rPr>
      <t xml:space="preserve">
</t>
    </r>
    <r>
      <rPr>
        <sz val="11"/>
        <color rgb="FF000000"/>
        <rFont val="Calibri"/>
      </rPr>
      <t>-a always,exit -F arch=b32 -S open_by_handle_at -F exit=-EPERM -F auid&gt;=1000 -F auid!=4294967295 -k access</t>
    </r>
    <r>
      <rPr>
        <sz val="11"/>
        <color rgb="FF000000"/>
        <rFont val="Calibri"/>
      </rPr>
      <t xml:space="preserve">
</t>
    </r>
    <r>
      <rPr>
        <sz val="11"/>
        <color rgb="FF000000"/>
        <rFont val="Calibri"/>
      </rPr>
      <t>$ sudo grep -iw ftruncate /etc/audit/audit.rules</t>
    </r>
    <r>
      <rPr>
        <sz val="11"/>
        <color rgb="FF000000"/>
        <rFont val="Calibri"/>
      </rPr>
      <t xml:space="preserve">
</t>
    </r>
    <r>
      <rPr>
        <sz val="11"/>
        <color rgb="FF000000"/>
        <rFont val="Calibri"/>
      </rPr>
      <t>-a always,exit -F arch=b64 -S ftruncate -F exit=-EACCES -F auid=0 -k access</t>
    </r>
    <r>
      <rPr>
        <sz val="11"/>
        <color rgb="FF000000"/>
        <rFont val="Calibri"/>
      </rPr>
      <t xml:space="preserve">
</t>
    </r>
    <r>
      <rPr>
        <sz val="11"/>
        <color rgb="FF000000"/>
        <rFont val="Calibri"/>
      </rPr>
      <t>-a always,exit -F arch=b64 -S ftruncate -F exit=-EPERM -F auid=0 -k access</t>
    </r>
    <r>
      <rPr>
        <sz val="11"/>
        <color rgb="FF000000"/>
        <rFont val="Calibri"/>
      </rPr>
      <t xml:space="preserve">
</t>
    </r>
    <r>
      <rPr>
        <sz val="11"/>
        <color rgb="FF000000"/>
        <rFont val="Calibri"/>
      </rPr>
      <t>-a always,exit -F arch=b64 -S ftruncate -F auid&gt;=1000 -F auid!=4294967295 -k access</t>
    </r>
    <r>
      <rPr>
        <sz val="11"/>
        <color rgb="FF000000"/>
        <rFont val="Calibri"/>
      </rPr>
      <t xml:space="preserve">
</t>
    </r>
    <r>
      <rPr>
        <sz val="11"/>
        <color rgb="FF000000"/>
        <rFont val="Calibri"/>
      </rPr>
      <t>-a always,exit -F arch=b64 -S ftruncate -F exit=-EPERM -F auid&gt;=1000 -F auid!=4294967295 -k access</t>
    </r>
    <r>
      <rPr>
        <sz val="11"/>
        <color rgb="FF000000"/>
        <rFont val="Calibri"/>
      </rPr>
      <t xml:space="preserve">
</t>
    </r>
    <r>
      <rPr>
        <sz val="11"/>
        <color rgb="FF000000"/>
        <rFont val="Calibri"/>
      </rPr>
      <t>-a always,exit -F arch=b32 -S ftruncate -F exit=-EACCES -F auid=0 -k access</t>
    </r>
    <r>
      <rPr>
        <sz val="11"/>
        <color rgb="FF000000"/>
        <rFont val="Calibri"/>
      </rPr>
      <t xml:space="preserve">
</t>
    </r>
    <r>
      <rPr>
        <sz val="11"/>
        <color rgb="FF000000"/>
        <rFont val="Calibri"/>
      </rPr>
      <t>-a always,exit -F arch=b32 -S ftruncate -F exit=-EPERM -F auid=0 -k access</t>
    </r>
    <r>
      <rPr>
        <sz val="11"/>
        <color rgb="FF000000"/>
        <rFont val="Calibri"/>
      </rPr>
      <t xml:space="preserve">
</t>
    </r>
    <r>
      <rPr>
        <sz val="11"/>
        <color rgb="FF000000"/>
        <rFont val="Calibri"/>
      </rPr>
      <t>-a always,exit -F arch=b32 -S ftruncate -F auid&gt;=1000 -F auid!=4294967295 -k access</t>
    </r>
    <r>
      <rPr>
        <sz val="11"/>
        <color rgb="FF000000"/>
        <rFont val="Calibri"/>
      </rPr>
      <t xml:space="preserve">
</t>
    </r>
    <r>
      <rPr>
        <sz val="11"/>
        <color rgb="FF000000"/>
        <rFont val="Calibri"/>
      </rPr>
      <t>-a always,exit -F arch=b32 -S ftruncate -F exit=-EPERM -F auid&gt;=1000 -F auid!=4294967295 -k access</t>
    </r>
    <r>
      <rPr>
        <sz val="11"/>
        <color rgb="FF000000"/>
        <rFont val="Calibri"/>
      </rPr>
      <t xml:space="preserve">
</t>
    </r>
    <r>
      <rPr>
        <sz val="11"/>
        <color rgb="FF000000"/>
        <rFont val="Calibri"/>
      </rPr>
      <t>$ sudo grep -iw creat /etc/audit/audit.rules</t>
    </r>
    <r>
      <rPr>
        <sz val="11"/>
        <color rgb="FF000000"/>
        <rFont val="Calibri"/>
      </rPr>
      <t xml:space="preserve">
</t>
    </r>
    <r>
      <rPr>
        <sz val="11"/>
        <color rgb="FF000000"/>
        <rFont val="Calibri"/>
      </rPr>
      <t>-a always,exit -F arch=b64 -S creat -F exit=-EACCES -F auid=0 -k access</t>
    </r>
    <r>
      <rPr>
        <sz val="11"/>
        <color rgb="FF000000"/>
        <rFont val="Calibri"/>
      </rPr>
      <t xml:space="preserve">
</t>
    </r>
    <r>
      <rPr>
        <sz val="11"/>
        <color rgb="FF000000"/>
        <rFont val="Calibri"/>
      </rPr>
      <t>-a always,exit -F arch=b64 -S creat -F exit=-EPERM -F auid=0 -k access</t>
    </r>
    <r>
      <rPr>
        <sz val="11"/>
        <color rgb="FF000000"/>
        <rFont val="Calibri"/>
      </rPr>
      <t xml:space="preserve">
</t>
    </r>
    <r>
      <rPr>
        <sz val="11"/>
        <color rgb="FF000000"/>
        <rFont val="Calibri"/>
      </rPr>
      <t>-a always,exit -F arch=b64 -S creat -F auid&gt;=1000 -F auid!=4294967295 -k access</t>
    </r>
    <r>
      <rPr>
        <sz val="11"/>
        <color rgb="FF000000"/>
        <rFont val="Calibri"/>
      </rPr>
      <t xml:space="preserve">
</t>
    </r>
    <r>
      <rPr>
        <sz val="11"/>
        <color rgb="FF000000"/>
        <rFont val="Calibri"/>
      </rPr>
      <t>-a always,exit -F arch=b64 -S creat -F exit=-EPERM -F auid&gt;=1000 -F auid!=4294967295 -k access</t>
    </r>
    <r>
      <rPr>
        <sz val="11"/>
        <color rgb="FF000000"/>
        <rFont val="Calibri"/>
      </rPr>
      <t xml:space="preserve">
</t>
    </r>
    <r>
      <rPr>
        <sz val="11"/>
        <color rgb="FF000000"/>
        <rFont val="Calibri"/>
      </rPr>
      <t>-a always,exit -F arch=b32 -S creat -F exit=-EACCES -F auid=0 -k access</t>
    </r>
    <r>
      <rPr>
        <sz val="11"/>
        <color rgb="FF000000"/>
        <rFont val="Calibri"/>
      </rPr>
      <t xml:space="preserve">
</t>
    </r>
    <r>
      <rPr>
        <sz val="11"/>
        <color rgb="FF000000"/>
        <rFont val="Calibri"/>
      </rPr>
      <t>-a always,exit -F arch=b32 -S creat -F exit=-EPERM -F auid=0 -k access</t>
    </r>
    <r>
      <rPr>
        <sz val="11"/>
        <color rgb="FF000000"/>
        <rFont val="Calibri"/>
      </rPr>
      <t xml:space="preserve">
</t>
    </r>
    <r>
      <rPr>
        <sz val="11"/>
        <color rgb="FF000000"/>
        <rFont val="Calibri"/>
      </rPr>
      <t>-a always,exit -F arch=b32 -S creat -F auid&gt;=1000 -F auid!=4294967295 -k access</t>
    </r>
    <r>
      <rPr>
        <sz val="11"/>
        <color rgb="FF000000"/>
        <rFont val="Calibri"/>
      </rPr>
      <t xml:space="preserve">
</t>
    </r>
    <r>
      <rPr>
        <sz val="11"/>
        <color rgb="FF000000"/>
        <rFont val="Calibri"/>
      </rPr>
      <t>-a always,exit -F arch=b32 -S creat -F exit=-EPERM -F auid&gt;=1000 -F auid!=4294967295 -k access</t>
    </r>
    <r>
      <rPr>
        <sz val="11"/>
        <color rgb="FF000000"/>
        <rFont val="Calibri"/>
      </rPr>
      <t xml:space="preserve">
</t>
    </r>
    <r>
      <rPr>
        <sz val="11"/>
        <color rgb="FF000000"/>
        <rFont val="Calibri"/>
      </rPr>
      <t>If the command(s) does not return the appropriate response line, as indicated above, or if the line(s) is commented out, this is a finding.</t>
    </r>
  </si>
  <si>
    <t>V-254140</t>
  </si>
  <si>
    <r>
      <rPr>
        <sz val="11"/>
        <rFont val="Calibri"/>
      </rPr>
      <t>Nutanix AOS must provide audit record generation capability for DoD-defined auditable events for all account creations, modifications, disabling, and terminations.</t>
    </r>
  </si>
  <si>
    <r>
      <rPr>
        <sz val="11"/>
        <color rgb="FF000000"/>
        <rFont val="Calibri"/>
      </rPr>
      <t>Without the capability to generate audit records,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The list of audited events is the set of events for which audits are to be generated. This set of events is typically a subset of the list of all events for which the system is capable of generating audit records.</t>
    </r>
    <r>
      <rPr>
        <sz val="11"/>
        <color rgb="FF000000"/>
        <rFont val="Calibri"/>
      </rPr>
      <t xml:space="preserve">
</t>
    </r>
    <r>
      <rPr>
        <sz val="11"/>
        <color rgb="FF000000"/>
        <rFont val="Calibri"/>
      </rPr>
      <t>DoD has defined the list of events for which the operating system will provide an audit record generation capability as all account creations, modifications, disabling, and terminations.</t>
    </r>
  </si>
  <si>
    <r>
      <rPr>
        <sz val="11"/>
        <color rgb="FF000000"/>
        <rFont val="Calibri"/>
      </rPr>
      <t>Confirm Nutanix AOS auditing is configured to generate audit records for all account creations, modifications, disabling, and terminations.</t>
    </r>
    <r>
      <rPr>
        <sz val="11"/>
        <color rgb="FF000000"/>
        <rFont val="Calibri"/>
      </rPr>
      <t xml:space="preserve">
</t>
    </r>
    <r>
      <rPr>
        <sz val="11"/>
        <color rgb="FF000000"/>
        <rFont val="Calibri"/>
      </rPr>
      <t>$ sudo grep /etc/shadow /etc/audit/audit.rules</t>
    </r>
    <r>
      <rPr>
        <sz val="11"/>
        <color rgb="FF000000"/>
        <rFont val="Calibri"/>
      </rPr>
      <t xml:space="preserve">
</t>
    </r>
    <r>
      <rPr>
        <sz val="11"/>
        <color rgb="FF000000"/>
        <rFont val="Calibri"/>
      </rPr>
      <t>-w /etc/shadow -p wa -k audit_account_changes</t>
    </r>
    <r>
      <rPr>
        <sz val="11"/>
        <color rgb="FF000000"/>
        <rFont val="Calibri"/>
      </rPr>
      <t xml:space="preserve">
</t>
    </r>
    <r>
      <rPr>
        <sz val="11"/>
        <color rgb="FF000000"/>
        <rFont val="Calibri"/>
      </rPr>
      <t>$ sudo grep /etc/security/opasswd /etc/audit/audit.rules</t>
    </r>
    <r>
      <rPr>
        <sz val="11"/>
        <color rgb="FF000000"/>
        <rFont val="Calibri"/>
      </rPr>
      <t xml:space="preserve">
</t>
    </r>
    <r>
      <rPr>
        <sz val="11"/>
        <color rgb="FF000000"/>
        <rFont val="Calibri"/>
      </rPr>
      <t>-w /etc/security/opasswd -p wa -k audit_account_changes</t>
    </r>
    <r>
      <rPr>
        <sz val="11"/>
        <color rgb="FF000000"/>
        <rFont val="Calibri"/>
      </rPr>
      <t xml:space="preserve">
</t>
    </r>
    <r>
      <rPr>
        <sz val="11"/>
        <color rgb="FF000000"/>
        <rFont val="Calibri"/>
      </rPr>
      <t>$ sudo grep /etc/passwd /etc/audit/audit.rules</t>
    </r>
    <r>
      <rPr>
        <sz val="11"/>
        <color rgb="FF000000"/>
        <rFont val="Calibri"/>
      </rPr>
      <t xml:space="preserve">
</t>
    </r>
    <r>
      <rPr>
        <sz val="11"/>
        <color rgb="FF000000"/>
        <rFont val="Calibri"/>
      </rPr>
      <t>-w /etc/passwd -p wa -k audit_account_changes</t>
    </r>
    <r>
      <rPr>
        <sz val="11"/>
        <color rgb="FF000000"/>
        <rFont val="Calibri"/>
      </rPr>
      <t xml:space="preserve">
</t>
    </r>
    <r>
      <rPr>
        <sz val="11"/>
        <color rgb="FF000000"/>
        <rFont val="Calibri"/>
      </rPr>
      <t>$ sudo grep /etc/gshadow /etc/audit/audit.rules</t>
    </r>
    <r>
      <rPr>
        <sz val="11"/>
        <color rgb="FF000000"/>
        <rFont val="Calibri"/>
      </rPr>
      <t xml:space="preserve">
</t>
    </r>
    <r>
      <rPr>
        <sz val="11"/>
        <color rgb="FF000000"/>
        <rFont val="Calibri"/>
      </rPr>
      <t>-w /etc/gshadow -p wa -k audit_account_changes</t>
    </r>
    <r>
      <rPr>
        <sz val="11"/>
        <color rgb="FF000000"/>
        <rFont val="Calibri"/>
      </rPr>
      <t xml:space="preserve">
</t>
    </r>
    <r>
      <rPr>
        <sz val="11"/>
        <color rgb="FF000000"/>
        <rFont val="Calibri"/>
      </rPr>
      <t>$ sudo grep /etc/group /etc/audit/audit.rules</t>
    </r>
    <r>
      <rPr>
        <sz val="11"/>
        <color rgb="FF000000"/>
        <rFont val="Calibri"/>
      </rPr>
      <t xml:space="preserve">
</t>
    </r>
    <r>
      <rPr>
        <sz val="11"/>
        <color rgb="FF000000"/>
        <rFont val="Calibri"/>
      </rPr>
      <t>-w /etc/group -p wa -k audit_account_changes</t>
    </r>
    <r>
      <rPr>
        <sz val="11"/>
        <color rgb="FF000000"/>
        <rFont val="Calibri"/>
      </rPr>
      <t xml:space="preserve">
</t>
    </r>
    <r>
      <rPr>
        <sz val="11"/>
        <color rgb="FF000000"/>
        <rFont val="Calibri"/>
      </rPr>
      <t>$ sudo grep /etc/sudoers /etc/audit/audit.rules</t>
    </r>
    <r>
      <rPr>
        <sz val="11"/>
        <color rgb="FF000000"/>
        <rFont val="Calibri"/>
      </rPr>
      <t xml:space="preserve">
</t>
    </r>
    <r>
      <rPr>
        <sz val="11"/>
        <color rgb="FF000000"/>
        <rFont val="Calibri"/>
      </rPr>
      <t>-w /etc/sudoers -p wa -k actions</t>
    </r>
    <r>
      <rPr>
        <sz val="11"/>
        <color rgb="FF000000"/>
        <rFont val="Calibri"/>
      </rPr>
      <t xml:space="preserve">
</t>
    </r>
    <r>
      <rPr>
        <sz val="11"/>
        <color rgb="FF000000"/>
        <rFont val="Calibri"/>
      </rPr>
      <t>$ sudo grep /etc/sudoers.d/ /etc/audit/audit.rules</t>
    </r>
    <r>
      <rPr>
        <sz val="11"/>
        <color rgb="FF000000"/>
        <rFont val="Calibri"/>
      </rPr>
      <t xml:space="preserve">
</t>
    </r>
    <r>
      <rPr>
        <sz val="11"/>
        <color rgb="FF000000"/>
        <rFont val="Calibri"/>
      </rPr>
      <t>-w /etc/sudoers.d/ -p wa -k actions</t>
    </r>
    <r>
      <rPr>
        <sz val="11"/>
        <color rgb="FF000000"/>
        <rFont val="Calibri"/>
      </rPr>
      <t xml:space="preserve">
</t>
    </r>
    <r>
      <rPr>
        <sz val="11"/>
        <color rgb="FF000000"/>
        <rFont val="Calibri"/>
      </rPr>
      <t>$ sudo grep -w /usr/bin/su /etc/audit/audit.rules</t>
    </r>
    <r>
      <rPr>
        <sz val="11"/>
        <color rgb="FF000000"/>
        <rFont val="Calibri"/>
      </rPr>
      <t xml:space="preserve">
</t>
    </r>
    <r>
      <rPr>
        <sz val="11"/>
        <color rgb="FF000000"/>
        <rFont val="Calibri"/>
      </rPr>
      <t>-a always,exit -F path=/usr/bin/su -F perm=x -F auid&gt;=1000 -F auid!=4294967295 -k privileged</t>
    </r>
    <r>
      <rPr>
        <sz val="11"/>
        <color rgb="FF000000"/>
        <rFont val="Calibri"/>
      </rPr>
      <t xml:space="preserve">
</t>
    </r>
    <r>
      <rPr>
        <sz val="11"/>
        <color rgb="FF000000"/>
        <rFont val="Calibri"/>
      </rPr>
      <t>$ sudo grep -w sudo /etc/audit/audit.rules</t>
    </r>
    <r>
      <rPr>
        <sz val="11"/>
        <color rgb="FF000000"/>
        <rFont val="Calibri"/>
      </rPr>
      <t xml:space="preserve">
</t>
    </r>
    <r>
      <rPr>
        <sz val="11"/>
        <color rgb="FF000000"/>
        <rFont val="Calibri"/>
      </rPr>
      <t>-a always,exit -F path=/usr/bin/sudo -F perm=x -F auid&gt;=1000 -F auid!=4294967295 -k privileged</t>
    </r>
    <r>
      <rPr>
        <sz val="11"/>
        <color rgb="FF000000"/>
        <rFont val="Calibri"/>
      </rPr>
      <t xml:space="preserve">
</t>
    </r>
    <r>
      <rPr>
        <sz val="11"/>
        <color rgb="FF000000"/>
        <rFont val="Calibri"/>
      </rPr>
      <t>$ sudo grep -w gpasswd /etc/audit/audit.rules</t>
    </r>
    <r>
      <rPr>
        <sz val="11"/>
        <color rgb="FF000000"/>
        <rFont val="Calibri"/>
      </rPr>
      <t xml:space="preserve">
</t>
    </r>
    <r>
      <rPr>
        <sz val="11"/>
        <color rgb="FF000000"/>
        <rFont val="Calibri"/>
      </rPr>
      <t>-a always,exit -F path=/usr/bin/gpasswd -F perm=x -F auid&gt;=1000 -F auid!=4294967295 -k privileged</t>
    </r>
    <r>
      <rPr>
        <sz val="11"/>
        <color rgb="FF000000"/>
        <rFont val="Calibri"/>
      </rPr>
      <t xml:space="preserve">
</t>
    </r>
    <r>
      <rPr>
        <sz val="11"/>
        <color rgb="FF000000"/>
        <rFont val="Calibri"/>
      </rPr>
      <t>$ sudo grep -w passwd /etc/audit/audit.rules</t>
    </r>
    <r>
      <rPr>
        <sz val="11"/>
        <color rgb="FF000000"/>
        <rFont val="Calibri"/>
      </rPr>
      <t xml:space="preserve">
</t>
    </r>
    <r>
      <rPr>
        <sz val="11"/>
        <color rgb="FF000000"/>
        <rFont val="Calibri"/>
      </rPr>
      <t>-a always,exit -F path=/usr/sbin/userhelper -F perm=x -F auid&gt;=1000 -F auid!=4294967295 -k privileged-passwd</t>
    </r>
    <r>
      <rPr>
        <sz val="11"/>
        <color rgb="FF000000"/>
        <rFont val="Calibri"/>
      </rPr>
      <t xml:space="preserve">
</t>
    </r>
    <r>
      <rPr>
        <sz val="11"/>
        <color rgb="FF000000"/>
        <rFont val="Calibri"/>
      </rPr>
      <t>$ sudo grep -w chage /etc/audit/audit.rules</t>
    </r>
    <r>
      <rPr>
        <sz val="11"/>
        <color rgb="FF000000"/>
        <rFont val="Calibri"/>
      </rPr>
      <t xml:space="preserve">
</t>
    </r>
    <r>
      <rPr>
        <sz val="11"/>
        <color rgb="FF000000"/>
        <rFont val="Calibri"/>
      </rPr>
      <t>-a always,exit -F path=/usr/bin/chage -F perm=x -F auid&gt;=1000 -F auid!=4294967295 -k privileged</t>
    </r>
    <r>
      <rPr>
        <sz val="11"/>
        <color rgb="FF000000"/>
        <rFont val="Calibri"/>
      </rPr>
      <t xml:space="preserve">
</t>
    </r>
    <r>
      <rPr>
        <sz val="11"/>
        <color rgb="FF000000"/>
        <rFont val="Calibri"/>
      </rPr>
      <t>$ sudo grep -w newgrp /etc/audit/audit.rules</t>
    </r>
    <r>
      <rPr>
        <sz val="11"/>
        <color rgb="FF000000"/>
        <rFont val="Calibri"/>
      </rPr>
      <t xml:space="preserve">
</t>
    </r>
    <r>
      <rPr>
        <sz val="11"/>
        <color rgb="FF000000"/>
        <rFont val="Calibri"/>
      </rPr>
      <t>-a always,exit -F path=/usr/bin/newgrp -F perm=x -F auid&gt;=1000 -F auid!=4294967295 -k privileged</t>
    </r>
    <r>
      <rPr>
        <sz val="11"/>
        <color rgb="FF000000"/>
        <rFont val="Calibri"/>
      </rPr>
      <t xml:space="preserve">
</t>
    </r>
    <r>
      <rPr>
        <sz val="11"/>
        <color rgb="FF000000"/>
        <rFont val="Calibri"/>
      </rPr>
      <t>If the command(s) does not return the appropriate response line, as indicated above, or if the line(s) is commented out, this is a finding.</t>
    </r>
  </si>
  <si>
    <t>V-254141</t>
  </si>
  <si>
    <r>
      <rPr>
        <sz val="11"/>
        <rFont val="Calibri"/>
      </rPr>
      <t>Nutanix AOS must allow only the ISSM (or individuals or roles appointed by the ISSM) to select which auditable events are to be audited.</t>
    </r>
  </si>
  <si>
    <r>
      <rPr>
        <sz val="11"/>
        <color rgb="FF000000"/>
        <rFont val="Calibri"/>
      </rPr>
      <t>Configure the files in directory "/etc/audit/rules.d/" and the "/etc/audit/auditd.conf" file to have a mode of "0640" with the following commands:</t>
    </r>
    <r>
      <rPr>
        <sz val="11"/>
        <color rgb="FF000000"/>
        <rFont val="Calibri"/>
      </rPr>
      <t xml:space="preserve">
</t>
    </r>
    <r>
      <rPr>
        <sz val="11"/>
        <color rgb="FF000000"/>
        <rFont val="Calibri"/>
      </rPr>
      <t>$ sudo su -</t>
    </r>
    <r>
      <rPr>
        <sz val="11"/>
        <color rgb="FF000000"/>
        <rFont val="Calibri"/>
      </rPr>
      <t xml:space="preserve">
</t>
    </r>
    <r>
      <rPr>
        <sz val="11"/>
        <color rgb="FF000000"/>
        <rFont val="Calibri"/>
      </rPr>
      <t># chmod 0640 /etc/audit/rules.d/audit.rules</t>
    </r>
    <r>
      <rPr>
        <sz val="11"/>
        <color rgb="FF000000"/>
        <rFont val="Calibri"/>
      </rPr>
      <t xml:space="preserve">
</t>
    </r>
    <r>
      <rPr>
        <sz val="11"/>
        <color rgb="FF000000"/>
        <rFont val="Calibri"/>
      </rPr>
      <t># chmod 0640 /etc/audit/rules.d/[customrulesfile].rules</t>
    </r>
    <r>
      <rPr>
        <sz val="11"/>
        <color rgb="FF000000"/>
        <rFont val="Calibri"/>
      </rPr>
      <t xml:space="preserve">
</t>
    </r>
    <r>
      <rPr>
        <sz val="11"/>
        <color rgb="FF000000"/>
        <rFont val="Calibri"/>
      </rPr>
      <t># chmod 0640 /etc/audit/auditd.conf</t>
    </r>
  </si>
  <si>
    <r>
      <rPr>
        <sz val="11"/>
        <color rgb="FF000000"/>
        <rFont val="Calibri"/>
      </rPr>
      <t>Without the capability to restrict which roles and individuals can select which events are audited, unauthorized personnel may be able to prevent the auditing of critical events. Misconfigured audits may degrade the system's performance by overwhelming the audit log. Misconfigured audits may also make it more difficult to establish, correlate, and investigate the events relating to an incident or identify those responsible for one.</t>
    </r>
  </si>
  <si>
    <r>
      <rPr>
        <sz val="11"/>
        <color rgb="FF000000"/>
        <rFont val="Calibri"/>
      </rPr>
      <t>Confirm Nutanix AOS must allow only the Information System Security Manager (ISSM) (or individuals or roles appointed by the ISSM) to select which auditable events are to be audited.</t>
    </r>
    <r>
      <rPr>
        <sz val="11"/>
        <color rgb="FF000000"/>
        <rFont val="Calibri"/>
      </rPr>
      <t xml:space="preserve">
</t>
    </r>
    <r>
      <rPr>
        <sz val="11"/>
        <color rgb="FF000000"/>
        <rFont val="Calibri"/>
      </rPr>
      <t xml:space="preserve">Note: Nutanix AOS audit facility is locked down so that only root has access to browse below the /etc/audit/ directory. </t>
    </r>
    <r>
      <rPr>
        <sz val="11"/>
        <color rgb="FF000000"/>
        <rFont val="Calibri"/>
      </rPr>
      <t xml:space="preserve">
</t>
    </r>
    <r>
      <rPr>
        <sz val="11"/>
        <color rgb="FF000000"/>
        <rFont val="Calibri"/>
      </rPr>
      <t>$ sudo su -</t>
    </r>
    <r>
      <rPr>
        <sz val="11"/>
        <color rgb="FF000000"/>
        <rFont val="Calibri"/>
      </rPr>
      <t xml:space="preserve">
</t>
    </r>
    <r>
      <rPr>
        <sz val="11"/>
        <color rgb="FF000000"/>
        <rFont val="Calibri"/>
      </rPr>
      <t># ls -al /etc/audit/rules.d/*.rules</t>
    </r>
    <r>
      <rPr>
        <sz val="11"/>
        <color rgb="FF000000"/>
        <rFont val="Calibri"/>
      </rPr>
      <t xml:space="preserve">
</t>
    </r>
    <r>
      <rPr>
        <sz val="11"/>
        <color rgb="FF000000"/>
        <rFont val="Calibri"/>
      </rPr>
      <t>-rw-r----- 1 root root 1280 Feb 16 17:09 audit.rules</t>
    </r>
    <r>
      <rPr>
        <sz val="11"/>
        <color rgb="FF000000"/>
        <rFont val="Calibri"/>
      </rPr>
      <t xml:space="preserve">
</t>
    </r>
    <r>
      <rPr>
        <sz val="11"/>
        <color rgb="FF000000"/>
        <rFont val="Calibri"/>
      </rPr>
      <t>$ sudo su -</t>
    </r>
    <r>
      <rPr>
        <sz val="11"/>
        <color rgb="FF000000"/>
        <rFont val="Calibri"/>
      </rPr>
      <t xml:space="preserve">
</t>
    </r>
    <r>
      <rPr>
        <sz val="11"/>
        <color rgb="FF000000"/>
        <rFont val="Calibri"/>
      </rPr>
      <t>sudo stat -c "%a %n" /etc/audit/auditd.conf</t>
    </r>
    <r>
      <rPr>
        <sz val="11"/>
        <color rgb="FF000000"/>
        <rFont val="Calibri"/>
      </rPr>
      <t xml:space="preserve">
</t>
    </r>
    <r>
      <rPr>
        <sz val="11"/>
        <color rgb="FF000000"/>
        <rFont val="Calibri"/>
      </rPr>
      <t>640 /etc/audit/auditd.conf</t>
    </r>
    <r>
      <rPr>
        <sz val="11"/>
        <color rgb="FF000000"/>
        <rFont val="Calibri"/>
      </rPr>
      <t xml:space="preserve">
</t>
    </r>
    <r>
      <rPr>
        <sz val="11"/>
        <color rgb="FF000000"/>
        <rFont val="Calibri"/>
      </rPr>
      <t>If the files in the "/etc/audit/rules.d/" directory or the "/etc/audit/auditd.conf" file have a mode more permissive than "0640", this is a finding.</t>
    </r>
  </si>
  <si>
    <t>V-254142</t>
  </si>
  <si>
    <r>
      <rPr>
        <sz val="11"/>
        <rFont val="Calibri"/>
      </rPr>
      <t>Nutanix AOS must produce audit records containing the full-text recording of successful and unsuccessful uses and variations of the chown privileged commands.</t>
    </r>
  </si>
  <si>
    <r>
      <rPr>
        <sz val="11"/>
        <color rgb="FF000000"/>
        <rFont val="Calibri"/>
      </rPr>
      <t>Without generating audit records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</si>
  <si>
    <r>
      <rPr>
        <sz val="11"/>
        <color rgb="FF000000"/>
        <rFont val="Calibri"/>
      </rPr>
      <t>Confirm Nutanix AOS generates audit records on all successful/unsuccessful attempts to access privileges occur.</t>
    </r>
    <r>
      <rPr>
        <sz val="11"/>
        <color rgb="FF000000"/>
        <rFont val="Calibri"/>
      </rPr>
      <t xml:space="preserve">
</t>
    </r>
    <r>
      <rPr>
        <sz val="11"/>
        <color rgb="FF000000"/>
        <rFont val="Calibri"/>
      </rPr>
      <t>$ sudo grep -iw chown /etc/audit/audit.rules</t>
    </r>
    <r>
      <rPr>
        <sz val="11"/>
        <color rgb="FF000000"/>
        <rFont val="Calibri"/>
      </rPr>
      <t xml:space="preserve">
</t>
    </r>
    <r>
      <rPr>
        <sz val="11"/>
        <color rgb="FF000000"/>
        <rFont val="Calibri"/>
      </rPr>
      <t>-a always,exit -F arch=b64 -S chown -F auid=0 -k audit_time_perm_mod_export_delete</t>
    </r>
    <r>
      <rPr>
        <sz val="11"/>
        <color rgb="FF000000"/>
        <rFont val="Calibri"/>
      </rPr>
      <t xml:space="preserve">
</t>
    </r>
    <r>
      <rPr>
        <sz val="11"/>
        <color rgb="FF000000"/>
        <rFont val="Calibri"/>
      </rPr>
      <t xml:space="preserve"> -a always,exit -F arch=b64 -S chown -F auid&gt;=1000 -F auid!=4294967295 -k audit_time_perm_mod_export_delete.</t>
    </r>
    <r>
      <rPr>
        <sz val="11"/>
        <color rgb="FF000000"/>
        <rFont val="Calibri"/>
      </rPr>
      <t xml:space="preserve">
</t>
    </r>
    <r>
      <rPr>
        <sz val="11"/>
        <color rgb="FF000000"/>
        <rFont val="Calibri"/>
      </rPr>
      <t xml:space="preserve"> -a always,exit -F arch=b32 -S chown -F auid=0 -k audit_time_perm_mod_export_delete.</t>
    </r>
    <r>
      <rPr>
        <sz val="11"/>
        <color rgb="FF000000"/>
        <rFont val="Calibri"/>
      </rPr>
      <t xml:space="preserve">
</t>
    </r>
    <r>
      <rPr>
        <sz val="11"/>
        <color rgb="FF000000"/>
        <rFont val="Calibri"/>
      </rPr>
      <t xml:space="preserve"> -a always,exit -F arch=b32 -S chown -F auid&gt;=1000 -F auid!=4294967295 -k audit_time_perm_mod_export_delete.</t>
    </r>
    <r>
      <rPr>
        <sz val="11"/>
        <color rgb="FF000000"/>
        <rFont val="Calibri"/>
      </rPr>
      <t xml:space="preserve">
</t>
    </r>
    <r>
      <rPr>
        <sz val="11"/>
        <color rgb="FF000000"/>
        <rFont val="Calibri"/>
      </rPr>
      <t>If the output does not contain all of the above rules, this is a finding.</t>
    </r>
    <r>
      <rPr>
        <sz val="11"/>
        <color rgb="FF000000"/>
        <rFont val="Calibri"/>
      </rPr>
      <t xml:space="preserve">
</t>
    </r>
    <r>
      <rPr>
        <sz val="11"/>
        <color rgb="FF000000"/>
        <rFont val="Calibri"/>
      </rPr>
      <t>If both the "b32" and "b64" audit rules are not defined for the listed syscall(s), this is a finding.</t>
    </r>
    <r>
      <rPr>
        <sz val="11"/>
        <color rgb="FF000000"/>
        <rFont val="Calibri"/>
      </rPr>
      <t xml:space="preserve">
</t>
    </r>
    <r>
      <rPr>
        <sz val="11"/>
        <color rgb="FF000000"/>
        <rFont val="Calibri"/>
      </rPr>
      <t>$ sudo grep -iw fchown /etc/audit/audit.rules</t>
    </r>
    <r>
      <rPr>
        <sz val="11"/>
        <color rgb="FF000000"/>
        <rFont val="Calibri"/>
      </rPr>
      <t xml:space="preserve">
</t>
    </r>
    <r>
      <rPr>
        <sz val="11"/>
        <color rgb="FF000000"/>
        <rFont val="Calibri"/>
      </rPr>
      <t xml:space="preserve"> -a always,exit -F arch=b64 -S fchown -F auid=0 -k audit_time_perm_mod_export_delete.</t>
    </r>
    <r>
      <rPr>
        <sz val="11"/>
        <color rgb="FF000000"/>
        <rFont val="Calibri"/>
      </rPr>
      <t xml:space="preserve">
</t>
    </r>
    <r>
      <rPr>
        <sz val="11"/>
        <color rgb="FF000000"/>
        <rFont val="Calibri"/>
      </rPr>
      <t xml:space="preserve"> -a always,exit -F arch=b64 -S fchown -F auid&gt;=1000 -F auid!=4294967295 -k audit_time_perm_mod_export_delete.</t>
    </r>
    <r>
      <rPr>
        <sz val="11"/>
        <color rgb="FF000000"/>
        <rFont val="Calibri"/>
      </rPr>
      <t xml:space="preserve">
</t>
    </r>
    <r>
      <rPr>
        <sz val="11"/>
        <color rgb="FF000000"/>
        <rFont val="Calibri"/>
      </rPr>
      <t xml:space="preserve"> -a always,exit -F arch=b32 -S fchown -F auid=0 -k audit_time_perm_mod_export_delete.</t>
    </r>
    <r>
      <rPr>
        <sz val="11"/>
        <color rgb="FF000000"/>
        <rFont val="Calibri"/>
      </rPr>
      <t xml:space="preserve">
</t>
    </r>
    <r>
      <rPr>
        <sz val="11"/>
        <color rgb="FF000000"/>
        <rFont val="Calibri"/>
      </rPr>
      <t xml:space="preserve"> -a always,exit -F arch=b32 -S fchown -F auid&gt;=1000 -F auid!=4294967295 -k audit_time_perm_mod_export_delete.</t>
    </r>
    <r>
      <rPr>
        <sz val="11"/>
        <color rgb="FF000000"/>
        <rFont val="Calibri"/>
      </rPr>
      <t xml:space="preserve">
</t>
    </r>
    <r>
      <rPr>
        <sz val="11"/>
        <color rgb="FF000000"/>
        <rFont val="Calibri"/>
      </rPr>
      <t xml:space="preserve"> -a exit,never -F arch=b64 -S openat -S open -S fchown -F success=0 -F uid=1000 -F exit=-13.</t>
    </r>
    <r>
      <rPr>
        <sz val="11"/>
        <color rgb="FF000000"/>
        <rFont val="Calibri"/>
      </rPr>
      <t xml:space="preserve">
</t>
    </r>
    <r>
      <rPr>
        <sz val="11"/>
        <color rgb="FF000000"/>
        <rFont val="Calibri"/>
      </rPr>
      <t xml:space="preserve"> -a exit,never -F arch=b64 -S fchown -F success=0 -F uid=0 -F exit=-13.</t>
    </r>
    <r>
      <rPr>
        <sz val="11"/>
        <color rgb="FF000000"/>
        <rFont val="Calibri"/>
      </rPr>
      <t xml:space="preserve">
</t>
    </r>
    <r>
      <rPr>
        <sz val="11"/>
        <color rgb="FF000000"/>
        <rFont val="Calibri"/>
      </rPr>
      <t>If the output does not contain all of the above rules, this is a finding.</t>
    </r>
    <r>
      <rPr>
        <sz val="11"/>
        <color rgb="FF000000"/>
        <rFont val="Calibri"/>
      </rPr>
      <t xml:space="preserve">
</t>
    </r>
    <r>
      <rPr>
        <sz val="11"/>
        <color rgb="FF000000"/>
        <rFont val="Calibri"/>
      </rPr>
      <t>If both the "b32" and "b64" audit rules are not defined for the listed syscall(s), this is a finding.</t>
    </r>
    <r>
      <rPr>
        <sz val="11"/>
        <color rgb="FF000000"/>
        <rFont val="Calibri"/>
      </rPr>
      <t xml:space="preserve">
</t>
    </r>
    <r>
      <rPr>
        <sz val="11"/>
        <color rgb="FF000000"/>
        <rFont val="Calibri"/>
      </rPr>
      <t>$ sudo grep -iw lchown /etc/audit/audit.rules</t>
    </r>
    <r>
      <rPr>
        <sz val="11"/>
        <color rgb="FF000000"/>
        <rFont val="Calibri"/>
      </rPr>
      <t xml:space="preserve">
</t>
    </r>
    <r>
      <rPr>
        <sz val="11"/>
        <color rgb="FF000000"/>
        <rFont val="Calibri"/>
      </rPr>
      <t xml:space="preserve"> -a always,exit -F arch=b64 -S lchown -F auid=0 -k audit_time_perm_mod_export_delete.</t>
    </r>
    <r>
      <rPr>
        <sz val="11"/>
        <color rgb="FF000000"/>
        <rFont val="Calibri"/>
      </rPr>
      <t xml:space="preserve">
</t>
    </r>
    <r>
      <rPr>
        <sz val="11"/>
        <color rgb="FF000000"/>
        <rFont val="Calibri"/>
      </rPr>
      <t xml:space="preserve"> -a always,exit -F arch=b64 -S lchown -F auid&gt;=1000 -F auid!=4294967295 -k audit_time_perm_mod_export_delete.</t>
    </r>
    <r>
      <rPr>
        <sz val="11"/>
        <color rgb="FF000000"/>
        <rFont val="Calibri"/>
      </rPr>
      <t xml:space="preserve">
</t>
    </r>
    <r>
      <rPr>
        <sz val="11"/>
        <color rgb="FF000000"/>
        <rFont val="Calibri"/>
      </rPr>
      <t xml:space="preserve"> -a always,exit -F arch=b32 -S lchown -F auid=0 -k audit_time_perm_mod_export_delete.</t>
    </r>
    <r>
      <rPr>
        <sz val="11"/>
        <color rgb="FF000000"/>
        <rFont val="Calibri"/>
      </rPr>
      <t xml:space="preserve">
</t>
    </r>
    <r>
      <rPr>
        <sz val="11"/>
        <color rgb="FF000000"/>
        <rFont val="Calibri"/>
      </rPr>
      <t xml:space="preserve"> -a always,exit -F arch=b32 -S lchown -F auid&gt;=1000 -F auid!=4294967295 -k audit_time_perm_mod_export_delete.</t>
    </r>
    <r>
      <rPr>
        <sz val="11"/>
        <color rgb="FF000000"/>
        <rFont val="Calibri"/>
      </rPr>
      <t xml:space="preserve">
</t>
    </r>
    <r>
      <rPr>
        <sz val="11"/>
        <color rgb="FF000000"/>
        <rFont val="Calibri"/>
      </rPr>
      <t>If the output does not contain all of the above rules, this is a finding.</t>
    </r>
    <r>
      <rPr>
        <sz val="11"/>
        <color rgb="FF000000"/>
        <rFont val="Calibri"/>
      </rPr>
      <t xml:space="preserve">
</t>
    </r>
    <r>
      <rPr>
        <sz val="11"/>
        <color rgb="FF000000"/>
        <rFont val="Calibri"/>
      </rPr>
      <t>If both the "b32" and "b64" audit rules are not defined for the listed syscall(s), this is a finding.</t>
    </r>
    <r>
      <rPr>
        <sz val="11"/>
        <color rgb="FF000000"/>
        <rFont val="Calibri"/>
      </rPr>
      <t xml:space="preserve">
</t>
    </r>
    <r>
      <rPr>
        <sz val="11"/>
        <color rgb="FF000000"/>
        <rFont val="Calibri"/>
      </rPr>
      <t>$ sudo grep -iw fchownat /etc/audit/audit.rules</t>
    </r>
    <r>
      <rPr>
        <sz val="11"/>
        <color rgb="FF000000"/>
        <rFont val="Calibri"/>
      </rPr>
      <t xml:space="preserve">
</t>
    </r>
    <r>
      <rPr>
        <sz val="11"/>
        <color rgb="FF000000"/>
        <rFont val="Calibri"/>
      </rPr>
      <t xml:space="preserve"> -a always,exit -F arch=b64 -S fchownat -F auid=0 -k audit_time_perm_mod_export_delete.</t>
    </r>
    <r>
      <rPr>
        <sz val="11"/>
        <color rgb="FF000000"/>
        <rFont val="Calibri"/>
      </rPr>
      <t xml:space="preserve">
</t>
    </r>
    <r>
      <rPr>
        <sz val="11"/>
        <color rgb="FF000000"/>
        <rFont val="Calibri"/>
      </rPr>
      <t xml:space="preserve"> -a always,exit -F arch=b64 -S fchownat -F auid&gt;=1000 -F auid!=4294967295 -k audit_time_perm_mod_export_delete.</t>
    </r>
    <r>
      <rPr>
        <sz val="11"/>
        <color rgb="FF000000"/>
        <rFont val="Calibri"/>
      </rPr>
      <t xml:space="preserve">
</t>
    </r>
    <r>
      <rPr>
        <sz val="11"/>
        <color rgb="FF000000"/>
        <rFont val="Calibri"/>
      </rPr>
      <t xml:space="preserve"> -a always,exit -F arch=b32 -S fchownat -F auid=0 -k audit_time_perm_mod_export_delete.</t>
    </r>
    <r>
      <rPr>
        <sz val="11"/>
        <color rgb="FF000000"/>
        <rFont val="Calibri"/>
      </rPr>
      <t xml:space="preserve">
</t>
    </r>
    <r>
      <rPr>
        <sz val="11"/>
        <color rgb="FF000000"/>
        <rFont val="Calibri"/>
      </rPr>
      <t xml:space="preserve"> -a always,exit -F arch=b32 -S fchownat -F auid&gt;=1000 -F auid!=4294967295 -k audit_time_perm_mod_export_delete.</t>
    </r>
    <r>
      <rPr>
        <sz val="11"/>
        <color rgb="FF000000"/>
        <rFont val="Calibri"/>
      </rPr>
      <t xml:space="preserve">
</t>
    </r>
    <r>
      <rPr>
        <sz val="11"/>
        <color rgb="FF000000"/>
        <rFont val="Calibri"/>
      </rPr>
      <t>If the output does not contain all of the above rules, this is a finding.</t>
    </r>
    <r>
      <rPr>
        <sz val="11"/>
        <color rgb="FF000000"/>
        <rFont val="Calibri"/>
      </rPr>
      <t xml:space="preserve">
</t>
    </r>
    <r>
      <rPr>
        <sz val="11"/>
        <color rgb="FF000000"/>
        <rFont val="Calibri"/>
      </rPr>
      <t>If both the "b32" and "b64" audit rules are not defined for the listed syscall(s), this is a finding.</t>
    </r>
  </si>
  <si>
    <t>V-254143</t>
  </si>
  <si>
    <r>
      <rPr>
        <sz val="11"/>
        <rFont val="Calibri"/>
      </rPr>
      <t>Nutanix AOS must produce audit records containing the full-text recording of successful and unsuccessful uses and variations of the creat privileged commands.</t>
    </r>
  </si>
  <si>
    <r>
      <rPr>
        <sz val="11"/>
        <color rgb="FF000000"/>
        <rFont val="Calibri"/>
      </rPr>
      <t>Confirm Nutanix AOS generates audit records on all successful/unsuccessful attempts to access privileges occur.</t>
    </r>
    <r>
      <rPr>
        <sz val="11"/>
        <color rgb="FF000000"/>
        <rFont val="Calibri"/>
      </rPr>
      <t xml:space="preserve">
</t>
    </r>
    <r>
      <rPr>
        <sz val="11"/>
        <color rgb="FF000000"/>
        <rFont val="Calibri"/>
      </rPr>
      <t>$ sudo grep -iw creat /etc/audit/audit.rules</t>
    </r>
    <r>
      <rPr>
        <sz val="11"/>
        <color rgb="FF000000"/>
        <rFont val="Calibri"/>
      </rPr>
      <t xml:space="preserve">
</t>
    </r>
    <r>
      <rPr>
        <sz val="11"/>
        <color rgb="FF000000"/>
        <rFont val="Calibri"/>
      </rPr>
      <t xml:space="preserve"> -a always,exit -F arch=b64 -S creat -F exit=-EACCES -F auid=0 -k access.</t>
    </r>
    <r>
      <rPr>
        <sz val="11"/>
        <color rgb="FF000000"/>
        <rFont val="Calibri"/>
      </rPr>
      <t xml:space="preserve">
</t>
    </r>
    <r>
      <rPr>
        <sz val="11"/>
        <color rgb="FF000000"/>
        <rFont val="Calibri"/>
      </rPr>
      <t xml:space="preserve"> -a always,exit -F arch=b64 -S creat -F exit=-EPERM -F auid=0 -k access.</t>
    </r>
    <r>
      <rPr>
        <sz val="11"/>
        <color rgb="FF000000"/>
        <rFont val="Calibri"/>
      </rPr>
      <t xml:space="preserve">
</t>
    </r>
    <r>
      <rPr>
        <sz val="11"/>
        <color rgb="FF000000"/>
        <rFont val="Calibri"/>
      </rPr>
      <t xml:space="preserve"> -a always,exit -F arch=b64 -S creat -F exit=-EACCES -F auid&gt;=1000 -F auid!=4294967295 -k access.</t>
    </r>
    <r>
      <rPr>
        <sz val="11"/>
        <color rgb="FF000000"/>
        <rFont val="Calibri"/>
      </rPr>
      <t xml:space="preserve">
</t>
    </r>
    <r>
      <rPr>
        <sz val="11"/>
        <color rgb="FF000000"/>
        <rFont val="Calibri"/>
      </rPr>
      <t xml:space="preserve"> -a always,exit -F arch=b64 -S creat -F exit=-EPERM -F auid&gt;=1000 -F auid!=4294967295 -k access.</t>
    </r>
    <r>
      <rPr>
        <sz val="11"/>
        <color rgb="FF000000"/>
        <rFont val="Calibri"/>
      </rPr>
      <t xml:space="preserve">
</t>
    </r>
    <r>
      <rPr>
        <sz val="11"/>
        <color rgb="FF000000"/>
        <rFont val="Calibri"/>
      </rPr>
      <t xml:space="preserve"> -a always,exit -F arch=b32 -S creat -F exit=-EACCES -F auid=0 -k access.</t>
    </r>
    <r>
      <rPr>
        <sz val="11"/>
        <color rgb="FF000000"/>
        <rFont val="Calibri"/>
      </rPr>
      <t xml:space="preserve">
</t>
    </r>
    <r>
      <rPr>
        <sz val="11"/>
        <color rgb="FF000000"/>
        <rFont val="Calibri"/>
      </rPr>
      <t xml:space="preserve"> -a always,exit -F arch=b32 -S creat -F exit=-EPERM -F auid=0 -k access.</t>
    </r>
    <r>
      <rPr>
        <sz val="11"/>
        <color rgb="FF000000"/>
        <rFont val="Calibri"/>
      </rPr>
      <t xml:space="preserve">
</t>
    </r>
    <r>
      <rPr>
        <sz val="11"/>
        <color rgb="FF000000"/>
        <rFont val="Calibri"/>
      </rPr>
      <t xml:space="preserve"> -a always,exit -F arch=b32 -S creat -F exit=-EACCES -F auid&gt;=1000 -F auid!=4294967295 -k access.</t>
    </r>
    <r>
      <rPr>
        <sz val="11"/>
        <color rgb="FF000000"/>
        <rFont val="Calibri"/>
      </rPr>
      <t xml:space="preserve">
</t>
    </r>
    <r>
      <rPr>
        <sz val="11"/>
        <color rgb="FF000000"/>
        <rFont val="Calibri"/>
      </rPr>
      <t xml:space="preserve"> -a always,exit -F arch=b32 -S creat -F exit=-EPERM -F auid&gt;=1000 -F auid!=4294967295 -k access.</t>
    </r>
    <r>
      <rPr>
        <sz val="11"/>
        <color rgb="FF000000"/>
        <rFont val="Calibri"/>
      </rPr>
      <t xml:space="preserve">
</t>
    </r>
    <r>
      <rPr>
        <sz val="11"/>
        <color rgb="FF000000"/>
        <rFont val="Calibri"/>
      </rPr>
      <t>If the output does not contain all of the above rules, this is a finding.</t>
    </r>
    <r>
      <rPr>
        <sz val="11"/>
        <color rgb="FF000000"/>
        <rFont val="Calibri"/>
      </rPr>
      <t xml:space="preserve">
</t>
    </r>
    <r>
      <rPr>
        <sz val="11"/>
        <color rgb="FF000000"/>
        <rFont val="Calibri"/>
      </rPr>
      <t>If both the "b32" and "b64" audit rules are not defined for the listed syscall(s), this is a finding.</t>
    </r>
  </si>
  <si>
    <t>V-254144</t>
  </si>
  <si>
    <r>
      <rPr>
        <sz val="11"/>
        <rFont val="Calibri"/>
      </rPr>
      <t>Nutanix AOS must produce audit records containing the full-text recording of successful and unsuccessful uses and variations of the open-related privileged commands.</t>
    </r>
  </si>
  <si>
    <r>
      <rPr>
        <sz val="11"/>
        <color rgb="FF000000"/>
        <rFont val="Calibri"/>
      </rPr>
      <t>Confirm Nutanix AOS generates audit records on all successful/unsuccessful attempts to access privileges occur.</t>
    </r>
    <r>
      <rPr>
        <sz val="11"/>
        <color rgb="FF000000"/>
        <rFont val="Calibri"/>
      </rPr>
      <t xml:space="preserve">
</t>
    </r>
    <r>
      <rPr>
        <sz val="11"/>
        <color rgb="FF000000"/>
        <rFont val="Calibri"/>
      </rPr>
      <t>$ sudo grep -iw open /etc/audit/audit.rules</t>
    </r>
    <r>
      <rPr>
        <sz val="11"/>
        <color rgb="FF000000"/>
        <rFont val="Calibri"/>
      </rPr>
      <t xml:space="preserve">
</t>
    </r>
    <r>
      <rPr>
        <sz val="11"/>
        <color rgb="FF000000"/>
        <rFont val="Calibri"/>
      </rPr>
      <t xml:space="preserve"> -a always,exit -F arch=b64 -S open -F exit=-EACCES -F auid=0 -k access.</t>
    </r>
    <r>
      <rPr>
        <sz val="11"/>
        <color rgb="FF000000"/>
        <rFont val="Calibri"/>
      </rPr>
      <t xml:space="preserve">
</t>
    </r>
    <r>
      <rPr>
        <sz val="11"/>
        <color rgb="FF000000"/>
        <rFont val="Calibri"/>
      </rPr>
      <t xml:space="preserve"> -a always,exit -F arch=b64 -S open -F exit=-EPERM -F auid=0 -k access.</t>
    </r>
    <r>
      <rPr>
        <sz val="11"/>
        <color rgb="FF000000"/>
        <rFont val="Calibri"/>
      </rPr>
      <t xml:space="preserve">
</t>
    </r>
    <r>
      <rPr>
        <sz val="11"/>
        <color rgb="FF000000"/>
        <rFont val="Calibri"/>
      </rPr>
      <t xml:space="preserve"> -a always,exit -F arch=b64 -S open -F exit=-EACCES -F auid&gt;=1000 -F auid!=4294967295 -k access.</t>
    </r>
    <r>
      <rPr>
        <sz val="11"/>
        <color rgb="FF000000"/>
        <rFont val="Calibri"/>
      </rPr>
      <t xml:space="preserve">
</t>
    </r>
    <r>
      <rPr>
        <sz val="11"/>
        <color rgb="FF000000"/>
        <rFont val="Calibri"/>
      </rPr>
      <t xml:space="preserve"> -a always,exit -F arch=b64 -S open -F exit=-EPERM -F auid&gt;=1000 -F auid!=4294967295 -k access.</t>
    </r>
    <r>
      <rPr>
        <sz val="11"/>
        <color rgb="FF000000"/>
        <rFont val="Calibri"/>
      </rPr>
      <t xml:space="preserve">
</t>
    </r>
    <r>
      <rPr>
        <sz val="11"/>
        <color rgb="FF000000"/>
        <rFont val="Calibri"/>
      </rPr>
      <t xml:space="preserve"> -a always,exit -F arch=b32 -S open -F exit=-EACCES -F auid=0 -k access.</t>
    </r>
    <r>
      <rPr>
        <sz val="11"/>
        <color rgb="FF000000"/>
        <rFont val="Calibri"/>
      </rPr>
      <t xml:space="preserve">
</t>
    </r>
    <r>
      <rPr>
        <sz val="11"/>
        <color rgb="FF000000"/>
        <rFont val="Calibri"/>
      </rPr>
      <t xml:space="preserve"> -a always,exit -F arch=b32 -S open -F exit=-EPERM -F auid=0 -k access.</t>
    </r>
    <r>
      <rPr>
        <sz val="11"/>
        <color rgb="FF000000"/>
        <rFont val="Calibri"/>
      </rPr>
      <t xml:space="preserve">
</t>
    </r>
    <r>
      <rPr>
        <sz val="11"/>
        <color rgb="FF000000"/>
        <rFont val="Calibri"/>
      </rPr>
      <t xml:space="preserve"> -a always,exit -F arch=b32 -S open -F exit=-EACCES -F auid&gt;=1000 -F auid!=4294967295 -k access.</t>
    </r>
    <r>
      <rPr>
        <sz val="11"/>
        <color rgb="FF000000"/>
        <rFont val="Calibri"/>
      </rPr>
      <t xml:space="preserve">
</t>
    </r>
    <r>
      <rPr>
        <sz val="11"/>
        <color rgb="FF000000"/>
        <rFont val="Calibri"/>
      </rPr>
      <t xml:space="preserve"> -a always,exit -F arch=b32 -S open -F exit=-EPERM -F auid&gt;=1000 -F auid!=4294967295 -k access.</t>
    </r>
    <r>
      <rPr>
        <sz val="11"/>
        <color rgb="FF000000"/>
        <rFont val="Calibri"/>
      </rPr>
      <t xml:space="preserve">
</t>
    </r>
    <r>
      <rPr>
        <sz val="11"/>
        <color rgb="FF000000"/>
        <rFont val="Calibri"/>
      </rPr>
      <t>If the output does not contain all of the above rules, this is a finding.</t>
    </r>
    <r>
      <rPr>
        <sz val="11"/>
        <color rgb="FF000000"/>
        <rFont val="Calibri"/>
      </rPr>
      <t xml:space="preserve">
</t>
    </r>
    <r>
      <rPr>
        <sz val="11"/>
        <color rgb="FF000000"/>
        <rFont val="Calibri"/>
      </rPr>
      <t>If both the "b32" and "b64" audit rules are not defined for the listed syscall(s), this is a finding.</t>
    </r>
    <r>
      <rPr>
        <sz val="11"/>
        <color rgb="FF000000"/>
        <rFont val="Calibri"/>
      </rPr>
      <t xml:space="preserve">
</t>
    </r>
    <r>
      <rPr>
        <sz val="11"/>
        <color rgb="FF000000"/>
        <rFont val="Calibri"/>
      </rPr>
      <t>$ sudo grep -iw openat /etc/audit/audit.rules</t>
    </r>
    <r>
      <rPr>
        <sz val="11"/>
        <color rgb="FF000000"/>
        <rFont val="Calibri"/>
      </rPr>
      <t xml:space="preserve">
</t>
    </r>
    <r>
      <rPr>
        <sz val="11"/>
        <color rgb="FF000000"/>
        <rFont val="Calibri"/>
      </rPr>
      <t xml:space="preserve"> -a always,exit -F arch=b64 -S openat -F exit=-EACCES -F auid=0 -k access.</t>
    </r>
    <r>
      <rPr>
        <sz val="11"/>
        <color rgb="FF000000"/>
        <rFont val="Calibri"/>
      </rPr>
      <t xml:space="preserve">
</t>
    </r>
    <r>
      <rPr>
        <sz val="11"/>
        <color rgb="FF000000"/>
        <rFont val="Calibri"/>
      </rPr>
      <t xml:space="preserve"> -a always,exit -F arch=b64 -S openat -F exit=-EPERM -F auid=0 -k access.</t>
    </r>
    <r>
      <rPr>
        <sz val="11"/>
        <color rgb="FF000000"/>
        <rFont val="Calibri"/>
      </rPr>
      <t xml:space="preserve">
</t>
    </r>
    <r>
      <rPr>
        <sz val="11"/>
        <color rgb="FF000000"/>
        <rFont val="Calibri"/>
      </rPr>
      <t xml:space="preserve"> -a always,exit -F arch=b64 -S openat -F exit=-EACCES -F auid&gt;=1000 -F auid!=4294967295 -k access.</t>
    </r>
    <r>
      <rPr>
        <sz val="11"/>
        <color rgb="FF000000"/>
        <rFont val="Calibri"/>
      </rPr>
      <t xml:space="preserve">
</t>
    </r>
    <r>
      <rPr>
        <sz val="11"/>
        <color rgb="FF000000"/>
        <rFont val="Calibri"/>
      </rPr>
      <t xml:space="preserve"> -a always,exit -F arch=b64 -S openat -F exit=-EPERM -F auid&gt;=1000 -F auid!=4294967295 -k access.</t>
    </r>
    <r>
      <rPr>
        <sz val="11"/>
        <color rgb="FF000000"/>
        <rFont val="Calibri"/>
      </rPr>
      <t xml:space="preserve">
</t>
    </r>
    <r>
      <rPr>
        <sz val="11"/>
        <color rgb="FF000000"/>
        <rFont val="Calibri"/>
      </rPr>
      <t xml:space="preserve"> -a always,exit -F arch=b32 -S openat -F exit=-EACCES -F auid=0 -k access.</t>
    </r>
    <r>
      <rPr>
        <sz val="11"/>
        <color rgb="FF000000"/>
        <rFont val="Calibri"/>
      </rPr>
      <t xml:space="preserve">
</t>
    </r>
    <r>
      <rPr>
        <sz val="11"/>
        <color rgb="FF000000"/>
        <rFont val="Calibri"/>
      </rPr>
      <t xml:space="preserve"> -a always,exit -F arch=b32 -S openat -F exit=-EPERM -F auid=0 -k access.</t>
    </r>
    <r>
      <rPr>
        <sz val="11"/>
        <color rgb="FF000000"/>
        <rFont val="Calibri"/>
      </rPr>
      <t xml:space="preserve">
</t>
    </r>
    <r>
      <rPr>
        <sz val="11"/>
        <color rgb="FF000000"/>
        <rFont val="Calibri"/>
      </rPr>
      <t xml:space="preserve"> -a always,exit -F arch=b32 -S openat -F exit=-EACCES -F auid&gt;=1000 -F auid!=4294967295 -k access.</t>
    </r>
    <r>
      <rPr>
        <sz val="11"/>
        <color rgb="FF000000"/>
        <rFont val="Calibri"/>
      </rPr>
      <t xml:space="preserve">
</t>
    </r>
    <r>
      <rPr>
        <sz val="11"/>
        <color rgb="FF000000"/>
        <rFont val="Calibri"/>
      </rPr>
      <t xml:space="preserve"> -a always,exit -F arch=b32 -S openat -F exit=-EPERM -F auid&gt;=1000 -F auid!=4294967295 -k access.</t>
    </r>
    <r>
      <rPr>
        <sz val="11"/>
        <color rgb="FF000000"/>
        <rFont val="Calibri"/>
      </rPr>
      <t xml:space="preserve">
</t>
    </r>
    <r>
      <rPr>
        <sz val="11"/>
        <color rgb="FF000000"/>
        <rFont val="Calibri"/>
      </rPr>
      <t>If the output does not contain all of the above rules, this is a finding.</t>
    </r>
    <r>
      <rPr>
        <sz val="11"/>
        <color rgb="FF000000"/>
        <rFont val="Calibri"/>
      </rPr>
      <t xml:space="preserve">
</t>
    </r>
    <r>
      <rPr>
        <sz val="11"/>
        <color rgb="FF000000"/>
        <rFont val="Calibri"/>
      </rPr>
      <t>If both the "b32" and "b64" audit rules are not defined for the listed syscall(s), this is a finding.</t>
    </r>
    <r>
      <rPr>
        <sz val="11"/>
        <color rgb="FF000000"/>
        <rFont val="Calibri"/>
      </rPr>
      <t xml:space="preserve">
</t>
    </r>
    <r>
      <rPr>
        <sz val="11"/>
        <color rgb="FF000000"/>
        <rFont val="Calibri"/>
      </rPr>
      <t>$ sudo grep -iw open_by_handle_at /etc/audit/audit.rules</t>
    </r>
    <r>
      <rPr>
        <sz val="11"/>
        <color rgb="FF000000"/>
        <rFont val="Calibri"/>
      </rPr>
      <t xml:space="preserve">
</t>
    </r>
    <r>
      <rPr>
        <sz val="11"/>
        <color rgb="FF000000"/>
        <rFont val="Calibri"/>
      </rPr>
      <t xml:space="preserve"> -a always,exit -F arch=b64 -S open_by_handle_at -F exit=-EACCES -F auid=0 -k access.</t>
    </r>
    <r>
      <rPr>
        <sz val="11"/>
        <color rgb="FF000000"/>
        <rFont val="Calibri"/>
      </rPr>
      <t xml:space="preserve">
</t>
    </r>
    <r>
      <rPr>
        <sz val="11"/>
        <color rgb="FF000000"/>
        <rFont val="Calibri"/>
      </rPr>
      <t xml:space="preserve"> -a always,exit -F arch=b64 -S open_by_handle_at -F exit=-EPERM -F auid=0 -k access.</t>
    </r>
    <r>
      <rPr>
        <sz val="11"/>
        <color rgb="FF000000"/>
        <rFont val="Calibri"/>
      </rPr>
      <t xml:space="preserve">
</t>
    </r>
    <r>
      <rPr>
        <sz val="11"/>
        <color rgb="FF000000"/>
        <rFont val="Calibri"/>
      </rPr>
      <t xml:space="preserve"> -a always,exit -F arch=b64 -S open_by_handle_at -F exit=-EACCES -F auid&gt;=1000 -F auid!=4294967295 -k access.</t>
    </r>
    <r>
      <rPr>
        <sz val="11"/>
        <color rgb="FF000000"/>
        <rFont val="Calibri"/>
      </rPr>
      <t xml:space="preserve">
</t>
    </r>
    <r>
      <rPr>
        <sz val="11"/>
        <color rgb="FF000000"/>
        <rFont val="Calibri"/>
      </rPr>
      <t xml:space="preserve"> -a always,exit -F arch=b64 -S open_by_handle_at -F exit=-EPERM -F auid&gt;=1000 -F auid!=4294967295 -k access.</t>
    </r>
    <r>
      <rPr>
        <sz val="11"/>
        <color rgb="FF000000"/>
        <rFont val="Calibri"/>
      </rPr>
      <t xml:space="preserve">
</t>
    </r>
    <r>
      <rPr>
        <sz val="11"/>
        <color rgb="FF000000"/>
        <rFont val="Calibri"/>
      </rPr>
      <t xml:space="preserve"> -a always,exit -F arch=b32 -S open_by_handle_at -F exit=-EACCES -F auid=0 -k access.</t>
    </r>
    <r>
      <rPr>
        <sz val="11"/>
        <color rgb="FF000000"/>
        <rFont val="Calibri"/>
      </rPr>
      <t xml:space="preserve">
</t>
    </r>
    <r>
      <rPr>
        <sz val="11"/>
        <color rgb="FF000000"/>
        <rFont val="Calibri"/>
      </rPr>
      <t xml:space="preserve"> -a always,exit -F arch=b32 -S open_by_handle_at -F exit=-EPERM -F auid=0 -k access.</t>
    </r>
    <r>
      <rPr>
        <sz val="11"/>
        <color rgb="FF000000"/>
        <rFont val="Calibri"/>
      </rPr>
      <t xml:space="preserve">
</t>
    </r>
    <r>
      <rPr>
        <sz val="11"/>
        <color rgb="FF000000"/>
        <rFont val="Calibri"/>
      </rPr>
      <t xml:space="preserve"> -a always,exit -F arch=b32 -S open_by_handle_at -F exit=-EACCES -F auid&gt;=1000 -F auid!=4294967295 -k access.</t>
    </r>
    <r>
      <rPr>
        <sz val="11"/>
        <color rgb="FF000000"/>
        <rFont val="Calibri"/>
      </rPr>
      <t xml:space="preserve">
</t>
    </r>
    <r>
      <rPr>
        <sz val="11"/>
        <color rgb="FF000000"/>
        <rFont val="Calibri"/>
      </rPr>
      <t xml:space="preserve"> -a always,exit -F arch=b32 -S open_by_handle_at -F exit=-EPERM -F auid&gt;=1000 -F auid!=4294967295 -k access.</t>
    </r>
    <r>
      <rPr>
        <sz val="11"/>
        <color rgb="FF000000"/>
        <rFont val="Calibri"/>
      </rPr>
      <t xml:space="preserve">
</t>
    </r>
    <r>
      <rPr>
        <sz val="11"/>
        <color rgb="FF000000"/>
        <rFont val="Calibri"/>
      </rPr>
      <t>If the output does not contain all of the above rules, this is a finding.</t>
    </r>
    <r>
      <rPr>
        <sz val="11"/>
        <color rgb="FF000000"/>
        <rFont val="Calibri"/>
      </rPr>
      <t xml:space="preserve">
</t>
    </r>
    <r>
      <rPr>
        <sz val="11"/>
        <color rgb="FF000000"/>
        <rFont val="Calibri"/>
      </rPr>
      <t>If both the "b32" and "b64" audit rules are not defined for the listed syscall(s), this is a finding.</t>
    </r>
  </si>
  <si>
    <t>V-254145</t>
  </si>
  <si>
    <r>
      <rPr>
        <sz val="11"/>
        <rFont val="Calibri"/>
      </rPr>
      <t>Nutanix AOS must produce audit records containing the full-text recording of successful and unsuccessful uses and variations of the truncate-related privileged commands.</t>
    </r>
  </si>
  <si>
    <r>
      <rPr>
        <sz val="11"/>
        <color rgb="FF000000"/>
        <rFont val="Calibri"/>
      </rPr>
      <t>Without generating audit records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</si>
  <si>
    <r>
      <rPr>
        <sz val="11"/>
        <color rgb="FF000000"/>
        <rFont val="Calibri"/>
      </rPr>
      <t>Confirm Nutanix AOS generates audit records on all successful/unsuccessful attempts to access privileges occur.</t>
    </r>
    <r>
      <rPr>
        <sz val="11"/>
        <color rgb="FF000000"/>
        <rFont val="Calibri"/>
      </rPr>
      <t xml:space="preserve">
</t>
    </r>
    <r>
      <rPr>
        <sz val="11"/>
        <color rgb="FF000000"/>
        <rFont val="Calibri"/>
      </rPr>
      <t>$ sudo grep -iw truncate /etc/audit/audit.rules</t>
    </r>
    <r>
      <rPr>
        <sz val="11"/>
        <color rgb="FF000000"/>
        <rFont val="Calibri"/>
      </rPr>
      <t xml:space="preserve">
</t>
    </r>
    <r>
      <rPr>
        <sz val="11"/>
        <color rgb="FF000000"/>
        <rFont val="Calibri"/>
      </rPr>
      <t xml:space="preserve"> -a always,exit -F arch=b64 -S truncate -F exit=-EACCES -F auid=0 -k access.</t>
    </r>
    <r>
      <rPr>
        <sz val="11"/>
        <color rgb="FF000000"/>
        <rFont val="Calibri"/>
      </rPr>
      <t xml:space="preserve">
</t>
    </r>
    <r>
      <rPr>
        <sz val="11"/>
        <color rgb="FF000000"/>
        <rFont val="Calibri"/>
      </rPr>
      <t xml:space="preserve"> -a always,exit -F arch=b64 -S truncate -F exit=-EPERM -F auid=0 -k access.</t>
    </r>
    <r>
      <rPr>
        <sz val="11"/>
        <color rgb="FF000000"/>
        <rFont val="Calibri"/>
      </rPr>
      <t xml:space="preserve">
</t>
    </r>
    <r>
      <rPr>
        <sz val="11"/>
        <color rgb="FF000000"/>
        <rFont val="Calibri"/>
      </rPr>
      <t xml:space="preserve"> -a always,exit -F arch=b64 -S truncate -F exit=-EACCES -F auid&gt;=1000 -F auid!=4294967295 -k access.</t>
    </r>
    <r>
      <rPr>
        <sz val="11"/>
        <color rgb="FF000000"/>
        <rFont val="Calibri"/>
      </rPr>
      <t xml:space="preserve">
</t>
    </r>
    <r>
      <rPr>
        <sz val="11"/>
        <color rgb="FF000000"/>
        <rFont val="Calibri"/>
      </rPr>
      <t xml:space="preserve"> -a always,exit -F arch=b64 -S truncate -F exit=-EPERM -F auid&gt;=1000 -F auid!=4294967295 -k access.</t>
    </r>
    <r>
      <rPr>
        <sz val="11"/>
        <color rgb="FF000000"/>
        <rFont val="Calibri"/>
      </rPr>
      <t xml:space="preserve">
</t>
    </r>
    <r>
      <rPr>
        <sz val="11"/>
        <color rgb="FF000000"/>
        <rFont val="Calibri"/>
      </rPr>
      <t xml:space="preserve"> -a always,exit -F arch=b32 -S truncate -F exit=-EACCES -F auid=0 -k access.</t>
    </r>
    <r>
      <rPr>
        <sz val="11"/>
        <color rgb="FF000000"/>
        <rFont val="Calibri"/>
      </rPr>
      <t xml:space="preserve">
</t>
    </r>
    <r>
      <rPr>
        <sz val="11"/>
        <color rgb="FF000000"/>
        <rFont val="Calibri"/>
      </rPr>
      <t xml:space="preserve"> -a always,exit -F arch=b32 -S truncate -F exit=-EPERM -F auid=0 -k access.</t>
    </r>
    <r>
      <rPr>
        <sz val="11"/>
        <color rgb="FF000000"/>
        <rFont val="Calibri"/>
      </rPr>
      <t xml:space="preserve">
</t>
    </r>
    <r>
      <rPr>
        <sz val="11"/>
        <color rgb="FF000000"/>
        <rFont val="Calibri"/>
      </rPr>
      <t xml:space="preserve"> -a always,exit -F arch=b32 -S truncate -F exit=-EACCES -F auid&gt;=1000 -F auid!=4294967295 -k access.</t>
    </r>
    <r>
      <rPr>
        <sz val="11"/>
        <color rgb="FF000000"/>
        <rFont val="Calibri"/>
      </rPr>
      <t xml:space="preserve">
</t>
    </r>
    <r>
      <rPr>
        <sz val="11"/>
        <color rgb="FF000000"/>
        <rFont val="Calibri"/>
      </rPr>
      <t xml:space="preserve"> -a always,exit -F arch=b32 -S truncate -F exit=-EPERM -F auid&gt;=1000 -F auid!=4294967295 -k access.</t>
    </r>
    <r>
      <rPr>
        <sz val="11"/>
        <color rgb="FF000000"/>
        <rFont val="Calibri"/>
      </rPr>
      <t xml:space="preserve">
</t>
    </r>
    <r>
      <rPr>
        <sz val="11"/>
        <color rgb="FF000000"/>
        <rFont val="Calibri"/>
      </rPr>
      <t>If the output does not contain all of the above rules, this is a finding.</t>
    </r>
    <r>
      <rPr>
        <sz val="11"/>
        <color rgb="FF000000"/>
        <rFont val="Calibri"/>
      </rPr>
      <t xml:space="preserve">
</t>
    </r>
    <r>
      <rPr>
        <sz val="11"/>
        <color rgb="FF000000"/>
        <rFont val="Calibri"/>
      </rPr>
      <t>If both the "b32" and "b64" audit rules are not defined for the listed syscall(s), this is a finding.</t>
    </r>
    <r>
      <rPr>
        <sz val="11"/>
        <color rgb="FF000000"/>
        <rFont val="Calibri"/>
      </rPr>
      <t xml:space="preserve">
</t>
    </r>
    <r>
      <rPr>
        <sz val="11"/>
        <color rgb="FF000000"/>
        <rFont val="Calibri"/>
      </rPr>
      <t>$ sudo grep -iw ftruncate /etc/audit/audit.rules</t>
    </r>
    <r>
      <rPr>
        <sz val="11"/>
        <color rgb="FF000000"/>
        <rFont val="Calibri"/>
      </rPr>
      <t xml:space="preserve">
</t>
    </r>
    <r>
      <rPr>
        <sz val="11"/>
        <color rgb="FF000000"/>
        <rFont val="Calibri"/>
      </rPr>
      <t xml:space="preserve"> -a always,exit -F arch=b64 -S ftruncate -F exit=-EACCES -F auid=0 -k access.</t>
    </r>
    <r>
      <rPr>
        <sz val="11"/>
        <color rgb="FF000000"/>
        <rFont val="Calibri"/>
      </rPr>
      <t xml:space="preserve">
</t>
    </r>
    <r>
      <rPr>
        <sz val="11"/>
        <color rgb="FF000000"/>
        <rFont val="Calibri"/>
      </rPr>
      <t xml:space="preserve"> -a always,exit -F arch=b64 -S ftruncate -F exit=-EPERM -F auid=0 -k access.</t>
    </r>
    <r>
      <rPr>
        <sz val="11"/>
        <color rgb="FF000000"/>
        <rFont val="Calibri"/>
      </rPr>
      <t xml:space="preserve">
</t>
    </r>
    <r>
      <rPr>
        <sz val="11"/>
        <color rgb="FF000000"/>
        <rFont val="Calibri"/>
      </rPr>
      <t xml:space="preserve"> -a always,exit -F arch=b64 -S ftruncate -F exit=-EACCES -F auid&gt;=1000 -F auid!=4294967295 -k access.</t>
    </r>
    <r>
      <rPr>
        <sz val="11"/>
        <color rgb="FF000000"/>
        <rFont val="Calibri"/>
      </rPr>
      <t xml:space="preserve">
</t>
    </r>
    <r>
      <rPr>
        <sz val="11"/>
        <color rgb="FF000000"/>
        <rFont val="Calibri"/>
      </rPr>
      <t xml:space="preserve"> -a always,exit -F arch=b64 -S ftruncate -F exit=-EPERM -F auid&gt;=1000 -F auid!=4294967295 -k access.</t>
    </r>
    <r>
      <rPr>
        <sz val="11"/>
        <color rgb="FF000000"/>
        <rFont val="Calibri"/>
      </rPr>
      <t xml:space="preserve">
</t>
    </r>
    <r>
      <rPr>
        <sz val="11"/>
        <color rgb="FF000000"/>
        <rFont val="Calibri"/>
      </rPr>
      <t xml:space="preserve"> -a always,exit -F arch=b32 -S ftruncate -F exit=-EACCES -F auid=0 -k access.</t>
    </r>
    <r>
      <rPr>
        <sz val="11"/>
        <color rgb="FF000000"/>
        <rFont val="Calibri"/>
      </rPr>
      <t xml:space="preserve">
</t>
    </r>
    <r>
      <rPr>
        <sz val="11"/>
        <color rgb="FF000000"/>
        <rFont val="Calibri"/>
      </rPr>
      <t xml:space="preserve"> -a always,exit -F arch=b32 -S ftruncate -F exit=-EPERM -F auid=0 -k access.</t>
    </r>
    <r>
      <rPr>
        <sz val="11"/>
        <color rgb="FF000000"/>
        <rFont val="Calibri"/>
      </rPr>
      <t xml:space="preserve">
</t>
    </r>
    <r>
      <rPr>
        <sz val="11"/>
        <color rgb="FF000000"/>
        <rFont val="Calibri"/>
      </rPr>
      <t xml:space="preserve"> -a always,exit -F arch=b32 -S ftruncate -F exit=-EACCES -F auid&gt;=1000 -F auid!=4294967295 -k access.</t>
    </r>
    <r>
      <rPr>
        <sz val="11"/>
        <color rgb="FF000000"/>
        <rFont val="Calibri"/>
      </rPr>
      <t xml:space="preserve">
</t>
    </r>
    <r>
      <rPr>
        <sz val="11"/>
        <color rgb="FF000000"/>
        <rFont val="Calibri"/>
      </rPr>
      <t xml:space="preserve"> -a always,exit -F arch=b32 -S ftruncate -F exit=-EPERM -F auid&gt;=1000 -F auid!=4294967295 -k access.</t>
    </r>
    <r>
      <rPr>
        <sz val="11"/>
        <color rgb="FF000000"/>
        <rFont val="Calibri"/>
      </rPr>
      <t xml:space="preserve">
</t>
    </r>
    <r>
      <rPr>
        <sz val="11"/>
        <color rgb="FF000000"/>
        <rFont val="Calibri"/>
      </rPr>
      <t>If the output does not contain all of the above rules, this is a finding.</t>
    </r>
    <r>
      <rPr>
        <sz val="11"/>
        <color rgb="FF000000"/>
        <rFont val="Calibri"/>
      </rPr>
      <t xml:space="preserve">
</t>
    </r>
    <r>
      <rPr>
        <sz val="11"/>
        <color rgb="FF000000"/>
        <rFont val="Calibri"/>
      </rPr>
      <t>If both the "b32" and "b64" audit rules are not defined for the listed syscall(s), this is a finding.</t>
    </r>
  </si>
  <si>
    <t>V-254146</t>
  </si>
  <si>
    <r>
      <rPr>
        <sz val="11"/>
        <rFont val="Calibri"/>
      </rPr>
      <t>Nutanix AOS must generate audit records for file access actions.</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</si>
  <si>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</si>
  <si>
    <r>
      <rPr>
        <sz val="11"/>
        <color rgb="FF000000"/>
        <rFont val="Calibri"/>
      </rPr>
      <t>Confirm Nutanix AOS generates audit records on all successful/unsuccessful attempts to access categories of information occur.</t>
    </r>
    <r>
      <rPr>
        <sz val="11"/>
        <color rgb="FF000000"/>
        <rFont val="Calibri"/>
      </rPr>
      <t xml:space="preserve">
</t>
    </r>
    <r>
      <rPr>
        <sz val="11"/>
        <color rgb="FF000000"/>
        <rFont val="Calibri"/>
      </rPr>
      <t>$ sudo grep -iw creat /etc/audit/audit.rules</t>
    </r>
    <r>
      <rPr>
        <sz val="11"/>
        <color rgb="FF000000"/>
        <rFont val="Calibri"/>
      </rPr>
      <t xml:space="preserve">
</t>
    </r>
    <r>
      <rPr>
        <sz val="11"/>
        <color rgb="FF000000"/>
        <rFont val="Calibri"/>
      </rPr>
      <t xml:space="preserve"> -a always,exit -F arch=b64 -S creat -F exit=-EACCES -F auid=0 -k access.</t>
    </r>
    <r>
      <rPr>
        <sz val="11"/>
        <color rgb="FF000000"/>
        <rFont val="Calibri"/>
      </rPr>
      <t xml:space="preserve">
</t>
    </r>
    <r>
      <rPr>
        <sz val="11"/>
        <color rgb="FF000000"/>
        <rFont val="Calibri"/>
      </rPr>
      <t xml:space="preserve"> -a always,exit -F arch=b64 -S creat -F exit=-EPERM -F auid=0 -k access.</t>
    </r>
    <r>
      <rPr>
        <sz val="11"/>
        <color rgb="FF000000"/>
        <rFont val="Calibri"/>
      </rPr>
      <t xml:space="preserve">
</t>
    </r>
    <r>
      <rPr>
        <sz val="11"/>
        <color rgb="FF000000"/>
        <rFont val="Calibri"/>
      </rPr>
      <t xml:space="preserve"> -a always,exit -F arch=b64 -S creat -F exit=-EACCES -F auid&gt;=1000 -F auid!=4294967295 -k access.</t>
    </r>
    <r>
      <rPr>
        <sz val="11"/>
        <color rgb="FF000000"/>
        <rFont val="Calibri"/>
      </rPr>
      <t xml:space="preserve">
</t>
    </r>
    <r>
      <rPr>
        <sz val="11"/>
        <color rgb="FF000000"/>
        <rFont val="Calibri"/>
      </rPr>
      <t xml:space="preserve"> -a always,exit -F arch=b64 -S creat -F exit=-EPERM -F auid&gt;=1000 -F auid!=4294967295 -k access.</t>
    </r>
    <r>
      <rPr>
        <sz val="11"/>
        <color rgb="FF000000"/>
        <rFont val="Calibri"/>
      </rPr>
      <t xml:space="preserve">
</t>
    </r>
    <r>
      <rPr>
        <sz val="11"/>
        <color rgb="FF000000"/>
        <rFont val="Calibri"/>
      </rPr>
      <t xml:space="preserve"> -a always,exit -F arch=b32 -S creat -F exit=-EACCES -F auid=0 -k access.</t>
    </r>
    <r>
      <rPr>
        <sz val="11"/>
        <color rgb="FF000000"/>
        <rFont val="Calibri"/>
      </rPr>
      <t xml:space="preserve">
</t>
    </r>
    <r>
      <rPr>
        <sz val="11"/>
        <color rgb="FF000000"/>
        <rFont val="Calibri"/>
      </rPr>
      <t xml:space="preserve"> -a always,exit -F arch=b32 -S creat -F exit=-EPERM -F auid=0 -k access.</t>
    </r>
    <r>
      <rPr>
        <sz val="11"/>
        <color rgb="FF000000"/>
        <rFont val="Calibri"/>
      </rPr>
      <t xml:space="preserve">
</t>
    </r>
    <r>
      <rPr>
        <sz val="11"/>
        <color rgb="FF000000"/>
        <rFont val="Calibri"/>
      </rPr>
      <t xml:space="preserve"> -a always,exit -F arch=b32 -S creat -F exit=-EACCES -F auid&gt;=1000 -F auid!=4294967295 -k access.</t>
    </r>
    <r>
      <rPr>
        <sz val="11"/>
        <color rgb="FF000000"/>
        <rFont val="Calibri"/>
      </rPr>
      <t xml:space="preserve">
</t>
    </r>
    <r>
      <rPr>
        <sz val="11"/>
        <color rgb="FF000000"/>
        <rFont val="Calibri"/>
      </rPr>
      <t xml:space="preserve"> -a always,exit -F arch=b32 -S creat -F exit=-EPERM -F auid&gt;=1000 -F auid!=4294967295 -k access.</t>
    </r>
    <r>
      <rPr>
        <sz val="11"/>
        <color rgb="FF000000"/>
        <rFont val="Calibri"/>
      </rPr>
      <t xml:space="preserve">
</t>
    </r>
    <r>
      <rPr>
        <sz val="11"/>
        <color rgb="FF000000"/>
        <rFont val="Calibri"/>
      </rPr>
      <t>$ sudo grep -iw open /etc/audit/audit.rules</t>
    </r>
    <r>
      <rPr>
        <sz val="11"/>
        <color rgb="FF000000"/>
        <rFont val="Calibri"/>
      </rPr>
      <t xml:space="preserve">
</t>
    </r>
    <r>
      <rPr>
        <sz val="11"/>
        <color rgb="FF000000"/>
        <rFont val="Calibri"/>
      </rPr>
      <t xml:space="preserve"> -a always,exit -F arch=b64 -S open -F exit=-EACCES -F auid=0 -k access.</t>
    </r>
    <r>
      <rPr>
        <sz val="11"/>
        <color rgb="FF000000"/>
        <rFont val="Calibri"/>
      </rPr>
      <t xml:space="preserve">
</t>
    </r>
    <r>
      <rPr>
        <sz val="11"/>
        <color rgb="FF000000"/>
        <rFont val="Calibri"/>
      </rPr>
      <t xml:space="preserve"> -a always,exit -F arch=b64 -S open -F exit=-EPERM -F auid=0 -k access.</t>
    </r>
    <r>
      <rPr>
        <sz val="11"/>
        <color rgb="FF000000"/>
        <rFont val="Calibri"/>
      </rPr>
      <t xml:space="preserve">
</t>
    </r>
    <r>
      <rPr>
        <sz val="11"/>
        <color rgb="FF000000"/>
        <rFont val="Calibri"/>
      </rPr>
      <t xml:space="preserve"> -a always,exit -F arch=b64 -S open -F exit=-EACCES -F auid&gt;=1000 -F auid!=4294967295 -k access.</t>
    </r>
    <r>
      <rPr>
        <sz val="11"/>
        <color rgb="FF000000"/>
        <rFont val="Calibri"/>
      </rPr>
      <t xml:space="preserve">
</t>
    </r>
    <r>
      <rPr>
        <sz val="11"/>
        <color rgb="FF000000"/>
        <rFont val="Calibri"/>
      </rPr>
      <t xml:space="preserve"> -a always,exit -F arch=b64 -S open -F exit=-EPERM -F auid&gt;=1000 -F auid!=4294967295 -k access.</t>
    </r>
    <r>
      <rPr>
        <sz val="11"/>
        <color rgb="FF000000"/>
        <rFont val="Calibri"/>
      </rPr>
      <t xml:space="preserve">
</t>
    </r>
    <r>
      <rPr>
        <sz val="11"/>
        <color rgb="FF000000"/>
        <rFont val="Calibri"/>
      </rPr>
      <t xml:space="preserve"> -a always,exit -F arch=b32 -S open -F exit=-EACCES -F auid=0 -k access.</t>
    </r>
    <r>
      <rPr>
        <sz val="11"/>
        <color rgb="FF000000"/>
        <rFont val="Calibri"/>
      </rPr>
      <t xml:space="preserve">
</t>
    </r>
    <r>
      <rPr>
        <sz val="11"/>
        <color rgb="FF000000"/>
        <rFont val="Calibri"/>
      </rPr>
      <t xml:space="preserve"> -a always,exit -F arch=b32 -S open -F exit=-EPERM -F auid=0 -k access.</t>
    </r>
    <r>
      <rPr>
        <sz val="11"/>
        <color rgb="FF000000"/>
        <rFont val="Calibri"/>
      </rPr>
      <t xml:space="preserve">
</t>
    </r>
    <r>
      <rPr>
        <sz val="11"/>
        <color rgb="FF000000"/>
        <rFont val="Calibri"/>
      </rPr>
      <t xml:space="preserve"> -a always,exit -F arch=b32 -S open -F exit=-EACCES -F auid&gt;=1000 -F auid!=4294967295 -k access.</t>
    </r>
    <r>
      <rPr>
        <sz val="11"/>
        <color rgb="FF000000"/>
        <rFont val="Calibri"/>
      </rPr>
      <t xml:space="preserve">
</t>
    </r>
    <r>
      <rPr>
        <sz val="11"/>
        <color rgb="FF000000"/>
        <rFont val="Calibri"/>
      </rPr>
      <t xml:space="preserve"> -a always,exit -F arch=b32 -S open -F exit=-EPERM -F auid&gt;=1000 -F auid!=4294967295 -k access.</t>
    </r>
    <r>
      <rPr>
        <sz val="11"/>
        <color rgb="FF000000"/>
        <rFont val="Calibri"/>
      </rPr>
      <t xml:space="preserve">
</t>
    </r>
    <r>
      <rPr>
        <sz val="11"/>
        <color rgb="FF000000"/>
        <rFont val="Calibri"/>
      </rPr>
      <t>If the output does not contain all of the above rules, this is a finding.</t>
    </r>
    <r>
      <rPr>
        <sz val="11"/>
        <color rgb="FF000000"/>
        <rFont val="Calibri"/>
      </rPr>
      <t xml:space="preserve">
</t>
    </r>
    <r>
      <rPr>
        <sz val="11"/>
        <color rgb="FF000000"/>
        <rFont val="Calibri"/>
      </rPr>
      <t>If both the "b32" and "b64" audit rules are not defined for the listed syscall(s), this is a finding.</t>
    </r>
    <r>
      <rPr>
        <sz val="11"/>
        <color rgb="FF000000"/>
        <rFont val="Calibri"/>
      </rPr>
      <t xml:space="preserve">
</t>
    </r>
    <r>
      <rPr>
        <sz val="11"/>
        <color rgb="FF000000"/>
        <rFont val="Calibri"/>
      </rPr>
      <t>$ sudo grep -iw openat /etc/audit/audit.rules</t>
    </r>
    <r>
      <rPr>
        <sz val="11"/>
        <color rgb="FF000000"/>
        <rFont val="Calibri"/>
      </rPr>
      <t xml:space="preserve">
</t>
    </r>
    <r>
      <rPr>
        <sz val="11"/>
        <color rgb="FF000000"/>
        <rFont val="Calibri"/>
      </rPr>
      <t xml:space="preserve"> -a always,exit -F arch=b64 -S openat -F exit=-EACCES -F auid=0 -k access.</t>
    </r>
    <r>
      <rPr>
        <sz val="11"/>
        <color rgb="FF000000"/>
        <rFont val="Calibri"/>
      </rPr>
      <t xml:space="preserve">
</t>
    </r>
    <r>
      <rPr>
        <sz val="11"/>
        <color rgb="FF000000"/>
        <rFont val="Calibri"/>
      </rPr>
      <t xml:space="preserve"> -a always,exit -F arch=b64 -S openat -F exit=-EPERM -F auid=0 -k access.</t>
    </r>
    <r>
      <rPr>
        <sz val="11"/>
        <color rgb="FF000000"/>
        <rFont val="Calibri"/>
      </rPr>
      <t xml:space="preserve">
</t>
    </r>
    <r>
      <rPr>
        <sz val="11"/>
        <color rgb="FF000000"/>
        <rFont val="Calibri"/>
      </rPr>
      <t xml:space="preserve"> -a always,exit -F arch=b64 -S openat -F exit=-EACCES -F auid&gt;=1000 -F auid!=4294967295 -k access.</t>
    </r>
    <r>
      <rPr>
        <sz val="11"/>
        <color rgb="FF000000"/>
        <rFont val="Calibri"/>
      </rPr>
      <t xml:space="preserve">
</t>
    </r>
    <r>
      <rPr>
        <sz val="11"/>
        <color rgb="FF000000"/>
        <rFont val="Calibri"/>
      </rPr>
      <t xml:space="preserve"> -a always,exit -F arch=b64 -S openat -F exit=-EPERM -F auid&gt;=1000 -F auid!=4294967295 -k access.</t>
    </r>
    <r>
      <rPr>
        <sz val="11"/>
        <color rgb="FF000000"/>
        <rFont val="Calibri"/>
      </rPr>
      <t xml:space="preserve">
</t>
    </r>
    <r>
      <rPr>
        <sz val="11"/>
        <color rgb="FF000000"/>
        <rFont val="Calibri"/>
      </rPr>
      <t xml:space="preserve"> -a always,exit -F arch=b32 -S openat -F exit=-EACCES -F auid=0 -k access.</t>
    </r>
    <r>
      <rPr>
        <sz val="11"/>
        <color rgb="FF000000"/>
        <rFont val="Calibri"/>
      </rPr>
      <t xml:space="preserve">
</t>
    </r>
    <r>
      <rPr>
        <sz val="11"/>
        <color rgb="FF000000"/>
        <rFont val="Calibri"/>
      </rPr>
      <t xml:space="preserve"> -a always,exit -F arch=b32 -S openat -F exit=-EPERM -F auid=0 -k access.</t>
    </r>
    <r>
      <rPr>
        <sz val="11"/>
        <color rgb="FF000000"/>
        <rFont val="Calibri"/>
      </rPr>
      <t xml:space="preserve">
</t>
    </r>
    <r>
      <rPr>
        <sz val="11"/>
        <color rgb="FF000000"/>
        <rFont val="Calibri"/>
      </rPr>
      <t xml:space="preserve"> -a always,exit -F arch=b32 -S openat -F exit=-EACCES -F auid&gt;=1000 -F auid!=4294967295 -k access.</t>
    </r>
    <r>
      <rPr>
        <sz val="11"/>
        <color rgb="FF000000"/>
        <rFont val="Calibri"/>
      </rPr>
      <t xml:space="preserve">
</t>
    </r>
    <r>
      <rPr>
        <sz val="11"/>
        <color rgb="FF000000"/>
        <rFont val="Calibri"/>
      </rPr>
      <t xml:space="preserve"> -a always,exit -F arch=b32 -S openat -F exit=-EPERM -F auid&gt;=1000 -F auid!=4294967295 -k access.</t>
    </r>
    <r>
      <rPr>
        <sz val="11"/>
        <color rgb="FF000000"/>
        <rFont val="Calibri"/>
      </rPr>
      <t xml:space="preserve">
</t>
    </r>
    <r>
      <rPr>
        <sz val="11"/>
        <color rgb="FF000000"/>
        <rFont val="Calibri"/>
      </rPr>
      <t>If the output does not contain all of the above rules, this is a finding.</t>
    </r>
    <r>
      <rPr>
        <sz val="11"/>
        <color rgb="FF000000"/>
        <rFont val="Calibri"/>
      </rPr>
      <t xml:space="preserve">
</t>
    </r>
    <r>
      <rPr>
        <sz val="11"/>
        <color rgb="FF000000"/>
        <rFont val="Calibri"/>
      </rPr>
      <t>If both the "b32" and "b64" audit rules are not defined for the listed syscall(s), this is a finding.</t>
    </r>
    <r>
      <rPr>
        <sz val="11"/>
        <color rgb="FF000000"/>
        <rFont val="Calibri"/>
      </rPr>
      <t xml:space="preserve">
</t>
    </r>
    <r>
      <rPr>
        <sz val="11"/>
        <color rgb="FF000000"/>
        <rFont val="Calibri"/>
      </rPr>
      <t>$ sudo grep -iw open_by_handle_at /etc/audit/audit.rules</t>
    </r>
    <r>
      <rPr>
        <sz val="11"/>
        <color rgb="FF000000"/>
        <rFont val="Calibri"/>
      </rPr>
      <t xml:space="preserve">
</t>
    </r>
    <r>
      <rPr>
        <sz val="11"/>
        <color rgb="FF000000"/>
        <rFont val="Calibri"/>
      </rPr>
      <t xml:space="preserve"> -a always,exit -F arch=b64 -S open_by_handle_at -F exit=-EACCES -F auid=0 -k access.</t>
    </r>
    <r>
      <rPr>
        <sz val="11"/>
        <color rgb="FF000000"/>
        <rFont val="Calibri"/>
      </rPr>
      <t xml:space="preserve">
</t>
    </r>
    <r>
      <rPr>
        <sz val="11"/>
        <color rgb="FF000000"/>
        <rFont val="Calibri"/>
      </rPr>
      <t xml:space="preserve"> -a always,exit -F arch=b64 -S open_by_handle_at -F exit=-EPERM -F auid=0 -k access.</t>
    </r>
    <r>
      <rPr>
        <sz val="11"/>
        <color rgb="FF000000"/>
        <rFont val="Calibri"/>
      </rPr>
      <t xml:space="preserve">
</t>
    </r>
    <r>
      <rPr>
        <sz val="11"/>
        <color rgb="FF000000"/>
        <rFont val="Calibri"/>
      </rPr>
      <t xml:space="preserve"> -a always,exit -F arch=b64 -S open_by_handle_at -F exit=-EACCES -F auid&gt;=1000 -F auid!=4294967295 -k access.</t>
    </r>
    <r>
      <rPr>
        <sz val="11"/>
        <color rgb="FF000000"/>
        <rFont val="Calibri"/>
      </rPr>
      <t xml:space="preserve">
</t>
    </r>
    <r>
      <rPr>
        <sz val="11"/>
        <color rgb="FF000000"/>
        <rFont val="Calibri"/>
      </rPr>
      <t xml:space="preserve"> -a always,exit -F arch=b64 -S open_by_handle_at -F exit=-EPERM -F auid&gt;=1000 -F auid!=4294967295 -k access.</t>
    </r>
    <r>
      <rPr>
        <sz val="11"/>
        <color rgb="FF000000"/>
        <rFont val="Calibri"/>
      </rPr>
      <t xml:space="preserve">
</t>
    </r>
    <r>
      <rPr>
        <sz val="11"/>
        <color rgb="FF000000"/>
        <rFont val="Calibri"/>
      </rPr>
      <t xml:space="preserve"> -a always,exit -F arch=b32 -S open_by_handle_at -F exit=-EACCES -F auid=0 -k access.</t>
    </r>
    <r>
      <rPr>
        <sz val="11"/>
        <color rgb="FF000000"/>
        <rFont val="Calibri"/>
      </rPr>
      <t xml:space="preserve">
</t>
    </r>
    <r>
      <rPr>
        <sz val="11"/>
        <color rgb="FF000000"/>
        <rFont val="Calibri"/>
      </rPr>
      <t xml:space="preserve"> -a always,exit -F arch=b32 -S open_by_handle_at -F exit=-EPERM -F auid=0 -k access.</t>
    </r>
    <r>
      <rPr>
        <sz val="11"/>
        <color rgb="FF000000"/>
        <rFont val="Calibri"/>
      </rPr>
      <t xml:space="preserve">
</t>
    </r>
    <r>
      <rPr>
        <sz val="11"/>
        <color rgb="FF000000"/>
        <rFont val="Calibri"/>
      </rPr>
      <t xml:space="preserve"> -a always,exit -F arch=b32 -S open_by_handle_at -F exit=-EACCES -F auid&gt;=1000 -F auid!=4294967295 -k access.</t>
    </r>
    <r>
      <rPr>
        <sz val="11"/>
        <color rgb="FF000000"/>
        <rFont val="Calibri"/>
      </rPr>
      <t xml:space="preserve">
</t>
    </r>
    <r>
      <rPr>
        <sz val="11"/>
        <color rgb="FF000000"/>
        <rFont val="Calibri"/>
      </rPr>
      <t xml:space="preserve"> -a always,exit -F arch=b32 -S open_by_handle_at -F exit=-EPERM -F auid&gt;=1000 -F auid!=4294967295 -k access.</t>
    </r>
    <r>
      <rPr>
        <sz val="11"/>
        <color rgb="FF000000"/>
        <rFont val="Calibri"/>
      </rPr>
      <t xml:space="preserve">
</t>
    </r>
    <r>
      <rPr>
        <sz val="11"/>
        <color rgb="FF000000"/>
        <rFont val="Calibri"/>
      </rPr>
      <t>$ sudo grep -iw truncate /etc/audit/audit.rules</t>
    </r>
    <r>
      <rPr>
        <sz val="11"/>
        <color rgb="FF000000"/>
        <rFont val="Calibri"/>
      </rPr>
      <t xml:space="preserve">
</t>
    </r>
    <r>
      <rPr>
        <sz val="11"/>
        <color rgb="FF000000"/>
        <rFont val="Calibri"/>
      </rPr>
      <t xml:space="preserve"> -a always,exit -F arch=b64 -S truncate -F exit=-EACCES -F auid=0 -k access.</t>
    </r>
    <r>
      <rPr>
        <sz val="11"/>
        <color rgb="FF000000"/>
        <rFont val="Calibri"/>
      </rPr>
      <t xml:space="preserve">
</t>
    </r>
    <r>
      <rPr>
        <sz val="11"/>
        <color rgb="FF000000"/>
        <rFont val="Calibri"/>
      </rPr>
      <t xml:space="preserve"> -a always,exit -F arch=b64 -S truncate -F exit=-EPERM -F auid=0 -k access.</t>
    </r>
    <r>
      <rPr>
        <sz val="11"/>
        <color rgb="FF000000"/>
        <rFont val="Calibri"/>
      </rPr>
      <t xml:space="preserve">
</t>
    </r>
    <r>
      <rPr>
        <sz val="11"/>
        <color rgb="FF000000"/>
        <rFont val="Calibri"/>
      </rPr>
      <t xml:space="preserve"> -a always,exit -F arch=b64 -S truncate -F exit=-EACCES -F auid&gt;=1000 -F auid!=4294967295 -k access.</t>
    </r>
    <r>
      <rPr>
        <sz val="11"/>
        <color rgb="FF000000"/>
        <rFont val="Calibri"/>
      </rPr>
      <t xml:space="preserve">
</t>
    </r>
    <r>
      <rPr>
        <sz val="11"/>
        <color rgb="FF000000"/>
        <rFont val="Calibri"/>
      </rPr>
      <t xml:space="preserve"> -a always,exit -F arch=b64 -S truncate -F exit=-EPERM -F auid&gt;=1000 -F auid!=4294967295 -k access.</t>
    </r>
    <r>
      <rPr>
        <sz val="11"/>
        <color rgb="FF000000"/>
        <rFont val="Calibri"/>
      </rPr>
      <t xml:space="preserve">
</t>
    </r>
    <r>
      <rPr>
        <sz val="11"/>
        <color rgb="FF000000"/>
        <rFont val="Calibri"/>
      </rPr>
      <t xml:space="preserve"> -a always,exit -F arch=b32 -S truncate -F exit=-EACCES -F auid=0 -k access.</t>
    </r>
    <r>
      <rPr>
        <sz val="11"/>
        <color rgb="FF000000"/>
        <rFont val="Calibri"/>
      </rPr>
      <t xml:space="preserve">
</t>
    </r>
    <r>
      <rPr>
        <sz val="11"/>
        <color rgb="FF000000"/>
        <rFont val="Calibri"/>
      </rPr>
      <t xml:space="preserve"> -a always,exit -F arch=b32 -S truncate -F exit=-EPERM -F auid=0 -k access.</t>
    </r>
    <r>
      <rPr>
        <sz val="11"/>
        <color rgb="FF000000"/>
        <rFont val="Calibri"/>
      </rPr>
      <t xml:space="preserve">
</t>
    </r>
    <r>
      <rPr>
        <sz val="11"/>
        <color rgb="FF000000"/>
        <rFont val="Calibri"/>
      </rPr>
      <t xml:space="preserve"> -a always,exit -F arch=b32 -S truncate -F exit=-EACCES -F auid&gt;=1000 -F auid!=4294967295 -k access.</t>
    </r>
    <r>
      <rPr>
        <sz val="11"/>
        <color rgb="FF000000"/>
        <rFont val="Calibri"/>
      </rPr>
      <t xml:space="preserve">
</t>
    </r>
    <r>
      <rPr>
        <sz val="11"/>
        <color rgb="FF000000"/>
        <rFont val="Calibri"/>
      </rPr>
      <t xml:space="preserve"> -a always,exit -F arch=b32 -S truncate -F exit=-EPERM -F auid&gt;=1000 -F auid!=4294967295 -k access.</t>
    </r>
    <r>
      <rPr>
        <sz val="11"/>
        <color rgb="FF000000"/>
        <rFont val="Calibri"/>
      </rPr>
      <t xml:space="preserve">
</t>
    </r>
    <r>
      <rPr>
        <sz val="11"/>
        <color rgb="FF000000"/>
        <rFont val="Calibri"/>
      </rPr>
      <t>If the output does not contain all of the above rules, this is a finding.</t>
    </r>
    <r>
      <rPr>
        <sz val="11"/>
        <color rgb="FF000000"/>
        <rFont val="Calibri"/>
      </rPr>
      <t xml:space="preserve">
</t>
    </r>
    <r>
      <rPr>
        <sz val="11"/>
        <color rgb="FF000000"/>
        <rFont val="Calibri"/>
      </rPr>
      <t>If both the "b32" and "b64" audit rules are not defined for the listed syscall(s), this is a finding.</t>
    </r>
    <r>
      <rPr>
        <sz val="11"/>
        <color rgb="FF000000"/>
        <rFont val="Calibri"/>
      </rPr>
      <t xml:space="preserve">
</t>
    </r>
    <r>
      <rPr>
        <sz val="11"/>
        <color rgb="FF000000"/>
        <rFont val="Calibri"/>
      </rPr>
      <t>$ sudo grep -iw ftruncate /etc/audit/audit.rules</t>
    </r>
    <r>
      <rPr>
        <sz val="11"/>
        <color rgb="FF000000"/>
        <rFont val="Calibri"/>
      </rPr>
      <t xml:space="preserve">
</t>
    </r>
    <r>
      <rPr>
        <sz val="11"/>
        <color rgb="FF000000"/>
        <rFont val="Calibri"/>
      </rPr>
      <t xml:space="preserve"> -a always,exit -F arch=b64 -S ftruncate -F exit=-EACCES -F auid=0 -k access.</t>
    </r>
    <r>
      <rPr>
        <sz val="11"/>
        <color rgb="FF000000"/>
        <rFont val="Calibri"/>
      </rPr>
      <t xml:space="preserve">
</t>
    </r>
    <r>
      <rPr>
        <sz val="11"/>
        <color rgb="FF000000"/>
        <rFont val="Calibri"/>
      </rPr>
      <t xml:space="preserve"> -a always,exit -F arch=b64 -S ftruncate -F exit=-EPERM -F auid=0 -k access.</t>
    </r>
    <r>
      <rPr>
        <sz val="11"/>
        <color rgb="FF000000"/>
        <rFont val="Calibri"/>
      </rPr>
      <t xml:space="preserve">
</t>
    </r>
    <r>
      <rPr>
        <sz val="11"/>
        <color rgb="FF000000"/>
        <rFont val="Calibri"/>
      </rPr>
      <t xml:space="preserve"> -a always,exit -F arch=b64 -S ftruncate -F exit=-EACCES -F auid&gt;=1000 -F auid!=4294967295 -k access.</t>
    </r>
    <r>
      <rPr>
        <sz val="11"/>
        <color rgb="FF000000"/>
        <rFont val="Calibri"/>
      </rPr>
      <t xml:space="preserve">
</t>
    </r>
    <r>
      <rPr>
        <sz val="11"/>
        <color rgb="FF000000"/>
        <rFont val="Calibri"/>
      </rPr>
      <t xml:space="preserve"> -a always,exit -F arch=b64 -S ftruncate -F exit=-EPERM -F auid&gt;=1000 -F auid!=4294967295 -k access.</t>
    </r>
    <r>
      <rPr>
        <sz val="11"/>
        <color rgb="FF000000"/>
        <rFont val="Calibri"/>
      </rPr>
      <t xml:space="preserve">
</t>
    </r>
    <r>
      <rPr>
        <sz val="11"/>
        <color rgb="FF000000"/>
        <rFont val="Calibri"/>
      </rPr>
      <t xml:space="preserve"> -a always,exit -F arch=b32 -S ftruncate -F exit=-EACCES -F auid=0 -k access.</t>
    </r>
    <r>
      <rPr>
        <sz val="11"/>
        <color rgb="FF000000"/>
        <rFont val="Calibri"/>
      </rPr>
      <t xml:space="preserve">
</t>
    </r>
    <r>
      <rPr>
        <sz val="11"/>
        <color rgb="FF000000"/>
        <rFont val="Calibri"/>
      </rPr>
      <t xml:space="preserve"> -a always,exit -F arch=b32 -S ftruncate -F exit=-EPERM -F auid=0 -k access.</t>
    </r>
    <r>
      <rPr>
        <sz val="11"/>
        <color rgb="FF000000"/>
        <rFont val="Calibri"/>
      </rPr>
      <t xml:space="preserve">
</t>
    </r>
    <r>
      <rPr>
        <sz val="11"/>
        <color rgb="FF000000"/>
        <rFont val="Calibri"/>
      </rPr>
      <t xml:space="preserve"> -a always,exit -F arch=b32 -S ftruncate -F exit=-EACCES -F auid&gt;=1000 -F auid!=4294967295 -k access.</t>
    </r>
    <r>
      <rPr>
        <sz val="11"/>
        <color rgb="FF000000"/>
        <rFont val="Calibri"/>
      </rPr>
      <t xml:space="preserve">
</t>
    </r>
    <r>
      <rPr>
        <sz val="11"/>
        <color rgb="FF000000"/>
        <rFont val="Calibri"/>
      </rPr>
      <t xml:space="preserve"> -a always,exit -F arch=b32 -S ftruncate -F exit=-EPERM -F auid&gt;=1000 -F auid!=4294967295 -k access.</t>
    </r>
    <r>
      <rPr>
        <sz val="11"/>
        <color rgb="FF000000"/>
        <rFont val="Calibri"/>
      </rPr>
      <t xml:space="preserve">
</t>
    </r>
    <r>
      <rPr>
        <sz val="11"/>
        <color rgb="FF000000"/>
        <rFont val="Calibri"/>
      </rPr>
      <t>If the output does not contain all of the above rules, this is a finding.</t>
    </r>
    <r>
      <rPr>
        <sz val="11"/>
        <color rgb="FF000000"/>
        <rFont val="Calibri"/>
      </rPr>
      <t xml:space="preserve">
</t>
    </r>
    <r>
      <rPr>
        <sz val="11"/>
        <color rgb="FF000000"/>
        <rFont val="Calibri"/>
      </rPr>
      <t>If both the "b32" and "b64" audit rules are not defined for the listed syscall(s), this is a finding.</t>
    </r>
  </si>
  <si>
    <t>V-254147</t>
  </si>
  <si>
    <r>
      <rPr>
        <sz val="11"/>
        <rFont val="Calibri"/>
      </rPr>
      <t>Nutanix AOS must generate audit records for file ownership actions.</t>
    </r>
  </si>
  <si>
    <r>
      <rPr>
        <sz val="11"/>
        <color rgb="FF000000"/>
        <rFont val="Calibri"/>
      </rPr>
      <t>Confirm Nutanix AOS generates audit records on all successful/unsuccessful attempts to access categories of information occur.</t>
    </r>
    <r>
      <rPr>
        <sz val="11"/>
        <color rgb="FF000000"/>
        <rFont val="Calibri"/>
      </rPr>
      <t xml:space="preserve">
</t>
    </r>
    <r>
      <rPr>
        <sz val="11"/>
        <color rgb="FF000000"/>
        <rFont val="Calibri"/>
      </rPr>
      <t>$ sudo grep -iw chown /etc/audit/audit.rules</t>
    </r>
    <r>
      <rPr>
        <sz val="11"/>
        <color rgb="FF000000"/>
        <rFont val="Calibri"/>
      </rPr>
      <t xml:space="preserve">
</t>
    </r>
    <r>
      <rPr>
        <sz val="11"/>
        <color rgb="FF000000"/>
        <rFont val="Calibri"/>
      </rPr>
      <t>-a always,exit -F arch=b64 -S chown -F auid=0 -k audit_time_perm_mod_export_delete</t>
    </r>
    <r>
      <rPr>
        <sz val="11"/>
        <color rgb="FF000000"/>
        <rFont val="Calibri"/>
      </rPr>
      <t xml:space="preserve">
</t>
    </r>
    <r>
      <rPr>
        <sz val="11"/>
        <color rgb="FF000000"/>
        <rFont val="Calibri"/>
      </rPr>
      <t xml:space="preserve"> -a always,exit -F arch=b64 -S chown -F auid&gt;=1000 -F auid!=4294967295 -k audit_time_perm_mod_export_delete.</t>
    </r>
    <r>
      <rPr>
        <sz val="11"/>
        <color rgb="FF000000"/>
        <rFont val="Calibri"/>
      </rPr>
      <t xml:space="preserve">
</t>
    </r>
    <r>
      <rPr>
        <sz val="11"/>
        <color rgb="FF000000"/>
        <rFont val="Calibri"/>
      </rPr>
      <t xml:space="preserve"> -a always,exit -F arch=b32 -S chown -F auid=0 -k audit_time_perm_mod_export_delete.</t>
    </r>
    <r>
      <rPr>
        <sz val="11"/>
        <color rgb="FF000000"/>
        <rFont val="Calibri"/>
      </rPr>
      <t xml:space="preserve">
</t>
    </r>
    <r>
      <rPr>
        <sz val="11"/>
        <color rgb="FF000000"/>
        <rFont val="Calibri"/>
      </rPr>
      <t xml:space="preserve"> -a always,exit -F arch=b32 -S chown -F auid&gt;=1000 -F auid!=4294967295 -k audit_time_perm_mod_export_delete.</t>
    </r>
    <r>
      <rPr>
        <sz val="11"/>
        <color rgb="FF000000"/>
        <rFont val="Calibri"/>
      </rPr>
      <t xml:space="preserve">
</t>
    </r>
    <r>
      <rPr>
        <sz val="11"/>
        <color rgb="FF000000"/>
        <rFont val="Calibri"/>
      </rPr>
      <t>$ sudo grep -iw fchown /etc/audit/audit.rules</t>
    </r>
    <r>
      <rPr>
        <sz val="11"/>
        <color rgb="FF000000"/>
        <rFont val="Calibri"/>
      </rPr>
      <t xml:space="preserve">
</t>
    </r>
    <r>
      <rPr>
        <sz val="11"/>
        <color rgb="FF000000"/>
        <rFont val="Calibri"/>
      </rPr>
      <t xml:space="preserve"> -a always,exit -F arch=b64 -S fchown -F auid=0 -k audit_time_perm_mod_export_delete.</t>
    </r>
    <r>
      <rPr>
        <sz val="11"/>
        <color rgb="FF000000"/>
        <rFont val="Calibri"/>
      </rPr>
      <t xml:space="preserve">
</t>
    </r>
    <r>
      <rPr>
        <sz val="11"/>
        <color rgb="FF000000"/>
        <rFont val="Calibri"/>
      </rPr>
      <t xml:space="preserve"> -a always,exit -F arch=b64 -S fchown -F auid&gt;=1000 -F auid!=4294967295 -k audit_time_perm_mod_export_delete.</t>
    </r>
    <r>
      <rPr>
        <sz val="11"/>
        <color rgb="FF000000"/>
        <rFont val="Calibri"/>
      </rPr>
      <t xml:space="preserve">
</t>
    </r>
    <r>
      <rPr>
        <sz val="11"/>
        <color rgb="FF000000"/>
        <rFont val="Calibri"/>
      </rPr>
      <t xml:space="preserve"> -a always,exit -F arch=b32 -S fchown -F auid=0 -k audit_time_perm_mod_export_delete.</t>
    </r>
    <r>
      <rPr>
        <sz val="11"/>
        <color rgb="FF000000"/>
        <rFont val="Calibri"/>
      </rPr>
      <t xml:space="preserve">
</t>
    </r>
    <r>
      <rPr>
        <sz val="11"/>
        <color rgb="FF000000"/>
        <rFont val="Calibri"/>
      </rPr>
      <t xml:space="preserve"> -a always,exit -F arch=b32 -S fchown -F auid&gt;=1000 -F auid!=4294967295 -k audit_time_perm_mod_export_delete.</t>
    </r>
    <r>
      <rPr>
        <sz val="11"/>
        <color rgb="FF000000"/>
        <rFont val="Calibri"/>
      </rPr>
      <t xml:space="preserve">
</t>
    </r>
    <r>
      <rPr>
        <sz val="11"/>
        <color rgb="FF000000"/>
        <rFont val="Calibri"/>
      </rPr>
      <t xml:space="preserve"> -a exit,never -F arch=b64 -S openat -S open -S fchown -F success=0 -F uid=1000 -F exit=-13.</t>
    </r>
    <r>
      <rPr>
        <sz val="11"/>
        <color rgb="FF000000"/>
        <rFont val="Calibri"/>
      </rPr>
      <t xml:space="preserve">
</t>
    </r>
    <r>
      <rPr>
        <sz val="11"/>
        <color rgb="FF000000"/>
        <rFont val="Calibri"/>
      </rPr>
      <t xml:space="preserve"> -a exit,never -F arch=b64 -S fchown -F success=0 -F uid=0 -F exit=-13.</t>
    </r>
    <r>
      <rPr>
        <sz val="11"/>
        <color rgb="FF000000"/>
        <rFont val="Calibri"/>
      </rPr>
      <t xml:space="preserve">
</t>
    </r>
    <r>
      <rPr>
        <sz val="11"/>
        <color rgb="FF000000"/>
        <rFont val="Calibri"/>
      </rPr>
      <t>$ sudo grep -iw lchown /etc/audit/audit.rules</t>
    </r>
    <r>
      <rPr>
        <sz val="11"/>
        <color rgb="FF000000"/>
        <rFont val="Calibri"/>
      </rPr>
      <t xml:space="preserve">
</t>
    </r>
    <r>
      <rPr>
        <sz val="11"/>
        <color rgb="FF000000"/>
        <rFont val="Calibri"/>
      </rPr>
      <t xml:space="preserve"> -a always,exit -F arch=b64 -S lchown -F auid=0 -k audit_time_perm_mod_export_delete.</t>
    </r>
    <r>
      <rPr>
        <sz val="11"/>
        <color rgb="FF000000"/>
        <rFont val="Calibri"/>
      </rPr>
      <t xml:space="preserve">
</t>
    </r>
    <r>
      <rPr>
        <sz val="11"/>
        <color rgb="FF000000"/>
        <rFont val="Calibri"/>
      </rPr>
      <t xml:space="preserve"> -a always,exit -F arch=b64 -S lchown -F auid&gt;=1000 -F auid!=4294967295 -k audit_time_perm_mod_export_delete.</t>
    </r>
    <r>
      <rPr>
        <sz val="11"/>
        <color rgb="FF000000"/>
        <rFont val="Calibri"/>
      </rPr>
      <t xml:space="preserve">
</t>
    </r>
    <r>
      <rPr>
        <sz val="11"/>
        <color rgb="FF000000"/>
        <rFont val="Calibri"/>
      </rPr>
      <t xml:space="preserve"> -a always,exit -F arch=b32 -S lchown -F auid=0 -k audit_time_perm_mod_export_delete.</t>
    </r>
    <r>
      <rPr>
        <sz val="11"/>
        <color rgb="FF000000"/>
        <rFont val="Calibri"/>
      </rPr>
      <t xml:space="preserve">
</t>
    </r>
    <r>
      <rPr>
        <sz val="11"/>
        <color rgb="FF000000"/>
        <rFont val="Calibri"/>
      </rPr>
      <t xml:space="preserve"> -a always,exit -F arch=b32 -S lchown -F auid&gt;=1000 -F auid!=4294967295 -k audit_time_perm_mod_export_delete.</t>
    </r>
    <r>
      <rPr>
        <sz val="11"/>
        <color rgb="FF000000"/>
        <rFont val="Calibri"/>
      </rPr>
      <t xml:space="preserve">
</t>
    </r>
    <r>
      <rPr>
        <sz val="11"/>
        <color rgb="FF000000"/>
        <rFont val="Calibri"/>
      </rPr>
      <t>$ sudo grep -iw fchownat /etc/audit/audit.rules</t>
    </r>
    <r>
      <rPr>
        <sz val="11"/>
        <color rgb="FF000000"/>
        <rFont val="Calibri"/>
      </rPr>
      <t xml:space="preserve">
</t>
    </r>
    <r>
      <rPr>
        <sz val="11"/>
        <color rgb="FF000000"/>
        <rFont val="Calibri"/>
      </rPr>
      <t xml:space="preserve"> -a always,exit -F arch=b64 -S fchownat -F auid=0 -k audit_time_perm_mod_export_delete.</t>
    </r>
    <r>
      <rPr>
        <sz val="11"/>
        <color rgb="FF000000"/>
        <rFont val="Calibri"/>
      </rPr>
      <t xml:space="preserve">
</t>
    </r>
    <r>
      <rPr>
        <sz val="11"/>
        <color rgb="FF000000"/>
        <rFont val="Calibri"/>
      </rPr>
      <t xml:space="preserve"> -a always,exit -F arch=b64 -S fchownat -F auid&gt;=1000 -F auid!=4294967295 -k audit_time_perm_mod_export_delete.</t>
    </r>
    <r>
      <rPr>
        <sz val="11"/>
        <color rgb="FF000000"/>
        <rFont val="Calibri"/>
      </rPr>
      <t xml:space="preserve">
</t>
    </r>
    <r>
      <rPr>
        <sz val="11"/>
        <color rgb="FF000000"/>
        <rFont val="Calibri"/>
      </rPr>
      <t xml:space="preserve"> -a always,exit -F arch=b32 -S fchownat -F auid=0 -k audit_time_perm_mod_export_delete.</t>
    </r>
    <r>
      <rPr>
        <sz val="11"/>
        <color rgb="FF000000"/>
        <rFont val="Calibri"/>
      </rPr>
      <t xml:space="preserve">
</t>
    </r>
    <r>
      <rPr>
        <sz val="11"/>
        <color rgb="FF000000"/>
        <rFont val="Calibri"/>
      </rPr>
      <t xml:space="preserve"> -a always,exit -F arch=b32 -S fchownat -F auid&gt;=1000 -F auid!=4294967295 -k audit_time_perm_mod_export_delete.</t>
    </r>
    <r>
      <rPr>
        <sz val="11"/>
        <color rgb="FF000000"/>
        <rFont val="Calibri"/>
      </rPr>
      <t xml:space="preserve">
</t>
    </r>
    <r>
      <rPr>
        <sz val="11"/>
        <color rgb="FF000000"/>
        <rFont val="Calibri"/>
      </rPr>
      <t>If the output does not contain all of the above rules, this is a finding.</t>
    </r>
    <r>
      <rPr>
        <sz val="11"/>
        <color rgb="FF000000"/>
        <rFont val="Calibri"/>
      </rPr>
      <t xml:space="preserve">
</t>
    </r>
    <r>
      <rPr>
        <sz val="11"/>
        <color rgb="FF000000"/>
        <rFont val="Calibri"/>
      </rPr>
      <t>If both the "b32" and "b64" audit rules are not defined for the listed syscall(s), this is a finding.</t>
    </r>
  </si>
  <si>
    <t>V-254148</t>
  </si>
  <si>
    <r>
      <rPr>
        <sz val="11"/>
        <rFont val="Calibri"/>
      </rPr>
      <t>Nutanix AOS must generate audit records for file permission actions.</t>
    </r>
  </si>
  <si>
    <r>
      <rPr>
        <sz val="11"/>
        <color rgb="FF000000"/>
        <rFont val="Calibri"/>
      </rPr>
      <t>Confirm Nutanix AOS generates audit records on all successful/unsuccessful attempts to access categories of information occur.</t>
    </r>
    <r>
      <rPr>
        <sz val="11"/>
        <color rgb="FF000000"/>
        <rFont val="Calibri"/>
      </rPr>
      <t xml:space="preserve">
</t>
    </r>
    <r>
      <rPr>
        <sz val="11"/>
        <color rgb="FF000000"/>
        <rFont val="Calibri"/>
      </rPr>
      <t>$ sudo grep -w chmod /etc/audit/audit.rules</t>
    </r>
    <r>
      <rPr>
        <sz val="11"/>
        <color rgb="FF000000"/>
        <rFont val="Calibri"/>
      </rPr>
      <t xml:space="preserve">
</t>
    </r>
    <r>
      <rPr>
        <sz val="11"/>
        <color rgb="FF000000"/>
        <rFont val="Calibri"/>
      </rPr>
      <t>-a always,exit -F arch=b64 -S chmod -F auid=0 -k audit_time_perm_mod_export_delete</t>
    </r>
    <r>
      <rPr>
        <sz val="11"/>
        <color rgb="FF000000"/>
        <rFont val="Calibri"/>
      </rPr>
      <t xml:space="preserve">
</t>
    </r>
    <r>
      <rPr>
        <sz val="11"/>
        <color rgb="FF000000"/>
        <rFont val="Calibri"/>
      </rPr>
      <t>-a always,exit -F arch=b64 -S chmod -F auid&gt;=1000 -F auid!=4294967295 -k audit_time_perm_mod_export_delete</t>
    </r>
    <r>
      <rPr>
        <sz val="11"/>
        <color rgb="FF000000"/>
        <rFont val="Calibri"/>
      </rPr>
      <t xml:space="preserve">
</t>
    </r>
    <r>
      <rPr>
        <sz val="11"/>
        <color rgb="FF000000"/>
        <rFont val="Calibri"/>
      </rPr>
      <t>-a always,exit -F arch=b32 -S chmod -F auid=0 -k audit_time_perm_mod_export_delete</t>
    </r>
    <r>
      <rPr>
        <sz val="11"/>
        <color rgb="FF000000"/>
        <rFont val="Calibri"/>
      </rPr>
      <t xml:space="preserve">
</t>
    </r>
    <r>
      <rPr>
        <sz val="11"/>
        <color rgb="FF000000"/>
        <rFont val="Calibri"/>
      </rPr>
      <t>-a always,exit -F arch=b32 -S chmod -F auid&gt;=1000 -F auid!=4294967295 -k audit_time_perm_mod_export_delete</t>
    </r>
    <r>
      <rPr>
        <sz val="11"/>
        <color rgb="FF000000"/>
        <rFont val="Calibri"/>
      </rPr>
      <t xml:space="preserve">
</t>
    </r>
    <r>
      <rPr>
        <sz val="11"/>
        <color rgb="FF000000"/>
        <rFont val="Calibri"/>
      </rPr>
      <t>$ sudo grep -w fchmod /etc/audit/audit.rules</t>
    </r>
    <r>
      <rPr>
        <sz val="11"/>
        <color rgb="FF000000"/>
        <rFont val="Calibri"/>
      </rPr>
      <t xml:space="preserve">
</t>
    </r>
    <r>
      <rPr>
        <sz val="11"/>
        <color rgb="FF000000"/>
        <rFont val="Calibri"/>
      </rPr>
      <t>-a always,exit -F arch=b64 -S fchmod -F auid=0 -k audit_time_perm_mod_export_delete</t>
    </r>
    <r>
      <rPr>
        <sz val="11"/>
        <color rgb="FF000000"/>
        <rFont val="Calibri"/>
      </rPr>
      <t xml:space="preserve">
</t>
    </r>
    <r>
      <rPr>
        <sz val="11"/>
        <color rgb="FF000000"/>
        <rFont val="Calibri"/>
      </rPr>
      <t>-a always,exit -F arch=b64 -S fchmod -F auid&gt;=1000 -F auid!=4294967295 -k audit_time_perm_mod_export_delete</t>
    </r>
    <r>
      <rPr>
        <sz val="11"/>
        <color rgb="FF000000"/>
        <rFont val="Calibri"/>
      </rPr>
      <t xml:space="preserve">
</t>
    </r>
    <r>
      <rPr>
        <sz val="11"/>
        <color rgb="FF000000"/>
        <rFont val="Calibri"/>
      </rPr>
      <t>-a always,exit -F arch=b32 -S fchmod -F auid=0 -k audit_time_perm_mod_export_delete</t>
    </r>
    <r>
      <rPr>
        <sz val="11"/>
        <color rgb="FF000000"/>
        <rFont val="Calibri"/>
      </rPr>
      <t xml:space="preserve">
</t>
    </r>
    <r>
      <rPr>
        <sz val="11"/>
        <color rgb="FF000000"/>
        <rFont val="Calibri"/>
      </rPr>
      <t>-a always,exit -F arch=b32 -S fchmod -F auid&gt;=1000 -F auid!=4294967295 -k audit_time_perm_mod_export_delete</t>
    </r>
    <r>
      <rPr>
        <sz val="11"/>
        <color rgb="FF000000"/>
        <rFont val="Calibri"/>
      </rPr>
      <t xml:space="preserve">
</t>
    </r>
    <r>
      <rPr>
        <sz val="11"/>
        <color rgb="FF000000"/>
        <rFont val="Calibri"/>
      </rPr>
      <t>$ sudo grep -w fchmodat /etc/audit/audit.rules</t>
    </r>
    <r>
      <rPr>
        <sz val="11"/>
        <color rgb="FF000000"/>
        <rFont val="Calibri"/>
      </rPr>
      <t xml:space="preserve">
</t>
    </r>
    <r>
      <rPr>
        <sz val="11"/>
        <color rgb="FF000000"/>
        <rFont val="Calibri"/>
      </rPr>
      <t>-a always,exit -F arch=b64 -S fchmodat -F auid=0 -k audit_time_perm_mod_export_delete</t>
    </r>
    <r>
      <rPr>
        <sz val="11"/>
        <color rgb="FF000000"/>
        <rFont val="Calibri"/>
      </rPr>
      <t xml:space="preserve">
</t>
    </r>
    <r>
      <rPr>
        <sz val="11"/>
        <color rgb="FF000000"/>
        <rFont val="Calibri"/>
      </rPr>
      <t>-a always,exit -F arch=b64 -S fchmodat -F auid&gt;=1000 -F auid!=4294967295 -k audit_time_perm_mod_export_delete</t>
    </r>
    <r>
      <rPr>
        <sz val="11"/>
        <color rgb="FF000000"/>
        <rFont val="Calibri"/>
      </rPr>
      <t xml:space="preserve">
</t>
    </r>
    <r>
      <rPr>
        <sz val="11"/>
        <color rgb="FF000000"/>
        <rFont val="Calibri"/>
      </rPr>
      <t>-a always,exit -F arch=b32 -S fchmodat -F auid=0 -k audit_time_perm_mod_export_delete</t>
    </r>
    <r>
      <rPr>
        <sz val="11"/>
        <color rgb="FF000000"/>
        <rFont val="Calibri"/>
      </rPr>
      <t xml:space="preserve">
</t>
    </r>
    <r>
      <rPr>
        <sz val="11"/>
        <color rgb="FF000000"/>
        <rFont val="Calibri"/>
      </rPr>
      <t>-a always,exit -F arch=b32 -S fchmodat -F auid&gt;=1000 -F auid!=4294967295 -k audit_time_perm_mod_export_delete</t>
    </r>
    <r>
      <rPr>
        <sz val="11"/>
        <color rgb="FF000000"/>
        <rFont val="Calibri"/>
      </rPr>
      <t xml:space="preserve">
</t>
    </r>
    <r>
      <rPr>
        <sz val="11"/>
        <color rgb="FF000000"/>
        <rFont val="Calibri"/>
      </rPr>
      <t>If the output does not contain all of the above rules, this is a finding.</t>
    </r>
    <r>
      <rPr>
        <sz val="11"/>
        <color rgb="FF000000"/>
        <rFont val="Calibri"/>
      </rPr>
      <t xml:space="preserve">
</t>
    </r>
    <r>
      <rPr>
        <sz val="11"/>
        <color rgb="FF000000"/>
        <rFont val="Calibri"/>
      </rPr>
      <t>If both the "b32" and "b64" audit rules are not defined for the listed syscall(s), this is a finding.</t>
    </r>
  </si>
  <si>
    <t>V-254149</t>
  </si>
  <si>
    <r>
      <rPr>
        <sz val="11"/>
        <rFont val="Calibri"/>
      </rPr>
      <t>Nutanix AOS must generate audit records for file extended attribute actions.</t>
    </r>
  </si>
  <si>
    <r>
      <rPr>
        <sz val="11"/>
        <color rgb="FF000000"/>
        <rFont val="Calibri"/>
      </rPr>
      <t>Confirm Nutanix AOS generates audit records on all successful/unsuccessful attempts to access categories of information occur.</t>
    </r>
    <r>
      <rPr>
        <sz val="11"/>
        <color rgb="FF000000"/>
        <rFont val="Calibri"/>
      </rPr>
      <t xml:space="preserve">
</t>
    </r>
    <r>
      <rPr>
        <sz val="11"/>
        <color rgb="FF000000"/>
        <rFont val="Calibri"/>
      </rPr>
      <t>$ sudo grep -w setxattr /etc/audit/audit.rules</t>
    </r>
    <r>
      <rPr>
        <sz val="11"/>
        <color rgb="FF000000"/>
        <rFont val="Calibri"/>
      </rPr>
      <t xml:space="preserve">
</t>
    </r>
    <r>
      <rPr>
        <sz val="11"/>
        <color rgb="FF000000"/>
        <rFont val="Calibri"/>
      </rPr>
      <t>-a always,exit -F arch=b64 -S setxattr -F auid=0 -k audit_time_perm_mod_export_delete</t>
    </r>
    <r>
      <rPr>
        <sz val="11"/>
        <color rgb="FF000000"/>
        <rFont val="Calibri"/>
      </rPr>
      <t xml:space="preserve">
</t>
    </r>
    <r>
      <rPr>
        <sz val="11"/>
        <color rgb="FF000000"/>
        <rFont val="Calibri"/>
      </rPr>
      <t>-a always,exit -F arch=b64 -S setxattr -F auid&gt;=1000 -F auid!=4294967295 -k audit_time_perm_mod_export_delete</t>
    </r>
    <r>
      <rPr>
        <sz val="11"/>
        <color rgb="FF000000"/>
        <rFont val="Calibri"/>
      </rPr>
      <t xml:space="preserve">
</t>
    </r>
    <r>
      <rPr>
        <sz val="11"/>
        <color rgb="FF000000"/>
        <rFont val="Calibri"/>
      </rPr>
      <t>-a always,exit -F arch=b32 -S setxattr -F auid=0 -k audit_time_perm_mod_export_delete</t>
    </r>
    <r>
      <rPr>
        <sz val="11"/>
        <color rgb="FF000000"/>
        <rFont val="Calibri"/>
      </rPr>
      <t xml:space="preserve">
</t>
    </r>
    <r>
      <rPr>
        <sz val="11"/>
        <color rgb="FF000000"/>
        <rFont val="Calibri"/>
      </rPr>
      <t>-a always,exit -F arch=b32 -S setxattr -F auid&gt;=1000 -F auid!=4294967295 -k audit_time_perm_mod_export_delete</t>
    </r>
    <r>
      <rPr>
        <sz val="11"/>
        <color rgb="FF000000"/>
        <rFont val="Calibri"/>
      </rPr>
      <t xml:space="preserve">
</t>
    </r>
    <r>
      <rPr>
        <sz val="11"/>
        <color rgb="FF000000"/>
        <rFont val="Calibri"/>
      </rPr>
      <t>$ sudo grep -w fsetxattr /etc/audit/audit.rules</t>
    </r>
    <r>
      <rPr>
        <sz val="11"/>
        <color rgb="FF000000"/>
        <rFont val="Calibri"/>
      </rPr>
      <t xml:space="preserve">
</t>
    </r>
    <r>
      <rPr>
        <sz val="11"/>
        <color rgb="FF000000"/>
        <rFont val="Calibri"/>
      </rPr>
      <t>-a always,exit -F arch=b64 -S fsetxattr -F auid=0 -k audit_time_perm_mod_export_delete</t>
    </r>
    <r>
      <rPr>
        <sz val="11"/>
        <color rgb="FF000000"/>
        <rFont val="Calibri"/>
      </rPr>
      <t xml:space="preserve">
</t>
    </r>
    <r>
      <rPr>
        <sz val="11"/>
        <color rgb="FF000000"/>
        <rFont val="Calibri"/>
      </rPr>
      <t>-a always,exit -F arch=b64 -S fsetxattr-F auid&gt;=1000 -F auid!=4294967295 -k audit_time_perm_mod_export_delete</t>
    </r>
    <r>
      <rPr>
        <sz val="11"/>
        <color rgb="FF000000"/>
        <rFont val="Calibri"/>
      </rPr>
      <t xml:space="preserve">
</t>
    </r>
    <r>
      <rPr>
        <sz val="11"/>
        <color rgb="FF000000"/>
        <rFont val="Calibri"/>
      </rPr>
      <t>-a always,exit -F arch=b32 -S fsetxattr -F auid=0 -k audit_time_perm_mod_export_delete</t>
    </r>
    <r>
      <rPr>
        <sz val="11"/>
        <color rgb="FF000000"/>
        <rFont val="Calibri"/>
      </rPr>
      <t xml:space="preserve">
</t>
    </r>
    <r>
      <rPr>
        <sz val="11"/>
        <color rgb="FF000000"/>
        <rFont val="Calibri"/>
      </rPr>
      <t>-a always,exit -F arch=b32 -S fsetxattr -F auid&gt;=1000 -F auid!=4294967295 -k audit_time_perm_mod_export_delete</t>
    </r>
    <r>
      <rPr>
        <sz val="11"/>
        <color rgb="FF000000"/>
        <rFont val="Calibri"/>
      </rPr>
      <t xml:space="preserve">
</t>
    </r>
    <r>
      <rPr>
        <sz val="11"/>
        <color rgb="FF000000"/>
        <rFont val="Calibri"/>
      </rPr>
      <t>$ sudo grep -w lsetxattr /etc/audit/audit.rules</t>
    </r>
    <r>
      <rPr>
        <sz val="11"/>
        <color rgb="FF000000"/>
        <rFont val="Calibri"/>
      </rPr>
      <t xml:space="preserve">
</t>
    </r>
    <r>
      <rPr>
        <sz val="11"/>
        <color rgb="FF000000"/>
        <rFont val="Calibri"/>
      </rPr>
      <t>-a always,exit -F arch=b64 -S lsetxattr -F auid=0 -k audit_time_perm_mod_export_delete</t>
    </r>
    <r>
      <rPr>
        <sz val="11"/>
        <color rgb="FF000000"/>
        <rFont val="Calibri"/>
      </rPr>
      <t xml:space="preserve">
</t>
    </r>
    <r>
      <rPr>
        <sz val="11"/>
        <color rgb="FF000000"/>
        <rFont val="Calibri"/>
      </rPr>
      <t>-a always,exit -F arch=b64 -S lsetxattr-F auid&gt;=1000 -F auid!=4294967295 -k audit_time_perm_mod_export_delete</t>
    </r>
    <r>
      <rPr>
        <sz val="11"/>
        <color rgb="FF000000"/>
        <rFont val="Calibri"/>
      </rPr>
      <t xml:space="preserve">
</t>
    </r>
    <r>
      <rPr>
        <sz val="11"/>
        <color rgb="FF000000"/>
        <rFont val="Calibri"/>
      </rPr>
      <t>-a always,exit -F arch=b32 -S lsetxattr -F auid=0 -k audit_time_perm_mod_export_delete</t>
    </r>
    <r>
      <rPr>
        <sz val="11"/>
        <color rgb="FF000000"/>
        <rFont val="Calibri"/>
      </rPr>
      <t xml:space="preserve">
</t>
    </r>
    <r>
      <rPr>
        <sz val="11"/>
        <color rgb="FF000000"/>
        <rFont val="Calibri"/>
      </rPr>
      <t>-a always,exit -F arch=b32 -S lsetxattr -F auid&gt;=1000 -F auid!=4294967295 -k audit_time_perm_mod_export_delete</t>
    </r>
    <r>
      <rPr>
        <sz val="11"/>
        <color rgb="FF000000"/>
        <rFont val="Calibri"/>
      </rPr>
      <t xml:space="preserve">
</t>
    </r>
    <r>
      <rPr>
        <sz val="11"/>
        <color rgb="FF000000"/>
        <rFont val="Calibri"/>
      </rPr>
      <t>$ sudo grep -w removexattr /etc/audit/audit.rules</t>
    </r>
    <r>
      <rPr>
        <sz val="11"/>
        <color rgb="FF000000"/>
        <rFont val="Calibri"/>
      </rPr>
      <t xml:space="preserve">
</t>
    </r>
    <r>
      <rPr>
        <sz val="11"/>
        <color rgb="FF000000"/>
        <rFont val="Calibri"/>
      </rPr>
      <t>-a always,exit -F arch=b64 -S removexattr -F auid=0 -k audit_time_perm_mod_export_delete</t>
    </r>
    <r>
      <rPr>
        <sz val="11"/>
        <color rgb="FF000000"/>
        <rFont val="Calibri"/>
      </rPr>
      <t xml:space="preserve">
</t>
    </r>
    <r>
      <rPr>
        <sz val="11"/>
        <color rgb="FF000000"/>
        <rFont val="Calibri"/>
      </rPr>
      <t>-a always,exit -F arch=b64 -S removexattr -F auid&gt;=1000 -F auid!=4294967295 -k audit_time_perm_mod_export_delete</t>
    </r>
    <r>
      <rPr>
        <sz val="11"/>
        <color rgb="FF000000"/>
        <rFont val="Calibri"/>
      </rPr>
      <t xml:space="preserve">
</t>
    </r>
    <r>
      <rPr>
        <sz val="11"/>
        <color rgb="FF000000"/>
        <rFont val="Calibri"/>
      </rPr>
      <t>-a always,exit -F arch=b32 -S removexattr -F auid=0 -k audit_time_perm_mod_export_delete</t>
    </r>
    <r>
      <rPr>
        <sz val="11"/>
        <color rgb="FF000000"/>
        <rFont val="Calibri"/>
      </rPr>
      <t xml:space="preserve">
</t>
    </r>
    <r>
      <rPr>
        <sz val="11"/>
        <color rgb="FF000000"/>
        <rFont val="Calibri"/>
      </rPr>
      <t>-a always,exit -F arch=b32 -S removexattr -F auid&gt;=1000 -F auid!=4294967295 -k audit_time_perm_mod_export_delete</t>
    </r>
    <r>
      <rPr>
        <sz val="11"/>
        <color rgb="FF000000"/>
        <rFont val="Calibri"/>
      </rPr>
      <t xml:space="preserve">
</t>
    </r>
    <r>
      <rPr>
        <sz val="11"/>
        <color rgb="FF000000"/>
        <rFont val="Calibri"/>
      </rPr>
      <t>$ sudo grep -w fremovexattr /etc/audit/audit.rules</t>
    </r>
    <r>
      <rPr>
        <sz val="11"/>
        <color rgb="FF000000"/>
        <rFont val="Calibri"/>
      </rPr>
      <t xml:space="preserve">
</t>
    </r>
    <r>
      <rPr>
        <sz val="11"/>
        <color rgb="FF000000"/>
        <rFont val="Calibri"/>
      </rPr>
      <t>-a always,exit -F arch=b64 -S fremovexattr -F auid=0 -k audit_time_perm_mod_export_delete</t>
    </r>
    <r>
      <rPr>
        <sz val="11"/>
        <color rgb="FF000000"/>
        <rFont val="Calibri"/>
      </rPr>
      <t xml:space="preserve">
</t>
    </r>
    <r>
      <rPr>
        <sz val="11"/>
        <color rgb="FF000000"/>
        <rFont val="Calibri"/>
      </rPr>
      <t>-a always,exit -F arch=b64 -S fremovexattr -F auid&gt;=1000 -F auid!=4294967295 -k audit_time_perm_mod_export_delete</t>
    </r>
    <r>
      <rPr>
        <sz val="11"/>
        <color rgb="FF000000"/>
        <rFont val="Calibri"/>
      </rPr>
      <t xml:space="preserve">
</t>
    </r>
    <r>
      <rPr>
        <sz val="11"/>
        <color rgb="FF000000"/>
        <rFont val="Calibri"/>
      </rPr>
      <t>-a always,exit -F arch=b32 -S fremovexattr -F auid=0 -k audit_time_perm_mod_export_delete</t>
    </r>
    <r>
      <rPr>
        <sz val="11"/>
        <color rgb="FF000000"/>
        <rFont val="Calibri"/>
      </rPr>
      <t xml:space="preserve">
</t>
    </r>
    <r>
      <rPr>
        <sz val="11"/>
        <color rgb="FF000000"/>
        <rFont val="Calibri"/>
      </rPr>
      <t>-a always,exit -F arch=b32 -S fremovexattr -F auid&gt;=1000 -F auid!=4294967295 -k audit_time_perm_mod_export_delete</t>
    </r>
    <r>
      <rPr>
        <sz val="11"/>
        <color rgb="FF000000"/>
        <rFont val="Calibri"/>
      </rPr>
      <t xml:space="preserve">
</t>
    </r>
    <r>
      <rPr>
        <sz val="11"/>
        <color rgb="FF000000"/>
        <rFont val="Calibri"/>
      </rPr>
      <t>$ sudo grep -w lremovexattr /etc/audit/audit.rules</t>
    </r>
    <r>
      <rPr>
        <sz val="11"/>
        <color rgb="FF000000"/>
        <rFont val="Calibri"/>
      </rPr>
      <t xml:space="preserve">
</t>
    </r>
    <r>
      <rPr>
        <sz val="11"/>
        <color rgb="FF000000"/>
        <rFont val="Calibri"/>
      </rPr>
      <t>-a always,exit -F arch=b64 -S lremovexattr -F auid=0 -k audit_time_perm_mod_export_delete</t>
    </r>
    <r>
      <rPr>
        <sz val="11"/>
        <color rgb="FF000000"/>
        <rFont val="Calibri"/>
      </rPr>
      <t xml:space="preserve">
</t>
    </r>
    <r>
      <rPr>
        <sz val="11"/>
        <color rgb="FF000000"/>
        <rFont val="Calibri"/>
      </rPr>
      <t>-a always,exit -F arch=b64 -S lremovexattr -F auid&gt;=1000 -F auid!=4294967295 -k audit_time_perm_mod_export_delete</t>
    </r>
    <r>
      <rPr>
        <sz val="11"/>
        <color rgb="FF000000"/>
        <rFont val="Calibri"/>
      </rPr>
      <t xml:space="preserve">
</t>
    </r>
    <r>
      <rPr>
        <sz val="11"/>
        <color rgb="FF000000"/>
        <rFont val="Calibri"/>
      </rPr>
      <t>-a always,exit -F arch=b32 -S lremovexattr -F auid=0 -k audit_time_perm_mod_export_delete</t>
    </r>
    <r>
      <rPr>
        <sz val="11"/>
        <color rgb="FF000000"/>
        <rFont val="Calibri"/>
      </rPr>
      <t xml:space="preserve">
</t>
    </r>
    <r>
      <rPr>
        <sz val="11"/>
        <color rgb="FF000000"/>
        <rFont val="Calibri"/>
      </rPr>
      <t>-a always,exit -F arch=b32 -S lremovexattr -F auid&gt;=1000 -F auid!=4294967295 -k audit_time_perm_mod_export_delete</t>
    </r>
    <r>
      <rPr>
        <sz val="11"/>
        <color rgb="FF000000"/>
        <rFont val="Calibri"/>
      </rPr>
      <t xml:space="preserve">
</t>
    </r>
    <r>
      <rPr>
        <sz val="11"/>
        <color rgb="FF000000"/>
        <rFont val="Calibri"/>
      </rPr>
      <t>If the output does not contain all of the above rules, this is a finding.</t>
    </r>
    <r>
      <rPr>
        <sz val="11"/>
        <color rgb="FF000000"/>
        <rFont val="Calibri"/>
      </rPr>
      <t xml:space="preserve">
</t>
    </r>
    <r>
      <rPr>
        <sz val="11"/>
        <color rgb="FF000000"/>
        <rFont val="Calibri"/>
      </rPr>
      <t>If both the "b32" and "b64" audit rules are not defined for the listed syscall(s), this is a finding.</t>
    </r>
  </si>
  <si>
    <t>V-254150</t>
  </si>
  <si>
    <r>
      <rPr>
        <sz val="11"/>
        <rFont val="Calibri"/>
      </rPr>
      <t>Nutanix AOS must generate audit records when successful/unsuccessful attempts to access categories of information (e.g., classification levels) occur.</t>
    </r>
  </si>
  <si>
    <t>V-254151</t>
  </si>
  <si>
    <r>
      <rPr>
        <sz val="11"/>
        <rFont val="Calibri"/>
      </rPr>
      <t>Nutanix AOS must generate audit records when successful/unsuccessful attempts to modify privileges occur.</t>
    </r>
  </si>
  <si>
    <r>
      <rPr>
        <sz val="11"/>
        <color rgb="FF000000"/>
        <rFont val="Calibri"/>
      </rPr>
      <t>Confirm Nutanix AOS generates audit records when successful/unsuccessful attempts to modify privileged objects occur.</t>
    </r>
    <r>
      <rPr>
        <sz val="11"/>
        <color rgb="FF000000"/>
        <rFont val="Calibri"/>
      </rPr>
      <t xml:space="preserve">
</t>
    </r>
    <r>
      <rPr>
        <sz val="11"/>
        <color rgb="FF000000"/>
        <rFont val="Calibri"/>
      </rPr>
      <t>$ sudo grep /etc/sudoers /etc/audit/audit.rules</t>
    </r>
    <r>
      <rPr>
        <sz val="11"/>
        <color rgb="FF000000"/>
        <rFont val="Calibri"/>
      </rPr>
      <t xml:space="preserve">
</t>
    </r>
    <r>
      <rPr>
        <sz val="11"/>
        <color rgb="FF000000"/>
        <rFont val="Calibri"/>
      </rPr>
      <t>-w /etc/sudoers -p wa -k actions</t>
    </r>
    <r>
      <rPr>
        <sz val="11"/>
        <color rgb="FF000000"/>
        <rFont val="Calibri"/>
      </rPr>
      <t xml:space="preserve">
</t>
    </r>
    <r>
      <rPr>
        <sz val="11"/>
        <color rgb="FF000000"/>
        <rFont val="Calibri"/>
      </rPr>
      <t>$ sudo grep /etc/sudoers.d/ /etc/audit/audit.rules</t>
    </r>
    <r>
      <rPr>
        <sz val="11"/>
        <color rgb="FF000000"/>
        <rFont val="Calibri"/>
      </rPr>
      <t xml:space="preserve">
</t>
    </r>
    <r>
      <rPr>
        <sz val="11"/>
        <color rgb="FF000000"/>
        <rFont val="Calibri"/>
      </rPr>
      <t>-w /etc/sudoers.d/ -p wa -k actions</t>
    </r>
    <r>
      <rPr>
        <sz val="11"/>
        <color rgb="FF000000"/>
        <rFont val="Calibri"/>
      </rPr>
      <t xml:space="preserve">
</t>
    </r>
    <r>
      <rPr>
        <sz val="11"/>
        <color rgb="FF000000"/>
        <rFont val="Calibri"/>
      </rPr>
      <t>$ sudo grep -w /usr/bin/su /etc/audit/audit.rules</t>
    </r>
    <r>
      <rPr>
        <sz val="11"/>
        <color rgb="FF000000"/>
        <rFont val="Calibri"/>
      </rPr>
      <t xml:space="preserve">
</t>
    </r>
    <r>
      <rPr>
        <sz val="11"/>
        <color rgb="FF000000"/>
        <rFont val="Calibri"/>
      </rPr>
      <t>-a always,exit -F path=/usr/bin/su -F perm=x -F auid&gt;=1000 -F auid!=4294967295 -k privileged</t>
    </r>
    <r>
      <rPr>
        <sz val="11"/>
        <color rgb="FF000000"/>
        <rFont val="Calibri"/>
      </rPr>
      <t xml:space="preserve">
</t>
    </r>
    <r>
      <rPr>
        <sz val="11"/>
        <color rgb="FF000000"/>
        <rFont val="Calibri"/>
      </rPr>
      <t>$ sudo grep -w sudo /etc/audit/audit.rules</t>
    </r>
    <r>
      <rPr>
        <sz val="11"/>
        <color rgb="FF000000"/>
        <rFont val="Calibri"/>
      </rPr>
      <t xml:space="preserve">
</t>
    </r>
    <r>
      <rPr>
        <sz val="11"/>
        <color rgb="FF000000"/>
        <rFont val="Calibri"/>
      </rPr>
      <t>-a always,exit -F path=/usr/bin/sudo -F perm=x -F auid&gt;=1000 -F auid!=4294967295 -k privileged</t>
    </r>
    <r>
      <rPr>
        <sz val="11"/>
        <color rgb="FF000000"/>
        <rFont val="Calibri"/>
      </rPr>
      <t xml:space="preserve">
</t>
    </r>
    <r>
      <rPr>
        <sz val="11"/>
        <color rgb="FF000000"/>
        <rFont val="Calibri"/>
      </rPr>
      <t>$ sudo grep -w newgrp /etc/audit/audit.rules</t>
    </r>
    <r>
      <rPr>
        <sz val="11"/>
        <color rgb="FF000000"/>
        <rFont val="Calibri"/>
      </rPr>
      <t xml:space="preserve">
</t>
    </r>
    <r>
      <rPr>
        <sz val="11"/>
        <color rgb="FF000000"/>
        <rFont val="Calibri"/>
      </rPr>
      <t>-a always,exit -F path=/usr/bin/newgrp -F perm=x -F auid&gt;=1000 -F auid!=4294967295 -k privileged</t>
    </r>
    <r>
      <rPr>
        <sz val="11"/>
        <color rgb="FF000000"/>
        <rFont val="Calibri"/>
      </rPr>
      <t xml:space="preserve">
</t>
    </r>
    <r>
      <rPr>
        <sz val="11"/>
        <color rgb="FF000000"/>
        <rFont val="Calibri"/>
      </rPr>
      <t>$ sudo grep -i /usr/bin/chsh /etc/audit/audit.rules</t>
    </r>
    <r>
      <rPr>
        <sz val="11"/>
        <color rgb="FF000000"/>
        <rFont val="Calibri"/>
      </rPr>
      <t xml:space="preserve">
</t>
    </r>
    <r>
      <rPr>
        <sz val="11"/>
        <color rgb="FF000000"/>
        <rFont val="Calibri"/>
      </rPr>
      <t>-a always,exit -F path=/usr/bin/chsh -F perm=x -F auid&gt;=1000 -F auid!=4294967295 -k privileged</t>
    </r>
    <r>
      <rPr>
        <sz val="11"/>
        <color rgb="FF000000"/>
        <rFont val="Calibri"/>
      </rPr>
      <t xml:space="preserve">
</t>
    </r>
    <r>
      <rPr>
        <sz val="11"/>
        <color rgb="FF000000"/>
        <rFont val="Calibri"/>
      </rPr>
      <t>If the privileged activities access listed do not return any output, this is a finding.</t>
    </r>
  </si>
  <si>
    <t>V-254152</t>
  </si>
  <si>
    <r>
      <rPr>
        <sz val="11"/>
        <rFont val="Calibri"/>
      </rPr>
      <t>Nutanix AOS must generate audit records when successful/unsuccessful attempts to modify security objects occur.</t>
    </r>
  </si>
  <si>
    <r>
      <rPr>
        <sz val="11"/>
        <color rgb="FF000000"/>
        <rFont val="Calibri"/>
      </rPr>
      <t>Confirm Nutanix AOS generates audit records for successful/unsuccessful attempts to modify security objects occur.</t>
    </r>
    <r>
      <rPr>
        <sz val="11"/>
        <color rgb="FF000000"/>
        <rFont val="Calibri"/>
      </rPr>
      <t xml:space="preserve">
</t>
    </r>
    <r>
      <rPr>
        <sz val="11"/>
        <color rgb="FF000000"/>
        <rFont val="Calibri"/>
      </rPr>
      <t>$ sudo grep -i /usr/sbin/semanage /etc/audit/audit.rules</t>
    </r>
    <r>
      <rPr>
        <sz val="11"/>
        <color rgb="FF000000"/>
        <rFont val="Calibri"/>
      </rPr>
      <t xml:space="preserve">
</t>
    </r>
    <r>
      <rPr>
        <sz val="11"/>
        <color rgb="FF000000"/>
        <rFont val="Calibri"/>
      </rPr>
      <t>-a always,exit -F path=/usr/sbin/semanage -F perm=x -F auid&gt;=1000 -F auid!=4294967295 -k secobjects</t>
    </r>
    <r>
      <rPr>
        <sz val="11"/>
        <color rgb="FF000000"/>
        <rFont val="Calibri"/>
      </rPr>
      <t xml:space="preserve">
</t>
    </r>
    <r>
      <rPr>
        <sz val="11"/>
        <color rgb="FF000000"/>
        <rFont val="Calibri"/>
      </rPr>
      <t>$ sudo grep -i /usr/sbin/setsebool /etc/audit/audit.rules</t>
    </r>
    <r>
      <rPr>
        <sz val="11"/>
        <color rgb="FF000000"/>
        <rFont val="Calibri"/>
      </rPr>
      <t xml:space="preserve">
</t>
    </r>
    <r>
      <rPr>
        <sz val="11"/>
        <color rgb="FF000000"/>
        <rFont val="Calibri"/>
      </rPr>
      <t>-a always,exit -F path=/usr/sbin/setsebool -F perm=x -F auid&gt;=1000 -F auid!=4294967295 -k secobjects</t>
    </r>
    <r>
      <rPr>
        <sz val="11"/>
        <color rgb="FF000000"/>
        <rFont val="Calibri"/>
      </rPr>
      <t xml:space="preserve">
</t>
    </r>
    <r>
      <rPr>
        <sz val="11"/>
        <color rgb="FF000000"/>
        <rFont val="Calibri"/>
      </rPr>
      <t>$ sudo grep -i /usr/bin/chcon /etc/audit/audit.rules</t>
    </r>
    <r>
      <rPr>
        <sz val="11"/>
        <color rgb="FF000000"/>
        <rFont val="Calibri"/>
      </rPr>
      <t xml:space="preserve">
</t>
    </r>
    <r>
      <rPr>
        <sz val="11"/>
        <color rgb="FF000000"/>
        <rFont val="Calibri"/>
      </rPr>
      <t>-a always,exit -F path=/usr/bin/chcon -F perm=x -F auid&gt;=1000 -F auid!=4294967295 -k secobjects</t>
    </r>
    <r>
      <rPr>
        <sz val="11"/>
        <color rgb="FF000000"/>
        <rFont val="Calibri"/>
      </rPr>
      <t xml:space="preserve">
</t>
    </r>
    <r>
      <rPr>
        <sz val="11"/>
        <color rgb="FF000000"/>
        <rFont val="Calibri"/>
      </rPr>
      <t>$ sudo grep -iw /usr/sbin/setfiles /etc/audit/audit.rules</t>
    </r>
    <r>
      <rPr>
        <sz val="11"/>
        <color rgb="FF000000"/>
        <rFont val="Calibri"/>
      </rPr>
      <t xml:space="preserve">
</t>
    </r>
    <r>
      <rPr>
        <sz val="11"/>
        <color rgb="FF000000"/>
        <rFont val="Calibri"/>
      </rPr>
      <t>-a always,exit -F path=/usr/sbin/setfiles -F perm=x -F auid&gt;=1000 -F auid!=4294967295 -k privileged-priv_change</t>
    </r>
    <r>
      <rPr>
        <sz val="11"/>
        <color rgb="FF000000"/>
        <rFont val="Calibri"/>
      </rPr>
      <t xml:space="preserve">
</t>
    </r>
    <r>
      <rPr>
        <sz val="11"/>
        <color rgb="FF000000"/>
        <rFont val="Calibri"/>
      </rPr>
      <t>If the commands does not return any output, this is a finding.</t>
    </r>
  </si>
  <si>
    <t>V-254153</t>
  </si>
  <si>
    <r>
      <rPr>
        <sz val="11"/>
        <rFont val="Calibri"/>
      </rPr>
      <t>Nutanix AOS must generate audit records when successful/unsuccessful attempts to modify categories of information occur.</t>
    </r>
  </si>
  <si>
    <r>
      <rPr>
        <sz val="11"/>
        <color rgb="FF000000"/>
        <rFont val="Calibri"/>
      </rPr>
      <t>Confirm Nutanix AOS generates audit records for successful/unsuccessful attempts to modify categories of information.</t>
    </r>
    <r>
      <rPr>
        <sz val="11"/>
        <color rgb="FF000000"/>
        <rFont val="Calibri"/>
      </rPr>
      <t xml:space="preserve">
</t>
    </r>
    <r>
      <rPr>
        <sz val="11"/>
        <color rgb="FF000000"/>
        <rFont val="Calibri"/>
      </rPr>
      <t>$ sudo grep -i /usr/sbin/semanage /etc/audit/audit.rules</t>
    </r>
    <r>
      <rPr>
        <sz val="11"/>
        <color rgb="FF000000"/>
        <rFont val="Calibri"/>
      </rPr>
      <t xml:space="preserve">
</t>
    </r>
    <r>
      <rPr>
        <sz val="11"/>
        <color rgb="FF000000"/>
        <rFont val="Calibri"/>
      </rPr>
      <t>-a always,exit -F path=/usr/sbin/semanage -F perm=x -F auid&gt;=1000 -F auid!=4294967295 -k secobjects</t>
    </r>
    <r>
      <rPr>
        <sz val="11"/>
        <color rgb="FF000000"/>
        <rFont val="Calibri"/>
      </rPr>
      <t xml:space="preserve">
</t>
    </r>
    <r>
      <rPr>
        <sz val="11"/>
        <color rgb="FF000000"/>
        <rFont val="Calibri"/>
      </rPr>
      <t>$ sudo grep -i /usr/sbin/setsebool /etc/audit/audit.rules</t>
    </r>
    <r>
      <rPr>
        <sz val="11"/>
        <color rgb="FF000000"/>
        <rFont val="Calibri"/>
      </rPr>
      <t xml:space="preserve">
</t>
    </r>
    <r>
      <rPr>
        <sz val="11"/>
        <color rgb="FF000000"/>
        <rFont val="Calibri"/>
      </rPr>
      <t>-a always,exit -F path=/usr/sbin/setsebool -F perm=x -F auid&gt;=1000 -F auid!=4294967295 -k secobjects</t>
    </r>
    <r>
      <rPr>
        <sz val="11"/>
        <color rgb="FF000000"/>
        <rFont val="Calibri"/>
      </rPr>
      <t xml:space="preserve">
</t>
    </r>
    <r>
      <rPr>
        <sz val="11"/>
        <color rgb="FF000000"/>
        <rFont val="Calibri"/>
      </rPr>
      <t>$ sudo grep -i /usr/bin/chcon /etc/audit/audit.rules</t>
    </r>
    <r>
      <rPr>
        <sz val="11"/>
        <color rgb="FF000000"/>
        <rFont val="Calibri"/>
      </rPr>
      <t xml:space="preserve">
</t>
    </r>
    <r>
      <rPr>
        <sz val="11"/>
        <color rgb="FF000000"/>
        <rFont val="Calibri"/>
      </rPr>
      <t>-a always,exit -F path=/usr/bin/chcon -F perm=x -F auid&gt;=1000 -F auid!=4294967295 -k secobjects</t>
    </r>
    <r>
      <rPr>
        <sz val="11"/>
        <color rgb="FF000000"/>
        <rFont val="Calibri"/>
      </rPr>
      <t xml:space="preserve">
</t>
    </r>
    <r>
      <rPr>
        <sz val="11"/>
        <color rgb="FF000000"/>
        <rFont val="Calibri"/>
      </rPr>
      <t>$ sudo grep -iw /usr/sbin/setfiles /etc/audit/audit.rules</t>
    </r>
    <r>
      <rPr>
        <sz val="11"/>
        <color rgb="FF000000"/>
        <rFont val="Calibri"/>
      </rPr>
      <t xml:space="preserve">
</t>
    </r>
    <r>
      <rPr>
        <sz val="11"/>
        <color rgb="FF000000"/>
        <rFont val="Calibri"/>
      </rPr>
      <t>-a always,exit -F path=/usr/sbin/setfiles -F perm=x -F auid&gt;=1000 -F auid!=4294967295 -k privileged-priv_change</t>
    </r>
    <r>
      <rPr>
        <sz val="11"/>
        <color rgb="FF000000"/>
        <rFont val="Calibri"/>
      </rPr>
      <t xml:space="preserve">
</t>
    </r>
    <r>
      <rPr>
        <sz val="11"/>
        <color rgb="FF000000"/>
        <rFont val="Calibri"/>
      </rPr>
      <t>If the commands does not return any output, this is a finding.</t>
    </r>
  </si>
  <si>
    <t>V-254154</t>
  </si>
  <si>
    <r>
      <rPr>
        <sz val="11"/>
        <rFont val="Calibri"/>
      </rPr>
      <t>Nutanix AOS must audit attempts to modify or delete security objects.</t>
    </r>
  </si>
  <si>
    <r>
      <rPr>
        <sz val="11"/>
        <color rgb="FF000000"/>
        <rFont val="Calibri"/>
      </rPr>
      <t>Without generating audit records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Satisfies: SRG-OS-000466-GPOS-00210, SRG-OS-000467-GPOS-00211, SRG-OS-000468-GPOS-00212</t>
    </r>
  </si>
  <si>
    <r>
      <rPr>
        <sz val="11"/>
        <color rgb="FF000000"/>
        <rFont val="Calibri"/>
      </rPr>
      <t>Confirm Nutanix AOS generates audit records when successful/unsuccessful attempts to delete security objects occur.</t>
    </r>
    <r>
      <rPr>
        <sz val="11"/>
        <color rgb="FF000000"/>
        <rFont val="Calibri"/>
      </rPr>
      <t xml:space="preserve">
</t>
    </r>
    <r>
      <rPr>
        <sz val="11"/>
        <color rgb="FF000000"/>
        <rFont val="Calibri"/>
      </rPr>
      <t>$ sudo grep -iw rename /etc/audit/audit.rules</t>
    </r>
    <r>
      <rPr>
        <sz val="11"/>
        <color rgb="FF000000"/>
        <rFont val="Calibri"/>
      </rPr>
      <t xml:space="preserve">
</t>
    </r>
    <r>
      <rPr>
        <sz val="11"/>
        <color rgb="FF000000"/>
        <rFont val="Calibri"/>
      </rPr>
      <t>-a exit,never -F arch=b64 -S rename -F success=1 -F uid=1000 -F exit=0</t>
    </r>
    <r>
      <rPr>
        <sz val="11"/>
        <color rgb="FF000000"/>
        <rFont val="Calibri"/>
      </rPr>
      <t xml:space="preserve">
</t>
    </r>
    <r>
      <rPr>
        <sz val="11"/>
        <color rgb="FF000000"/>
        <rFont val="Calibri"/>
      </rPr>
      <t>-a exit,never -F arch=b64 -S rename -F success=0 -F uid=1000 -F exit=-2</t>
    </r>
    <r>
      <rPr>
        <sz val="11"/>
        <color rgb="FF000000"/>
        <rFont val="Calibri"/>
      </rPr>
      <t xml:space="preserve">
</t>
    </r>
    <r>
      <rPr>
        <sz val="11"/>
        <color rgb="FF000000"/>
        <rFont val="Calibri"/>
      </rPr>
      <t>-a always,exit -F arch=b64 -S rename -F auid=0 -k audit_time_perm_mod_export_delete</t>
    </r>
    <r>
      <rPr>
        <sz val="11"/>
        <color rgb="FF000000"/>
        <rFont val="Calibri"/>
      </rPr>
      <t xml:space="preserve">
</t>
    </r>
    <r>
      <rPr>
        <sz val="11"/>
        <color rgb="FF000000"/>
        <rFont val="Calibri"/>
      </rPr>
      <t>-a always,exit -F arch=b64 -S rename -F auid&gt;=1000 -F auid!=4294967295 -k audit_time_perm_mod_export_delete</t>
    </r>
    <r>
      <rPr>
        <sz val="11"/>
        <color rgb="FF000000"/>
        <rFont val="Calibri"/>
      </rPr>
      <t xml:space="preserve">
</t>
    </r>
    <r>
      <rPr>
        <sz val="11"/>
        <color rgb="FF000000"/>
        <rFont val="Calibri"/>
      </rPr>
      <t>-a always,exit -F arch=b32 -S rename -F auid=0 -k audit_time_perm_mod_export_delete</t>
    </r>
    <r>
      <rPr>
        <sz val="11"/>
        <color rgb="FF000000"/>
        <rFont val="Calibri"/>
      </rPr>
      <t xml:space="preserve">
</t>
    </r>
    <r>
      <rPr>
        <sz val="11"/>
        <color rgb="FF000000"/>
        <rFont val="Calibri"/>
      </rPr>
      <t>-a always,exit -F arch=b32 -S rename -F auid&gt;=1000 -F auid!=4294967295 -k audit_time_perm_mod_export_delete</t>
    </r>
    <r>
      <rPr>
        <sz val="11"/>
        <color rgb="FF000000"/>
        <rFont val="Calibri"/>
      </rPr>
      <t xml:space="preserve">
</t>
    </r>
    <r>
      <rPr>
        <sz val="11"/>
        <color rgb="FF000000"/>
        <rFont val="Calibri"/>
      </rPr>
      <t>$ sudo grep -iw renameat /etc/audit/audit.rules</t>
    </r>
    <r>
      <rPr>
        <sz val="11"/>
        <color rgb="FF000000"/>
        <rFont val="Calibri"/>
      </rPr>
      <t xml:space="preserve">
</t>
    </r>
    <r>
      <rPr>
        <sz val="11"/>
        <color rgb="FF000000"/>
        <rFont val="Calibri"/>
      </rPr>
      <t>-a always,exit -F arch=b64 -S renameat -F auid=0 -k audit_time_perm_mod_export_delete</t>
    </r>
    <r>
      <rPr>
        <sz val="11"/>
        <color rgb="FF000000"/>
        <rFont val="Calibri"/>
      </rPr>
      <t xml:space="preserve">
</t>
    </r>
    <r>
      <rPr>
        <sz val="11"/>
        <color rgb="FF000000"/>
        <rFont val="Calibri"/>
      </rPr>
      <t>-a always,exit -F arch=b64 -S renameat -F auid&gt;=1000 -F auid!=4294967295 -k audit_time_perm_mod_export_delete</t>
    </r>
    <r>
      <rPr>
        <sz val="11"/>
        <color rgb="FF000000"/>
        <rFont val="Calibri"/>
      </rPr>
      <t xml:space="preserve">
</t>
    </r>
    <r>
      <rPr>
        <sz val="11"/>
        <color rgb="FF000000"/>
        <rFont val="Calibri"/>
      </rPr>
      <t>-a always,exit -F arch=b32 -S renameat -F auid=0 -k audit_time_perm_mod_export_delete</t>
    </r>
    <r>
      <rPr>
        <sz val="11"/>
        <color rgb="FF000000"/>
        <rFont val="Calibri"/>
      </rPr>
      <t xml:space="preserve">
</t>
    </r>
    <r>
      <rPr>
        <sz val="11"/>
        <color rgb="FF000000"/>
        <rFont val="Calibri"/>
      </rPr>
      <t>-a always,exit -F arch=b32 -S renameat -F auid&gt;=1000 -F auid!=4294967295 -k audit_time_perm_mod_export_delete</t>
    </r>
    <r>
      <rPr>
        <sz val="11"/>
        <color rgb="FF000000"/>
        <rFont val="Calibri"/>
      </rPr>
      <t xml:space="preserve">
</t>
    </r>
    <r>
      <rPr>
        <sz val="11"/>
        <color rgb="FF000000"/>
        <rFont val="Calibri"/>
      </rPr>
      <t>$ sudo grep -iw rmdir /etc/audit/audit.rules</t>
    </r>
    <r>
      <rPr>
        <sz val="11"/>
        <color rgb="FF000000"/>
        <rFont val="Calibri"/>
      </rPr>
      <t xml:space="preserve">
</t>
    </r>
    <r>
      <rPr>
        <sz val="11"/>
        <color rgb="FF000000"/>
        <rFont val="Calibri"/>
      </rPr>
      <t>-a always,exit -F arch=b64 -S rmdir -F auid=0 -k audit_time_perm_mod_export_delete</t>
    </r>
    <r>
      <rPr>
        <sz val="11"/>
        <color rgb="FF000000"/>
        <rFont val="Calibri"/>
      </rPr>
      <t xml:space="preserve">
</t>
    </r>
    <r>
      <rPr>
        <sz val="11"/>
        <color rgb="FF000000"/>
        <rFont val="Calibri"/>
      </rPr>
      <t>-a always,exit -F arch=b64 -S rmdir -F auid&gt;=1000 -F auid!=4294967295 -k audit_time_perm_mod_export_delete</t>
    </r>
    <r>
      <rPr>
        <sz val="11"/>
        <color rgb="FF000000"/>
        <rFont val="Calibri"/>
      </rPr>
      <t xml:space="preserve">
</t>
    </r>
    <r>
      <rPr>
        <sz val="11"/>
        <color rgb="FF000000"/>
        <rFont val="Calibri"/>
      </rPr>
      <t>-a always,exit -F arch=b32 -S rmdir -F auid=0 -k audit_time_perm_mod_export_delete</t>
    </r>
    <r>
      <rPr>
        <sz val="11"/>
        <color rgb="FF000000"/>
        <rFont val="Calibri"/>
      </rPr>
      <t xml:space="preserve">
</t>
    </r>
    <r>
      <rPr>
        <sz val="11"/>
        <color rgb="FF000000"/>
        <rFont val="Calibri"/>
      </rPr>
      <t>-a always,exit -F arch=b32 -S rmdir -F auid&gt;=1000 -F auid!=4294967295 -k audit_time_perm_mod_export_delete</t>
    </r>
    <r>
      <rPr>
        <sz val="11"/>
        <color rgb="FF000000"/>
        <rFont val="Calibri"/>
      </rPr>
      <t xml:space="preserve">
</t>
    </r>
    <r>
      <rPr>
        <sz val="11"/>
        <color rgb="FF000000"/>
        <rFont val="Calibri"/>
      </rPr>
      <t>grep -iw unlink /etc/audit/audit.rules</t>
    </r>
    <r>
      <rPr>
        <sz val="11"/>
        <color rgb="FF000000"/>
        <rFont val="Calibri"/>
      </rPr>
      <t xml:space="preserve">
</t>
    </r>
    <r>
      <rPr>
        <sz val="11"/>
        <color rgb="FF000000"/>
        <rFont val="Calibri"/>
      </rPr>
      <t>-a exit,never -F arch=b64 -S unlink -F success=1 -F uid=1000 -F exit=0</t>
    </r>
    <r>
      <rPr>
        <sz val="11"/>
        <color rgb="FF000000"/>
        <rFont val="Calibri"/>
      </rPr>
      <t xml:space="preserve">
</t>
    </r>
    <r>
      <rPr>
        <sz val="11"/>
        <color rgb="FF000000"/>
        <rFont val="Calibri"/>
      </rPr>
      <t>-a exit,never -F arch=b64 -S unlink -F success=0 -F uid=1000 -F exit=-2</t>
    </r>
    <r>
      <rPr>
        <sz val="11"/>
        <color rgb="FF000000"/>
        <rFont val="Calibri"/>
      </rPr>
      <t xml:space="preserve">
</t>
    </r>
    <r>
      <rPr>
        <sz val="11"/>
        <color rgb="FF000000"/>
        <rFont val="Calibri"/>
      </rPr>
      <t>-a always,exit -F arch=b64 -S unlink -F auid=0 -k audit_time_perm_mod_export_delete</t>
    </r>
    <r>
      <rPr>
        <sz val="11"/>
        <color rgb="FF000000"/>
        <rFont val="Calibri"/>
      </rPr>
      <t xml:space="preserve">
</t>
    </r>
    <r>
      <rPr>
        <sz val="11"/>
        <color rgb="FF000000"/>
        <rFont val="Calibri"/>
      </rPr>
      <t>-a always,exit -F arch=b64 -S unlink -F auid&gt;=1000 -F auid!=4294967295 -k audit_time_perm_mod_export_delete</t>
    </r>
    <r>
      <rPr>
        <sz val="11"/>
        <color rgb="FF000000"/>
        <rFont val="Calibri"/>
      </rPr>
      <t xml:space="preserve">
</t>
    </r>
    <r>
      <rPr>
        <sz val="11"/>
        <color rgb="FF000000"/>
        <rFont val="Calibri"/>
      </rPr>
      <t>-a always,exit -F arch=b32 -S unlink -F auid=0 -k audit_time_perm_mod_export_delete</t>
    </r>
    <r>
      <rPr>
        <sz val="11"/>
        <color rgb="FF000000"/>
        <rFont val="Calibri"/>
      </rPr>
      <t xml:space="preserve">
</t>
    </r>
    <r>
      <rPr>
        <sz val="11"/>
        <color rgb="FF000000"/>
        <rFont val="Calibri"/>
      </rPr>
      <t>-a always,exit -F arch=b32 -S unlink -F auid&gt;=1000 -F auid!=4294967295 -k audit_time_perm_mod_export_delete</t>
    </r>
    <r>
      <rPr>
        <sz val="11"/>
        <color rgb="FF000000"/>
        <rFont val="Calibri"/>
      </rPr>
      <t xml:space="preserve">
</t>
    </r>
    <r>
      <rPr>
        <sz val="11"/>
        <color rgb="FF000000"/>
        <rFont val="Calibri"/>
      </rPr>
      <t>grep -iw unlinkat /etc/audit/audit.rules</t>
    </r>
    <r>
      <rPr>
        <sz val="11"/>
        <color rgb="FF000000"/>
        <rFont val="Calibri"/>
      </rPr>
      <t xml:space="preserve">
</t>
    </r>
    <r>
      <rPr>
        <sz val="11"/>
        <color rgb="FF000000"/>
        <rFont val="Calibri"/>
      </rPr>
      <t>-a always,exit -F arch=b64 -S unlinkat -F auid=0 -k audit_time_perm_mod_export_delete</t>
    </r>
    <r>
      <rPr>
        <sz val="11"/>
        <color rgb="FF000000"/>
        <rFont val="Calibri"/>
      </rPr>
      <t xml:space="preserve">
</t>
    </r>
    <r>
      <rPr>
        <sz val="11"/>
        <color rgb="FF000000"/>
        <rFont val="Calibri"/>
      </rPr>
      <t>-a always,exit -F arch=b64 -S unlinkat -F auid&gt;=1000 -F auid!=4294967295 -k audit_time_perm_mod_export_delete</t>
    </r>
    <r>
      <rPr>
        <sz val="11"/>
        <color rgb="FF000000"/>
        <rFont val="Calibri"/>
      </rPr>
      <t xml:space="preserve">
</t>
    </r>
    <r>
      <rPr>
        <sz val="11"/>
        <color rgb="FF000000"/>
        <rFont val="Calibri"/>
      </rPr>
      <t>-a always,exit -F arch=b32 -S unlinkat -F auid=0 -k audit_time_perm_mod_export_delete</t>
    </r>
    <r>
      <rPr>
        <sz val="11"/>
        <color rgb="FF000000"/>
        <rFont val="Calibri"/>
      </rPr>
      <t xml:space="preserve">
</t>
    </r>
    <r>
      <rPr>
        <sz val="11"/>
        <color rgb="FF000000"/>
        <rFont val="Calibri"/>
      </rPr>
      <t>-a always,exit -F arch=b32 -S unlinkat -F auid&gt;=1000 -F auid!=4294967295 -k audit_time_perm_mod_export_delete</t>
    </r>
    <r>
      <rPr>
        <sz val="11"/>
        <color rgb="FF000000"/>
        <rFont val="Calibri"/>
      </rPr>
      <t xml:space="preserve">
</t>
    </r>
    <r>
      <rPr>
        <sz val="11"/>
        <color rgb="FF000000"/>
        <rFont val="Calibri"/>
      </rPr>
      <t>If both the "b32" and "b64" audit rules are not defined for the syscalls listed, this is a finding.</t>
    </r>
  </si>
  <si>
    <t>V-254155</t>
  </si>
  <si>
    <r>
      <rPr>
        <sz val="11"/>
        <rFont val="Calibri"/>
      </rPr>
      <t>Nutanix AOS must generate audit records when successful/unsuccessful logon attempts occur.</t>
    </r>
  </si>
  <si>
    <r>
      <rPr>
        <sz val="11"/>
        <color rgb="FF000000"/>
        <rFont val="Calibri"/>
      </rPr>
      <t>Confirm Nutanix AOS generates audit records when concurrent logons to the same account occur.</t>
    </r>
    <r>
      <rPr>
        <sz val="11"/>
        <color rgb="FF000000"/>
        <rFont val="Calibri"/>
      </rPr>
      <t xml:space="preserve">
</t>
    </r>
    <r>
      <rPr>
        <sz val="11"/>
        <color rgb="FF000000"/>
        <rFont val="Calibri"/>
      </rPr>
      <t>$ sudo  grep -i /var/run/faillock /etc/audit/audit.rules</t>
    </r>
    <r>
      <rPr>
        <sz val="11"/>
        <color rgb="FF000000"/>
        <rFont val="Calibri"/>
      </rPr>
      <t xml:space="preserve">
</t>
    </r>
    <r>
      <rPr>
        <sz val="11"/>
        <color rgb="FF000000"/>
        <rFont val="Calibri"/>
      </rPr>
      <t>-w /var/run/faillock -p wa -k logins</t>
    </r>
    <r>
      <rPr>
        <sz val="11"/>
        <color rgb="FF000000"/>
        <rFont val="Calibri"/>
      </rPr>
      <t xml:space="preserve">
</t>
    </r>
    <r>
      <rPr>
        <sz val="11"/>
        <color rgb="FF000000"/>
        <rFont val="Calibri"/>
      </rPr>
      <t>$ sudo grep -i /var/log/lastlog /etc/audit/audit.rules</t>
    </r>
    <r>
      <rPr>
        <sz val="11"/>
        <color rgb="FF000000"/>
        <rFont val="Calibri"/>
      </rPr>
      <t xml:space="preserve">
</t>
    </r>
    <r>
      <rPr>
        <sz val="11"/>
        <color rgb="FF000000"/>
        <rFont val="Calibri"/>
      </rPr>
      <t xml:space="preserve">-w /var/log/lastlog -p wa -k logins </t>
    </r>
    <r>
      <rPr>
        <sz val="11"/>
        <color rgb="FF000000"/>
        <rFont val="Calibri"/>
      </rPr>
      <t xml:space="preserve">
</t>
    </r>
    <r>
      <rPr>
        <sz val="11"/>
        <color rgb="FF000000"/>
        <rFont val="Calibri"/>
      </rPr>
      <t>If the commands listed do not return any output, this is a finding.</t>
    </r>
  </si>
  <si>
    <t>V-254156</t>
  </si>
  <si>
    <r>
      <rPr>
        <sz val="11"/>
        <rFont val="Calibri"/>
      </rPr>
      <t>Nutanix AOS must generate audit records for privileged security activities.</t>
    </r>
  </si>
  <si>
    <r>
      <rPr>
        <sz val="11"/>
        <color rgb="FF000000"/>
        <rFont val="Calibri"/>
      </rPr>
      <t>Confirm Nutanix AOS generates audit records for privileged activities or other system-level access.</t>
    </r>
    <r>
      <rPr>
        <sz val="11"/>
        <color rgb="FF000000"/>
        <rFont val="Calibri"/>
      </rPr>
      <t xml:space="preserve">
</t>
    </r>
    <r>
      <rPr>
        <sz val="11"/>
        <color rgb="FF000000"/>
        <rFont val="Calibri"/>
      </rPr>
      <t>$ sudo grep /etc/shadow /etc/audit/audit.rules</t>
    </r>
    <r>
      <rPr>
        <sz val="11"/>
        <color rgb="FF000000"/>
        <rFont val="Calibri"/>
      </rPr>
      <t xml:space="preserve">
</t>
    </r>
    <r>
      <rPr>
        <sz val="11"/>
        <color rgb="FF000000"/>
        <rFont val="Calibri"/>
      </rPr>
      <t>-w /etc/shadow -p wa -k audit_account_changes</t>
    </r>
    <r>
      <rPr>
        <sz val="11"/>
        <color rgb="FF000000"/>
        <rFont val="Calibri"/>
      </rPr>
      <t xml:space="preserve">
</t>
    </r>
    <r>
      <rPr>
        <sz val="11"/>
        <color rgb="FF000000"/>
        <rFont val="Calibri"/>
      </rPr>
      <t>$ sudo grep /etc/security/opasswd /etc/audit/audit.rules</t>
    </r>
    <r>
      <rPr>
        <sz val="11"/>
        <color rgb="FF000000"/>
        <rFont val="Calibri"/>
      </rPr>
      <t xml:space="preserve">
</t>
    </r>
    <r>
      <rPr>
        <sz val="11"/>
        <color rgb="FF000000"/>
        <rFont val="Calibri"/>
      </rPr>
      <t>-w /etc/security/opasswd -p wa -k audit_account_changes</t>
    </r>
    <r>
      <rPr>
        <sz val="11"/>
        <color rgb="FF000000"/>
        <rFont val="Calibri"/>
      </rPr>
      <t xml:space="preserve">
</t>
    </r>
    <r>
      <rPr>
        <sz val="11"/>
        <color rgb="FF000000"/>
        <rFont val="Calibri"/>
      </rPr>
      <t>$ sudo grep /etc/passwd /etc/audit/audit.rules</t>
    </r>
    <r>
      <rPr>
        <sz val="11"/>
        <color rgb="FF000000"/>
        <rFont val="Calibri"/>
      </rPr>
      <t xml:space="preserve">
</t>
    </r>
    <r>
      <rPr>
        <sz val="11"/>
        <color rgb="FF000000"/>
        <rFont val="Calibri"/>
      </rPr>
      <t>-w /etc/passwd -p wa -k audit_account_changes</t>
    </r>
    <r>
      <rPr>
        <sz val="11"/>
        <color rgb="FF000000"/>
        <rFont val="Calibri"/>
      </rPr>
      <t xml:space="preserve">
</t>
    </r>
    <r>
      <rPr>
        <sz val="11"/>
        <color rgb="FF000000"/>
        <rFont val="Calibri"/>
      </rPr>
      <t>$ sudo grep /etc/gshadow /etc/audit/audit.rules</t>
    </r>
    <r>
      <rPr>
        <sz val="11"/>
        <color rgb="FF000000"/>
        <rFont val="Calibri"/>
      </rPr>
      <t xml:space="preserve">
</t>
    </r>
    <r>
      <rPr>
        <sz val="11"/>
        <color rgb="FF000000"/>
        <rFont val="Calibri"/>
      </rPr>
      <t>-w /etc/gshadow -p wa -k audit_account_changes</t>
    </r>
    <r>
      <rPr>
        <sz val="11"/>
        <color rgb="FF000000"/>
        <rFont val="Calibri"/>
      </rPr>
      <t xml:space="preserve">
</t>
    </r>
    <r>
      <rPr>
        <sz val="11"/>
        <color rgb="FF000000"/>
        <rFont val="Calibri"/>
      </rPr>
      <t>$ sudo grep /etc/group /etc/audit/audit.rules</t>
    </r>
    <r>
      <rPr>
        <sz val="11"/>
        <color rgb="FF000000"/>
        <rFont val="Calibri"/>
      </rPr>
      <t xml:space="preserve">
</t>
    </r>
    <r>
      <rPr>
        <sz val="11"/>
        <color rgb="FF000000"/>
        <rFont val="Calibri"/>
      </rPr>
      <t>-w /etc/group -p wa -k audit_account_changes</t>
    </r>
    <r>
      <rPr>
        <sz val="11"/>
        <color rgb="FF000000"/>
        <rFont val="Calibri"/>
      </rPr>
      <t xml:space="preserve">
</t>
    </r>
    <r>
      <rPr>
        <sz val="11"/>
        <color rgb="FF000000"/>
        <rFont val="Calibri"/>
      </rPr>
      <t>$ sudo grep /etc/sudoers /etc/audit/audit.rules</t>
    </r>
    <r>
      <rPr>
        <sz val="11"/>
        <color rgb="FF000000"/>
        <rFont val="Calibri"/>
      </rPr>
      <t xml:space="preserve">
</t>
    </r>
    <r>
      <rPr>
        <sz val="11"/>
        <color rgb="FF000000"/>
        <rFont val="Calibri"/>
      </rPr>
      <t>-w /etc/sudoers -p wa -k actions</t>
    </r>
    <r>
      <rPr>
        <sz val="11"/>
        <color rgb="FF000000"/>
        <rFont val="Calibri"/>
      </rPr>
      <t xml:space="preserve">
</t>
    </r>
    <r>
      <rPr>
        <sz val="11"/>
        <color rgb="FF000000"/>
        <rFont val="Calibri"/>
      </rPr>
      <t>$ sudo grep /etc/sudoers.d/ /etc/audit/audit.rules</t>
    </r>
    <r>
      <rPr>
        <sz val="11"/>
        <color rgb="FF000000"/>
        <rFont val="Calibri"/>
      </rPr>
      <t xml:space="preserve">
</t>
    </r>
    <r>
      <rPr>
        <sz val="11"/>
        <color rgb="FF000000"/>
        <rFont val="Calibri"/>
      </rPr>
      <t>-w /etc/sudoers.d/ -p wa -k actions</t>
    </r>
    <r>
      <rPr>
        <sz val="11"/>
        <color rgb="FF000000"/>
        <rFont val="Calibri"/>
      </rPr>
      <t xml:space="preserve">
</t>
    </r>
    <r>
      <rPr>
        <sz val="11"/>
        <color rgb="FF000000"/>
        <rFont val="Calibri"/>
      </rPr>
      <t>$ sudo grep -w /usr/bin/su /etc/audit/audit.rules</t>
    </r>
    <r>
      <rPr>
        <sz val="11"/>
        <color rgb="FF000000"/>
        <rFont val="Calibri"/>
      </rPr>
      <t xml:space="preserve">
</t>
    </r>
    <r>
      <rPr>
        <sz val="11"/>
        <color rgb="FF000000"/>
        <rFont val="Calibri"/>
      </rPr>
      <t>-a always,exit -F path=/usr/bin/su -F perm=x -F auid&gt;=1000 -F auid!=4294967295 -k privileged</t>
    </r>
    <r>
      <rPr>
        <sz val="11"/>
        <color rgb="FF000000"/>
        <rFont val="Calibri"/>
      </rPr>
      <t xml:space="preserve">
</t>
    </r>
    <r>
      <rPr>
        <sz val="11"/>
        <color rgb="FF000000"/>
        <rFont val="Calibri"/>
      </rPr>
      <t>$ sudo grep -w sudo /etc/audit/audit.rules</t>
    </r>
    <r>
      <rPr>
        <sz val="11"/>
        <color rgb="FF000000"/>
        <rFont val="Calibri"/>
      </rPr>
      <t xml:space="preserve">
</t>
    </r>
    <r>
      <rPr>
        <sz val="11"/>
        <color rgb="FF000000"/>
        <rFont val="Calibri"/>
      </rPr>
      <t>-a always,exit -F path=/usr/bin/sudo -F perm=x -F auid&gt;=1000 -F auid!=4294967295 -k privileged</t>
    </r>
    <r>
      <rPr>
        <sz val="11"/>
        <color rgb="FF000000"/>
        <rFont val="Calibri"/>
      </rPr>
      <t xml:space="preserve">
</t>
    </r>
    <r>
      <rPr>
        <sz val="11"/>
        <color rgb="FF000000"/>
        <rFont val="Calibri"/>
      </rPr>
      <t>$ sudo grep -w gpasswd /etc/audit/audit.rules</t>
    </r>
    <r>
      <rPr>
        <sz val="11"/>
        <color rgb="FF000000"/>
        <rFont val="Calibri"/>
      </rPr>
      <t xml:space="preserve">
</t>
    </r>
    <r>
      <rPr>
        <sz val="11"/>
        <color rgb="FF000000"/>
        <rFont val="Calibri"/>
      </rPr>
      <t>-a always,exit -F path=/usr/bin/gpasswd -F perm=x -F auid&gt;=1000 -F auid!=4294967295 -k privileged</t>
    </r>
    <r>
      <rPr>
        <sz val="11"/>
        <color rgb="FF000000"/>
        <rFont val="Calibri"/>
      </rPr>
      <t xml:space="preserve">
</t>
    </r>
    <r>
      <rPr>
        <sz val="11"/>
        <color rgb="FF000000"/>
        <rFont val="Calibri"/>
      </rPr>
      <t>$ sudo grep -w passwd /etc/audit/audit.rules</t>
    </r>
    <r>
      <rPr>
        <sz val="11"/>
        <color rgb="FF000000"/>
        <rFont val="Calibri"/>
      </rPr>
      <t xml:space="preserve">
</t>
    </r>
    <r>
      <rPr>
        <sz val="11"/>
        <color rgb="FF000000"/>
        <rFont val="Calibri"/>
      </rPr>
      <t>-a always,exit -F path=/usr/sbin/userhelper -F perm=x -F auid&gt;=1000 -F auid!=4294967295 -k privileged-passwd</t>
    </r>
    <r>
      <rPr>
        <sz val="11"/>
        <color rgb="FF000000"/>
        <rFont val="Calibri"/>
      </rPr>
      <t xml:space="preserve">
</t>
    </r>
    <r>
      <rPr>
        <sz val="11"/>
        <color rgb="FF000000"/>
        <rFont val="Calibri"/>
      </rPr>
      <t>If the privileged activities access listed do not return any output, this is a finding.</t>
    </r>
  </si>
  <si>
    <t>V-254157</t>
  </si>
  <si>
    <r>
      <rPr>
        <sz val="11"/>
        <rFont val="Calibri"/>
      </rPr>
      <t>Nutanix AOS must generate audit records for privileged account activities.</t>
    </r>
  </si>
  <si>
    <r>
      <rPr>
        <sz val="11"/>
        <color rgb="FF000000"/>
        <rFont val="Calibri"/>
      </rPr>
      <t>Confirm Nutanix AOS generates audit records for privileged activities or other system-level access.</t>
    </r>
    <r>
      <rPr>
        <sz val="11"/>
        <color rgb="FF000000"/>
        <rFont val="Calibri"/>
      </rPr>
      <t xml:space="preserve">
</t>
    </r>
    <r>
      <rPr>
        <sz val="11"/>
        <color rgb="FF000000"/>
        <rFont val="Calibri"/>
      </rPr>
      <t>$ sudo grep -w chage /etc/audit/audit.rules</t>
    </r>
    <r>
      <rPr>
        <sz val="11"/>
        <color rgb="FF000000"/>
        <rFont val="Calibri"/>
      </rPr>
      <t xml:space="preserve">
</t>
    </r>
    <r>
      <rPr>
        <sz val="11"/>
        <color rgb="FF000000"/>
        <rFont val="Calibri"/>
      </rPr>
      <t>-a always,exit -F path=/usr/bin/chage -F perm=x -F auid&gt;=1000 -F auid!=4294967295 -k privileged</t>
    </r>
    <r>
      <rPr>
        <sz val="11"/>
        <color rgb="FF000000"/>
        <rFont val="Calibri"/>
      </rPr>
      <t xml:space="preserve">
</t>
    </r>
    <r>
      <rPr>
        <sz val="11"/>
        <color rgb="FF000000"/>
        <rFont val="Calibri"/>
      </rPr>
      <t>$ sudo grep -w newgrp /etc/audit/audit.rules</t>
    </r>
    <r>
      <rPr>
        <sz val="11"/>
        <color rgb="FF000000"/>
        <rFont val="Calibri"/>
      </rPr>
      <t xml:space="preserve">
</t>
    </r>
    <r>
      <rPr>
        <sz val="11"/>
        <color rgb="FF000000"/>
        <rFont val="Calibri"/>
      </rPr>
      <t>-a always,exit -F path=/usr/bin/newgrp -F perm=x -F auid&gt;=1000 -F auid!=4294967295 -k privileged</t>
    </r>
    <r>
      <rPr>
        <sz val="11"/>
        <color rgb="FF000000"/>
        <rFont val="Calibri"/>
      </rPr>
      <t xml:space="preserve">
</t>
    </r>
    <r>
      <rPr>
        <sz val="11"/>
        <color rgb="FF000000"/>
        <rFont val="Calibri"/>
      </rPr>
      <t>$ sudo grep -i /usr/bin/chsh /etc/audit/audit.rules</t>
    </r>
    <r>
      <rPr>
        <sz val="11"/>
        <color rgb="FF000000"/>
        <rFont val="Calibri"/>
      </rPr>
      <t xml:space="preserve">
</t>
    </r>
    <r>
      <rPr>
        <sz val="11"/>
        <color rgb="FF000000"/>
        <rFont val="Calibri"/>
      </rPr>
      <t>-a always,exit -F path=/usr/bin/chsh -F perm=x -F auid&gt;=1000 -F auid!=4294967295 -k privileged</t>
    </r>
    <r>
      <rPr>
        <sz val="11"/>
        <color rgb="FF000000"/>
        <rFont val="Calibri"/>
      </rPr>
      <t xml:space="preserve">
</t>
    </r>
    <r>
      <rPr>
        <sz val="11"/>
        <color rgb="FF000000"/>
        <rFont val="Calibri"/>
      </rPr>
      <t>$ sudo grep -w "userhelper" /etc/audit/audit.rules</t>
    </r>
    <r>
      <rPr>
        <sz val="11"/>
        <color rgb="FF000000"/>
        <rFont val="Calibri"/>
      </rPr>
      <t xml:space="preserve">
</t>
    </r>
    <r>
      <rPr>
        <sz val="11"/>
        <color rgb="FF000000"/>
        <rFont val="Calibri"/>
      </rPr>
      <t>-a always,exit -F path=/usr/sbin/userhelper -F perm=x -F auid&gt;=1000 -F auid!=4294967295 -k privileged-passwd</t>
    </r>
    <r>
      <rPr>
        <sz val="11"/>
        <color rgb="FF000000"/>
        <rFont val="Calibri"/>
      </rPr>
      <t xml:space="preserve">
</t>
    </r>
    <r>
      <rPr>
        <sz val="11"/>
        <color rgb="FF000000"/>
        <rFont val="Calibri"/>
      </rPr>
      <t>$ sudo grep -w "unix_chkpwd" /etc/audit/audit.rules</t>
    </r>
    <r>
      <rPr>
        <sz val="11"/>
        <color rgb="FF000000"/>
        <rFont val="Calibri"/>
      </rPr>
      <t xml:space="preserve">
</t>
    </r>
    <r>
      <rPr>
        <sz val="11"/>
        <color rgb="FF000000"/>
        <rFont val="Calibri"/>
      </rPr>
      <t>-a always,exit -F path=/usr/sbin/unix_chkpwd -F perm=x -F auid&gt;=1000 -F auid!=4294967295 -k privileged</t>
    </r>
    <r>
      <rPr>
        <sz val="11"/>
        <color rgb="FF000000"/>
        <rFont val="Calibri"/>
      </rPr>
      <t xml:space="preserve">
</t>
    </r>
    <r>
      <rPr>
        <sz val="11"/>
        <color rgb="FF000000"/>
        <rFont val="Calibri"/>
      </rPr>
      <t>$ sudo grep -w faillock /etc/audit/audit.rules</t>
    </r>
    <r>
      <rPr>
        <sz val="11"/>
        <color rgb="FF000000"/>
        <rFont val="Calibri"/>
      </rPr>
      <t xml:space="preserve">
</t>
    </r>
    <r>
      <rPr>
        <sz val="11"/>
        <color rgb="FF000000"/>
        <rFont val="Calibri"/>
      </rPr>
      <t>-w /var/run/faillock/ -p wa -k logins</t>
    </r>
    <r>
      <rPr>
        <sz val="11"/>
        <color rgb="FF000000"/>
        <rFont val="Calibri"/>
      </rPr>
      <t xml:space="preserve">
</t>
    </r>
    <r>
      <rPr>
        <sz val="11"/>
        <color rgb="FF000000"/>
        <rFont val="Calibri"/>
      </rPr>
      <t>$ sudo grep -w lastlog /etc/audit/audit.rules</t>
    </r>
    <r>
      <rPr>
        <sz val="11"/>
        <color rgb="FF000000"/>
        <rFont val="Calibri"/>
      </rPr>
      <t xml:space="preserve">
</t>
    </r>
    <r>
      <rPr>
        <sz val="11"/>
        <color rgb="FF000000"/>
        <rFont val="Calibri"/>
      </rPr>
      <t>-w /var/log/lastlog -p wa -k logins</t>
    </r>
    <r>
      <rPr>
        <sz val="11"/>
        <color rgb="FF000000"/>
        <rFont val="Calibri"/>
      </rPr>
      <t xml:space="preserve">
</t>
    </r>
    <r>
      <rPr>
        <sz val="11"/>
        <color rgb="FF000000"/>
        <rFont val="Calibri"/>
      </rPr>
      <t>$ sudo grep -iw "/usr/sbin/pam_timestamp_check" /etc/audit/audit.rules</t>
    </r>
    <r>
      <rPr>
        <sz val="11"/>
        <color rgb="FF000000"/>
        <rFont val="Calibri"/>
      </rPr>
      <t xml:space="preserve">
</t>
    </r>
    <r>
      <rPr>
        <sz val="11"/>
        <color rgb="FF000000"/>
        <rFont val="Calibri"/>
      </rPr>
      <t>-a always,exit -F path=/usr/sbin/pam_timestamp_check -F perm=x -F auid&gt;=1000 -F auid!=4294967295 -k privileged</t>
    </r>
    <r>
      <rPr>
        <sz val="11"/>
        <color rgb="FF000000"/>
        <rFont val="Calibri"/>
      </rPr>
      <t xml:space="preserve">
</t>
    </r>
    <r>
      <rPr>
        <sz val="11"/>
        <color rgb="FF000000"/>
        <rFont val="Calibri"/>
      </rPr>
      <t>If the privileged activities access listed do not return any output, this is a finding.</t>
    </r>
  </si>
  <si>
    <t>V-254158</t>
  </si>
  <si>
    <r>
      <rPr>
        <sz val="11"/>
        <rFont val="Calibri"/>
      </rPr>
      <t>Nutanix AOS must be configured to audit the loading and unloading of dynamic kernel modules.</t>
    </r>
  </si>
  <si>
    <r>
      <rPr>
        <sz val="11"/>
        <color rgb="FF000000"/>
        <rFont val="Calibri"/>
      </rPr>
      <t>Without generating audit records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Satisfies: SRG-OS-000062-GPOS-00031, SRG-OS-000471-GPOS-00216, SRG-OS-000477-GPOS-00222</t>
    </r>
  </si>
  <si>
    <r>
      <rPr>
        <sz val="11"/>
        <color rgb="FF000000"/>
        <rFont val="Calibri"/>
      </rPr>
      <t>Confirm Nutanix AOS generates audit records for all kernel module load, unload, restart actions, and initiations.</t>
    </r>
    <r>
      <rPr>
        <sz val="11"/>
        <color rgb="FF000000"/>
        <rFont val="Calibri"/>
      </rPr>
      <t xml:space="preserve">
</t>
    </r>
    <r>
      <rPr>
        <sz val="11"/>
        <color rgb="FF000000"/>
        <rFont val="Calibri"/>
      </rPr>
      <t>$ sudo grep -iw create_module /etc/audit/audit.rules</t>
    </r>
    <r>
      <rPr>
        <sz val="11"/>
        <color rgb="FF000000"/>
        <rFont val="Calibri"/>
      </rPr>
      <t xml:space="preserve">
</t>
    </r>
    <r>
      <rPr>
        <sz val="11"/>
        <color rgb="FF000000"/>
        <rFont val="Calibri"/>
      </rPr>
      <t>-a always,exit -F arch=b32 -S create_module -k module-change</t>
    </r>
    <r>
      <rPr>
        <sz val="11"/>
        <color rgb="FF000000"/>
        <rFont val="Calibri"/>
      </rPr>
      <t xml:space="preserve">
</t>
    </r>
    <r>
      <rPr>
        <sz val="11"/>
        <color rgb="FF000000"/>
        <rFont val="Calibri"/>
      </rPr>
      <t>-a always,exit -F arch=b64 -S create_module -k module-change</t>
    </r>
    <r>
      <rPr>
        <sz val="11"/>
        <color rgb="FF000000"/>
        <rFont val="Calibri"/>
      </rPr>
      <t xml:space="preserve">
</t>
    </r>
    <r>
      <rPr>
        <sz val="11"/>
        <color rgb="FF000000"/>
        <rFont val="Calibri"/>
      </rPr>
      <t xml:space="preserve">$ sudo grep -iw init_module /etc/audit/audit.rules </t>
    </r>
    <r>
      <rPr>
        <sz val="11"/>
        <color rgb="FF000000"/>
        <rFont val="Calibri"/>
      </rPr>
      <t xml:space="preserve">
</t>
    </r>
    <r>
      <rPr>
        <sz val="11"/>
        <color rgb="FF000000"/>
        <rFont val="Calibri"/>
      </rPr>
      <t>-a always,exit -F arch=b64 -S init_module -S delete_module -k modules</t>
    </r>
    <r>
      <rPr>
        <sz val="11"/>
        <color rgb="FF000000"/>
        <rFont val="Calibri"/>
      </rPr>
      <t xml:space="preserve">
</t>
    </r>
    <r>
      <rPr>
        <sz val="11"/>
        <color rgb="FF000000"/>
        <rFont val="Calibri"/>
      </rPr>
      <t>-a always,exit -F arch=b32 -S init_module -S delete_module -k modules</t>
    </r>
    <r>
      <rPr>
        <sz val="11"/>
        <color rgb="FF000000"/>
        <rFont val="Calibri"/>
      </rPr>
      <t xml:space="preserve">
</t>
    </r>
    <r>
      <rPr>
        <sz val="11"/>
        <color rgb="FF000000"/>
        <rFont val="Calibri"/>
      </rPr>
      <t>$ sudo grep -iw finit_module /etc/audit/audit.rules</t>
    </r>
    <r>
      <rPr>
        <sz val="11"/>
        <color rgb="FF000000"/>
        <rFont val="Calibri"/>
      </rPr>
      <t xml:space="preserve">
</t>
    </r>
    <r>
      <rPr>
        <sz val="11"/>
        <color rgb="FF000000"/>
        <rFont val="Calibri"/>
      </rPr>
      <t>-a always,exit -F arch=b32 -S finit_module -k module-change</t>
    </r>
    <r>
      <rPr>
        <sz val="11"/>
        <color rgb="FF000000"/>
        <rFont val="Calibri"/>
      </rPr>
      <t xml:space="preserve">
</t>
    </r>
    <r>
      <rPr>
        <sz val="11"/>
        <color rgb="FF000000"/>
        <rFont val="Calibri"/>
      </rPr>
      <t>-a always,exit -F arch=b64 -S finit_module -k module-change</t>
    </r>
    <r>
      <rPr>
        <sz val="11"/>
        <color rgb="FF000000"/>
        <rFont val="Calibri"/>
      </rPr>
      <t xml:space="preserve">
</t>
    </r>
    <r>
      <rPr>
        <sz val="11"/>
        <color rgb="FF000000"/>
        <rFont val="Calibri"/>
      </rPr>
      <t>$ sudo grep -iw delete_module /etc/audit/audit.rules</t>
    </r>
    <r>
      <rPr>
        <sz val="11"/>
        <color rgb="FF000000"/>
        <rFont val="Calibri"/>
      </rPr>
      <t xml:space="preserve">
</t>
    </r>
    <r>
      <rPr>
        <sz val="11"/>
        <color rgb="FF000000"/>
        <rFont val="Calibri"/>
      </rPr>
      <t>-a always,exit -F arch=b64 -S init_module -S delete_module -k modules</t>
    </r>
    <r>
      <rPr>
        <sz val="11"/>
        <color rgb="FF000000"/>
        <rFont val="Calibri"/>
      </rPr>
      <t xml:space="preserve">
</t>
    </r>
    <r>
      <rPr>
        <sz val="11"/>
        <color rgb="FF000000"/>
        <rFont val="Calibri"/>
      </rPr>
      <t>-a always,exit -F arch=b32 -S init_module -S delete_module -k modules</t>
    </r>
    <r>
      <rPr>
        <sz val="11"/>
        <color rgb="FF000000"/>
        <rFont val="Calibri"/>
      </rPr>
      <t xml:space="preserve">
</t>
    </r>
    <r>
      <rPr>
        <sz val="11"/>
        <color rgb="FF000000"/>
        <rFont val="Calibri"/>
      </rPr>
      <t>If both the "b32" and "b64" audit rules are not defined for the module(s) listed syscall, this is a finding.</t>
    </r>
    <r>
      <rPr>
        <sz val="11"/>
        <color rgb="FF000000"/>
        <rFont val="Calibri"/>
      </rPr>
      <t xml:space="preserve">
</t>
    </r>
    <r>
      <rPr>
        <sz val="11"/>
        <color rgb="FF000000"/>
        <rFont val="Calibri"/>
      </rPr>
      <t>$ sudo grep -iw kmod /etc/audit/audit.rules</t>
    </r>
    <r>
      <rPr>
        <sz val="11"/>
        <color rgb="FF000000"/>
        <rFont val="Calibri"/>
      </rPr>
      <t xml:space="preserve">
</t>
    </r>
    <r>
      <rPr>
        <sz val="11"/>
        <color rgb="FF000000"/>
        <rFont val="Calibri"/>
      </rPr>
      <t>-w /usr/bin/kmod -p x -F auid!=unset -k module-change</t>
    </r>
    <r>
      <rPr>
        <sz val="11"/>
        <color rgb="FF000000"/>
        <rFont val="Calibri"/>
      </rPr>
      <t xml:space="preserve">
</t>
    </r>
    <r>
      <rPr>
        <sz val="11"/>
        <color rgb="FF000000"/>
        <rFont val="Calibri"/>
      </rPr>
      <t>If the command does not return any output, this is a finding.</t>
    </r>
    <r>
      <rPr>
        <sz val="11"/>
        <color rgb="FF000000"/>
        <rFont val="Calibri"/>
      </rPr>
      <t xml:space="preserve">
</t>
    </r>
    <r>
      <rPr>
        <sz val="11"/>
        <color rgb="FF000000"/>
        <rFont val="Calibri"/>
      </rPr>
      <t>$ sudo cat /boot/grub/grub.conf | grep audit</t>
    </r>
    <r>
      <rPr>
        <sz val="11"/>
        <color rgb="FF000000"/>
        <rFont val="Calibri"/>
      </rPr>
      <t xml:space="preserve">
</t>
    </r>
    <r>
      <rPr>
        <sz val="11"/>
        <color rgb="FF000000"/>
        <rFont val="Calibri"/>
      </rPr>
      <t xml:space="preserve">	kernel /boot/vmlinuz-3.10.0-1160.24.1.el7.nutanix.20210425.cvm.x86_64 ro root=UUID=71a1fe8c-812f-4403-80ed-894f554b061c rd_NO_LUKS rd_NO_LVM rd_NO_MD rd_NO_DM LANG=en_US.UTF-8 SYSFONT=latarcyrheb-sun16 rhgb crashkernel=auto KEYBOARDTYPE=pc KEYTABLE=us audit=1 audit_backlog_limit=8192 nousb fips=1 nomodeset biosdevname=0 net.ifnames=0 scsi_mod.use_blk_mq=y panic=30 console=ttyS0,115200n8 console=tty0 clocksource=tsc kvm_nopvspin=1 xen_nopvspin=1 hv_netvsc.ring_size=512 mds=off mitigations=off</t>
    </r>
    <r>
      <rPr>
        <sz val="11"/>
        <color rgb="FF000000"/>
        <rFont val="Calibri"/>
      </rPr>
      <t xml:space="preserve">
</t>
    </r>
    <r>
      <rPr>
        <sz val="11"/>
        <color rgb="FF000000"/>
        <rFont val="Calibri"/>
      </rPr>
      <t>If the command(s) does not return the appropriate response line, as indicated above, or if the line(s) is commented out, this is a finding.</t>
    </r>
  </si>
  <si>
    <t>V-254159</t>
  </si>
  <si>
    <r>
      <rPr>
        <sz val="11"/>
        <rFont val="Calibri"/>
      </rPr>
      <t>Nutanix AOS must generate audit records when concurrent logons to the same account occur from different sources.</t>
    </r>
  </si>
  <si>
    <t>V-254160</t>
  </si>
  <si>
    <r>
      <rPr>
        <sz val="11"/>
        <rFont val="Calibri"/>
      </rPr>
      <t>Nutanix AOS must generate audit records when successful/unsuccessful accesses to objects occur.</t>
    </r>
  </si>
  <si>
    <t>V-254161</t>
  </si>
  <si>
    <r>
      <rPr>
        <sz val="11"/>
        <rFont val="Calibri"/>
      </rPr>
      <t>Nutanix AOS must generate audit records for all direct access to the information system.</t>
    </r>
  </si>
  <si>
    <r>
      <rPr>
        <sz val="11"/>
        <color rgb="FF000000"/>
        <rFont val="Calibri"/>
      </rPr>
      <t>Configure the system to generate audit records for all direct access to the information system by installing the audit package.</t>
    </r>
    <r>
      <rPr>
        <sz val="11"/>
        <color rgb="FF000000"/>
        <rFont val="Calibri"/>
      </rPr>
      <t xml:space="preserve">
</t>
    </r>
    <r>
      <rPr>
        <sz val="11"/>
        <color rgb="FF000000"/>
        <rFont val="Calibri"/>
      </rPr>
      <t>$ sudo yum install audit</t>
    </r>
  </si>
  <si>
    <r>
      <rPr>
        <sz val="11"/>
        <color rgb="FF000000"/>
        <rFont val="Calibri"/>
      </rPr>
      <t>Without generating audit records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Satisfies: SRG-OS-000472-GPOS-00217, SRG-OS-000475-GPOS-00220</t>
    </r>
  </si>
  <si>
    <r>
      <rPr>
        <sz val="11"/>
        <color rgb="FF000000"/>
        <rFont val="Calibri"/>
      </rPr>
      <t xml:space="preserve">Confirm Nutanix AOS is configured with the ausearch tool. The ausearch tool is a feature of the audit rpm. </t>
    </r>
    <r>
      <rPr>
        <sz val="11"/>
        <color rgb="FF000000"/>
        <rFont val="Calibri"/>
      </rPr>
      <t xml:space="preserve">
</t>
    </r>
    <r>
      <rPr>
        <sz val="11"/>
        <color rgb="FF000000"/>
        <rFont val="Calibri"/>
      </rPr>
      <t>$ sudo yum list installed audit</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audit.x86_64</t>
    </r>
    <r>
      <rPr>
        <sz val="11"/>
        <color rgb="FF000000"/>
        <rFont val="Calibri"/>
      </rPr>
      <t xml:space="preserve">
</t>
    </r>
    <r>
      <rPr>
        <sz val="11"/>
        <color rgb="FF000000"/>
        <rFont val="Calibri"/>
      </rPr>
      <t>If Installed Packages does not list the audit.x86_64 or No matching Packages to list is returned, this is a finding.</t>
    </r>
  </si>
  <si>
    <t>V-254162</t>
  </si>
  <si>
    <r>
      <rPr>
        <sz val="11"/>
        <rFont val="Calibri"/>
      </rPr>
      <t>Nutanix AOS must generate audit records for all account creations, modifications, disabling, and termination events.</t>
    </r>
  </si>
  <si>
    <r>
      <rPr>
        <sz val="11"/>
        <color rgb="FF000000"/>
        <rFont val="Calibri"/>
      </rPr>
      <t>Configure Nutanix AOS to generate audit records for all account creations, modifications, disabling, and terminations by running the following command.</t>
    </r>
    <r>
      <rPr>
        <sz val="11"/>
        <color rgb="FF000000"/>
        <rFont val="Calibri"/>
      </rPr>
      <t xml:space="preserve">
</t>
    </r>
    <r>
      <rPr>
        <sz val="11"/>
        <color rgb="FF000000"/>
        <rFont val="Calibri"/>
      </rPr>
      <t>$ sudo 	salt-call state.sls security/CVM/auditCVM</t>
    </r>
  </si>
  <si>
    <r>
      <rPr>
        <sz val="11"/>
        <color rgb="FF000000"/>
        <rFont val="Calibri"/>
      </rPr>
      <t>Confirm Nutanix AOS generates audit records for all account creation, modification, disabling, and termination.</t>
    </r>
    <r>
      <rPr>
        <sz val="11"/>
        <color rgb="FF000000"/>
        <rFont val="Calibri"/>
      </rPr>
      <t xml:space="preserve">
</t>
    </r>
    <r>
      <rPr>
        <sz val="11"/>
        <color rgb="FF000000"/>
        <rFont val="Calibri"/>
      </rPr>
      <t>$ sudo grep /etc/passwd /etc/audit/audit.rules</t>
    </r>
    <r>
      <rPr>
        <sz val="11"/>
        <color rgb="FF000000"/>
        <rFont val="Calibri"/>
      </rPr>
      <t xml:space="preserve">
</t>
    </r>
    <r>
      <rPr>
        <sz val="11"/>
        <color rgb="FF000000"/>
        <rFont val="Calibri"/>
      </rPr>
      <t>-w /etc/passwd -p wa -k audit_account_changes</t>
    </r>
    <r>
      <rPr>
        <sz val="11"/>
        <color rgb="FF000000"/>
        <rFont val="Calibri"/>
      </rPr>
      <t xml:space="preserve">
</t>
    </r>
    <r>
      <rPr>
        <sz val="11"/>
        <color rgb="FF000000"/>
        <rFont val="Calibri"/>
      </rPr>
      <t>If the command does not return a line, or the line is commented out, this is a finding.</t>
    </r>
  </si>
  <si>
    <t>V-254163</t>
  </si>
  <si>
    <r>
      <rPr>
        <sz val="11"/>
        <rFont val="Calibri"/>
      </rPr>
      <t>Nutanix AOS must initiate session audits at system start-up.</t>
    </r>
  </si>
  <si>
    <r>
      <rPr>
        <sz val="11"/>
        <color rgb="FF000000"/>
        <rFont val="Calibri"/>
      </rPr>
      <t>Configure the audit service to be active and start automatically with the system at startup. The Audit service is protected and restricted to allow access or modifications only from the root account.</t>
    </r>
    <r>
      <rPr>
        <sz val="11"/>
        <color rgb="FF000000"/>
        <rFont val="Calibri"/>
      </rPr>
      <t xml:space="preserve">
</t>
    </r>
    <r>
      <rPr>
        <sz val="11"/>
        <color rgb="FF000000"/>
        <rFont val="Calibri"/>
      </rPr>
      <t>$ sudo su -</t>
    </r>
    <r>
      <rPr>
        <sz val="11"/>
        <color rgb="FF000000"/>
        <rFont val="Calibri"/>
      </rPr>
      <t xml:space="preserve">
</t>
    </r>
    <r>
      <rPr>
        <sz val="11"/>
        <color rgb="FF000000"/>
        <rFont val="Calibri"/>
      </rPr>
      <t># systemctl start auditd.service</t>
    </r>
  </si>
  <si>
    <r>
      <rPr>
        <sz val="11"/>
        <color rgb="FF000000"/>
        <rFont val="Calibri"/>
      </rPr>
      <t>If auditing is enabled late in the start-up process, the actions of some start-up processes may not be audited. Some audit systems also maintain state information only available if auditing is enabled before a given process is created.</t>
    </r>
  </si>
  <si>
    <r>
      <rPr>
        <sz val="11"/>
        <color rgb="FF000000"/>
        <rFont val="Calibri"/>
      </rPr>
      <t>Determine if auditing is active by issuing the following command:</t>
    </r>
    <r>
      <rPr>
        <sz val="11"/>
        <color rgb="FF000000"/>
        <rFont val="Calibri"/>
      </rPr>
      <t xml:space="preserve">
</t>
    </r>
    <r>
      <rPr>
        <sz val="11"/>
        <color rgb="FF000000"/>
        <rFont val="Calibri"/>
      </rPr>
      <t>$ sudo systemctl is-active auditd.service</t>
    </r>
    <r>
      <rPr>
        <sz val="11"/>
        <color rgb="FF000000"/>
        <rFont val="Calibri"/>
      </rPr>
      <t xml:space="preserve">
</t>
    </r>
    <r>
      <rPr>
        <sz val="11"/>
        <color rgb="FF000000"/>
        <rFont val="Calibri"/>
      </rPr>
      <t>active</t>
    </r>
    <r>
      <rPr>
        <sz val="11"/>
        <color rgb="FF000000"/>
        <rFont val="Calibri"/>
      </rPr>
      <t xml:space="preserve">
</t>
    </r>
    <r>
      <rPr>
        <sz val="11"/>
        <color rgb="FF000000"/>
        <rFont val="Calibri"/>
      </rPr>
      <t>If the "auditd" status is not active, this is a finding.</t>
    </r>
  </si>
  <si>
    <t>V-254164</t>
  </si>
  <si>
    <r>
      <rPr>
        <sz val="11"/>
        <rFont val="Calibri"/>
      </rPr>
      <t>Nutanix AOS must produce audit records containing information to establish what type of events occurred.</t>
    </r>
  </si>
  <si>
    <r>
      <rPr>
        <sz val="11"/>
        <color rgb="FF000000"/>
        <rFont val="Calibri"/>
      </rPr>
      <t>Without establishing what type of events occurred, it would be difficult to establish, correlate, and investigate the events leading up to an outage or attack.</t>
    </r>
    <r>
      <rPr>
        <sz val="11"/>
        <color rgb="FF000000"/>
        <rFont val="Calibri"/>
      </rPr>
      <t xml:space="preserve">
</t>
    </r>
    <r>
      <rPr>
        <sz val="11"/>
        <color rgb="FF000000"/>
        <rFont val="Calibri"/>
      </rPr>
      <t>Audit record content that may be necessary to satisfy this requirement includes, for example, time stamps, source and destination addresses, user/process identifiers, event descriptions, success/fail indications, filenames involved, and access control or flow control rules invoked.</t>
    </r>
    <r>
      <rPr>
        <sz val="11"/>
        <color rgb="FF000000"/>
        <rFont val="Calibri"/>
      </rPr>
      <t xml:space="preserve">
</t>
    </r>
    <r>
      <rPr>
        <sz val="11"/>
        <color rgb="FF000000"/>
        <rFont val="Calibri"/>
      </rPr>
      <t>Associating event types with detected events in the operating system audit logs provides a means of investigating an attack; recognizing resource utilization or capacity thresholds; or identifying an improperly configured operating system.</t>
    </r>
  </si>
  <si>
    <r>
      <rPr>
        <sz val="11"/>
        <color rgb="FF000000"/>
        <rFont val="Calibri"/>
      </rPr>
      <t>Verify Nutanix AOS generates audit records when successful/unsuccessful attempts to use the following commands occur.</t>
    </r>
    <r>
      <rPr>
        <sz val="11"/>
        <color rgb="FF000000"/>
        <rFont val="Calibri"/>
      </rPr>
      <t xml:space="preserve">
</t>
    </r>
    <r>
      <rPr>
        <sz val="11"/>
        <color rgb="FF000000"/>
        <rFont val="Calibri"/>
      </rPr>
      <t>Check that the following system call is being audited by performing the following command to check the file system rules in "/etc/audit/audit.rules":</t>
    </r>
    <r>
      <rPr>
        <sz val="11"/>
        <color rgb="FF000000"/>
        <rFont val="Calibri"/>
      </rPr>
      <t xml:space="preserve">
</t>
    </r>
    <r>
      <rPr>
        <sz val="11"/>
        <color rgb="FF000000"/>
        <rFont val="Calibri"/>
      </rPr>
      <t>$ sudo auditctl -l | grep -iw /usr/bin/su /etc/audit/audit.rules</t>
    </r>
    <r>
      <rPr>
        <sz val="11"/>
        <color rgb="FF000000"/>
        <rFont val="Calibri"/>
      </rPr>
      <t xml:space="preserve">
</t>
    </r>
    <r>
      <rPr>
        <sz val="11"/>
        <color rgb="FF000000"/>
        <rFont val="Calibri"/>
      </rPr>
      <t>If the output is not -a always,exit -F path=/usr/bin/su -F perm=x -F auid&gt;=1000 -F auid!=4294967295 -k privileged, this is a finding.</t>
    </r>
    <r>
      <rPr>
        <sz val="11"/>
        <color rgb="FF000000"/>
        <rFont val="Calibri"/>
      </rPr>
      <t xml:space="preserve">
</t>
    </r>
    <r>
      <rPr>
        <sz val="11"/>
        <color rgb="FF000000"/>
        <rFont val="Calibri"/>
      </rPr>
      <t>$ sudo auditctl -l | grep -iw /usr/bin/sudo /etc/audit/audit.rules</t>
    </r>
    <r>
      <rPr>
        <sz val="11"/>
        <color rgb="FF000000"/>
        <rFont val="Calibri"/>
      </rPr>
      <t xml:space="preserve">
</t>
    </r>
    <r>
      <rPr>
        <sz val="11"/>
        <color rgb="FF000000"/>
        <rFont val="Calibri"/>
      </rPr>
      <t>If the output is not -a always,exit -F path=/usr/bin/sudo -F perm=x -F auid&gt;=1000 -F auid!=4294967295 -k privileged, this is a finding.</t>
    </r>
    <r>
      <rPr>
        <sz val="11"/>
        <color rgb="FF000000"/>
        <rFont val="Calibri"/>
      </rPr>
      <t xml:space="preserve">
</t>
    </r>
    <r>
      <rPr>
        <sz val="11"/>
        <color rgb="FF000000"/>
        <rFont val="Calibri"/>
      </rPr>
      <t>$ sudo grep -i "/etc/sudoers" /etc/audit/audit.rules</t>
    </r>
    <r>
      <rPr>
        <sz val="11"/>
        <color rgb="FF000000"/>
        <rFont val="Calibri"/>
      </rPr>
      <t xml:space="preserve">
</t>
    </r>
    <r>
      <rPr>
        <sz val="11"/>
        <color rgb="FF000000"/>
        <rFont val="Calibri"/>
      </rPr>
      <t>If the output is not -w /etc/sudoers -p wa -k actions, this is a finding.</t>
    </r>
    <r>
      <rPr>
        <sz val="11"/>
        <color rgb="FF000000"/>
        <rFont val="Calibri"/>
      </rPr>
      <t xml:space="preserve">
</t>
    </r>
    <r>
      <rPr>
        <sz val="11"/>
        <color rgb="FF000000"/>
        <rFont val="Calibri"/>
      </rPr>
      <t>$ sudo grep -i "/etc/sudoers.d/" /etc/audit/audit.rules</t>
    </r>
    <r>
      <rPr>
        <sz val="11"/>
        <color rgb="FF000000"/>
        <rFont val="Calibri"/>
      </rPr>
      <t xml:space="preserve">
</t>
    </r>
    <r>
      <rPr>
        <sz val="11"/>
        <color rgb="FF000000"/>
        <rFont val="Calibri"/>
      </rPr>
      <t>If the output is not -w /etc/sudoers.d/ -p wa -k actions, this is a finding.</t>
    </r>
    <r>
      <rPr>
        <sz val="11"/>
        <color rgb="FF000000"/>
        <rFont val="Calibri"/>
      </rPr>
      <t xml:space="preserve">
</t>
    </r>
    <r>
      <rPr>
        <sz val="11"/>
        <color rgb="FF000000"/>
        <rFont val="Calibri"/>
      </rPr>
      <t>$ sudo grep -i /usr/bin/newgrp /etc/audit/audit.rules</t>
    </r>
    <r>
      <rPr>
        <sz val="11"/>
        <color rgb="FF000000"/>
        <rFont val="Calibri"/>
      </rPr>
      <t xml:space="preserve">
</t>
    </r>
    <r>
      <rPr>
        <sz val="11"/>
        <color rgb="FF000000"/>
        <rFont val="Calibri"/>
      </rPr>
      <t>If the output is not -a always,exit -F path=/usr/bin/newgrp -F perm=x -F auid&gt;=1000 -F auid!=4294967295 -k privileged, this is a finding.</t>
    </r>
    <r>
      <rPr>
        <sz val="11"/>
        <color rgb="FF000000"/>
        <rFont val="Calibri"/>
      </rPr>
      <t xml:space="preserve">
</t>
    </r>
    <r>
      <rPr>
        <sz val="11"/>
        <color rgb="FF000000"/>
        <rFont val="Calibri"/>
      </rPr>
      <t>$ sudo grep -i /usr/bin/chsh /etc/audit/audit.rules</t>
    </r>
    <r>
      <rPr>
        <sz val="11"/>
        <color rgb="FF000000"/>
        <rFont val="Calibri"/>
      </rPr>
      <t xml:space="preserve">
</t>
    </r>
    <r>
      <rPr>
        <sz val="11"/>
        <color rgb="FF000000"/>
        <rFont val="Calibri"/>
      </rPr>
      <t>If the output is not -a always,exit -F path=/usr/bin/chsh -F perm=x -F auid&gt;=1000 -F auid!=4294967295 -k privileged, this is a finding.</t>
    </r>
  </si>
  <si>
    <t>V-254165</t>
  </si>
  <si>
    <r>
      <rPr>
        <sz val="11"/>
        <rFont val="Calibri"/>
      </rPr>
      <t>Nutanix AOS must produce audit records containing information to establish when events occurred.</t>
    </r>
  </si>
  <si>
    <r>
      <rPr>
        <sz val="11"/>
        <color rgb="FF000000"/>
        <rFont val="Calibri"/>
      </rPr>
      <t>Enable the auditd service to run automatically.</t>
    </r>
    <r>
      <rPr>
        <sz val="11"/>
        <color rgb="FF000000"/>
        <rFont val="Calibri"/>
      </rPr>
      <t xml:space="preserve">
</t>
    </r>
    <r>
      <rPr>
        <sz val="11"/>
        <color rgb="FF000000"/>
        <rFont val="Calibri"/>
      </rPr>
      <t>$ sudo systemctl enable auditd</t>
    </r>
  </si>
  <si>
    <r>
      <rPr>
        <sz val="11"/>
        <color rgb="FF000000"/>
        <rFont val="Calibri"/>
      </rPr>
      <t>Without establishing when events occurred, it is impossible to establish, correlate, and investigate the events leading up to an outage or attack.</t>
    </r>
    <r>
      <rPr>
        <sz val="11"/>
        <color rgb="FF000000"/>
        <rFont val="Calibri"/>
      </rPr>
      <t xml:space="preserve">
</t>
    </r>
    <r>
      <rPr>
        <sz val="11"/>
        <color rgb="FF000000"/>
        <rFont val="Calibri"/>
      </rPr>
      <t>To compile an accurate risk assessment and provide forensic analysis, it is essential for security personnel to know when events occurred (date and time).</t>
    </r>
    <r>
      <rPr>
        <sz val="11"/>
        <color rgb="FF000000"/>
        <rFont val="Calibri"/>
      </rPr>
      <t xml:space="preserve">
</t>
    </r>
    <r>
      <rPr>
        <sz val="11"/>
        <color rgb="FF000000"/>
        <rFont val="Calibri"/>
      </rPr>
      <t>Associating event types with detected events in the operating system audit logs provides a means of investigating an attack; recognizing resource utilization or capacity thresholds; or identifying an improperly configured operating system.</t>
    </r>
  </si>
  <si>
    <r>
      <rPr>
        <sz val="11"/>
        <color rgb="FF000000"/>
        <rFont val="Calibri"/>
      </rPr>
      <t>Verify the operating system produces audit records containing information to establish when (date and time) the events occurred.</t>
    </r>
    <r>
      <rPr>
        <sz val="11"/>
        <color rgb="FF000000"/>
        <rFont val="Calibri"/>
      </rPr>
      <t xml:space="preserve">
</t>
    </r>
    <r>
      <rPr>
        <sz val="11"/>
        <color rgb="FF000000"/>
        <rFont val="Calibri"/>
      </rPr>
      <t>Determine if auditing is active by issuing the following command:</t>
    </r>
    <r>
      <rPr>
        <sz val="11"/>
        <color rgb="FF000000"/>
        <rFont val="Calibri"/>
      </rPr>
      <t xml:space="preserve">
</t>
    </r>
    <r>
      <rPr>
        <sz val="11"/>
        <color rgb="FF000000"/>
        <rFont val="Calibri"/>
      </rPr>
      <t>$ sudo systemctl is-active auditd.service</t>
    </r>
    <r>
      <rPr>
        <sz val="11"/>
        <color rgb="FF000000"/>
        <rFont val="Calibri"/>
      </rPr>
      <t xml:space="preserve">
</t>
    </r>
    <r>
      <rPr>
        <sz val="11"/>
        <color rgb="FF000000"/>
        <rFont val="Calibri"/>
      </rPr>
      <t>active</t>
    </r>
    <r>
      <rPr>
        <sz val="11"/>
        <color rgb="FF000000"/>
        <rFont val="Calibri"/>
      </rPr>
      <t xml:space="preserve">
</t>
    </r>
    <r>
      <rPr>
        <sz val="11"/>
        <color rgb="FF000000"/>
        <rFont val="Calibri"/>
      </rPr>
      <t>If the "auditd" status is not active, this is a finding.</t>
    </r>
  </si>
  <si>
    <t>V-254166</t>
  </si>
  <si>
    <r>
      <rPr>
        <sz val="11"/>
        <rFont val="Calibri"/>
      </rPr>
      <t>Nutanix AOS must produce audit records containing information to establish where events occurred.</t>
    </r>
  </si>
  <si>
    <r>
      <rPr>
        <sz val="11"/>
        <color rgb="FF000000"/>
        <rFont val="Calibri"/>
      </rPr>
      <t>Without establishing where events occurred, it is impossible to establish, correlate, and investigate the events leading up to an outage or attack.</t>
    </r>
    <r>
      <rPr>
        <sz val="11"/>
        <color rgb="FF000000"/>
        <rFont val="Calibri"/>
      </rPr>
      <t xml:space="preserve">
</t>
    </r>
    <r>
      <rPr>
        <sz val="11"/>
        <color rgb="FF000000"/>
        <rFont val="Calibri"/>
      </rPr>
      <t>To compile an accurate risk assessment and provide forensic analysis, it is essential for security personnel to know where events occurred, such as operating system components, modules, device identifiers, node names, file names, and functionality.</t>
    </r>
    <r>
      <rPr>
        <sz val="11"/>
        <color rgb="FF000000"/>
        <rFont val="Calibri"/>
      </rPr>
      <t xml:space="preserve">
</t>
    </r>
    <r>
      <rPr>
        <sz val="11"/>
        <color rgb="FF000000"/>
        <rFont val="Calibri"/>
      </rPr>
      <t>Associating information about where the event occurred within the operating system provides a means of investigating an attack; recognizing resource utilization or capacity thresholds; or identifying an improperly configured operating system.</t>
    </r>
  </si>
  <si>
    <t>V-254167</t>
  </si>
  <si>
    <r>
      <rPr>
        <sz val="11"/>
        <rFont val="Calibri"/>
      </rPr>
      <t>Nutanix AOS must produce audit records containing information to establish the source of events.</t>
    </r>
  </si>
  <si>
    <r>
      <rPr>
        <sz val="11"/>
        <color rgb="FF000000"/>
        <rFont val="Calibri"/>
      </rPr>
      <t>Without establishing the source of the event, it is impossible to establish, correlate, and investigate the events leading up to an outage or attack.</t>
    </r>
    <r>
      <rPr>
        <sz val="11"/>
        <color rgb="FF000000"/>
        <rFont val="Calibri"/>
      </rPr>
      <t xml:space="preserve">
</t>
    </r>
    <r>
      <rPr>
        <sz val="11"/>
        <color rgb="FF000000"/>
        <rFont val="Calibri"/>
      </rPr>
      <t>In addition to logging where events occur within the operating system, the operating system must also generate audit records that identify sources of events. Sources of operating system events include, but are not limited to, processes, and services.</t>
    </r>
    <r>
      <rPr>
        <sz val="11"/>
        <color rgb="FF000000"/>
        <rFont val="Calibri"/>
      </rPr>
      <t xml:space="preserve">
</t>
    </r>
    <r>
      <rPr>
        <sz val="11"/>
        <color rgb="FF000000"/>
        <rFont val="Calibri"/>
      </rPr>
      <t>To compile an accurate risk assessment and provide forensic analysis, it is essential for security personnel to know the source of the event.</t>
    </r>
  </si>
  <si>
    <t>V-254168</t>
  </si>
  <si>
    <r>
      <rPr>
        <sz val="11"/>
        <rFont val="Calibri"/>
      </rPr>
      <t>Nutanix AOS must produce audit records containing information to establish the outcome of events.</t>
    </r>
  </si>
  <si>
    <r>
      <rPr>
        <sz val="11"/>
        <color rgb="FF000000"/>
        <rFont val="Calibri"/>
      </rPr>
      <t>Without information about the outcome of events, security personnel cannot make an accurate assessment as to whether an attack was successful or if changes were made to the security state of the system.</t>
    </r>
    <r>
      <rPr>
        <sz val="11"/>
        <color rgb="FF000000"/>
        <rFont val="Calibri"/>
      </rPr>
      <t xml:space="preserve">
</t>
    </r>
    <r>
      <rPr>
        <sz val="11"/>
        <color rgb="FF000000"/>
        <rFont val="Calibri"/>
      </rPr>
      <t>Event outcomes can include indicators of event success or failure and event-specific results (e.g., the security state of the information system after the event occurred). As such, they also provide a means to measure the impact of an event and help authorized personnel to determine the appropriate response.</t>
    </r>
  </si>
  <si>
    <t>V-254169</t>
  </si>
  <si>
    <r>
      <rPr>
        <sz val="11"/>
        <rFont val="Calibri"/>
      </rPr>
      <t>Nutanix AOS must produce audit records containing information to establish the identity of any individual or process associated with the event.</t>
    </r>
  </si>
  <si>
    <r>
      <rPr>
        <sz val="11"/>
        <color rgb="FF000000"/>
        <rFont val="Calibri"/>
      </rPr>
      <t>Configure the audit service to be active and start automatically with the system at startup. The Audit service is protected and restricted to allow access or modifications only from the root account.</t>
    </r>
    <r>
      <rPr>
        <sz val="11"/>
        <color rgb="FF000000"/>
        <rFont val="Calibri"/>
      </rPr>
      <t xml:space="preserve">
</t>
    </r>
    <r>
      <rPr>
        <sz val="11"/>
        <color rgb="FF000000"/>
        <rFont val="Calibri"/>
      </rPr>
      <t>$ sudo su -</t>
    </r>
    <r>
      <rPr>
        <sz val="11"/>
        <color rgb="FF000000"/>
        <rFont val="Calibri"/>
      </rPr>
      <t xml:space="preserve">
</t>
    </r>
    <r>
      <rPr>
        <sz val="11"/>
        <color rgb="FF000000"/>
        <rFont val="Calibri"/>
      </rPr>
      <t># systemctl start auditd.service</t>
    </r>
  </si>
  <si>
    <r>
      <rPr>
        <sz val="11"/>
        <color rgb="FF000000"/>
        <rFont val="Calibri"/>
      </rPr>
      <t>Without information that establishes the identity of the subjects (i.e., users or processes acting on behalf of users) associated with the events, security personnel cannot determine responsibility for the potentially harmful event.</t>
    </r>
  </si>
  <si>
    <r>
      <rPr>
        <sz val="11"/>
        <color rgb="FF000000"/>
        <rFont val="Calibri"/>
      </rPr>
      <t>Confirm Nutanix AOS produces audit records containing information to establish when (date and time) the events occurred.</t>
    </r>
    <r>
      <rPr>
        <sz val="11"/>
        <color rgb="FF000000"/>
        <rFont val="Calibri"/>
      </rPr>
      <t xml:space="preserve">
</t>
    </r>
    <r>
      <rPr>
        <sz val="11"/>
        <color rgb="FF000000"/>
        <rFont val="Calibri"/>
      </rPr>
      <t>Determine if auditing is active by issuing the following command:</t>
    </r>
    <r>
      <rPr>
        <sz val="11"/>
        <color rgb="FF000000"/>
        <rFont val="Calibri"/>
      </rPr>
      <t xml:space="preserve">
</t>
    </r>
    <r>
      <rPr>
        <sz val="11"/>
        <color rgb="FF000000"/>
        <rFont val="Calibri"/>
      </rPr>
      <t>$ sudo systemctl is-active auditd.service</t>
    </r>
    <r>
      <rPr>
        <sz val="11"/>
        <color rgb="FF000000"/>
        <rFont val="Calibri"/>
      </rPr>
      <t xml:space="preserve">
</t>
    </r>
    <r>
      <rPr>
        <sz val="11"/>
        <color rgb="FF000000"/>
        <rFont val="Calibri"/>
      </rPr>
      <t>active</t>
    </r>
    <r>
      <rPr>
        <sz val="11"/>
        <color rgb="FF000000"/>
        <rFont val="Calibri"/>
      </rPr>
      <t xml:space="preserve">
</t>
    </r>
    <r>
      <rPr>
        <sz val="11"/>
        <color rgb="FF000000"/>
        <rFont val="Calibri"/>
      </rPr>
      <t>If the "auditd" status is not active, this is a finding.</t>
    </r>
  </si>
  <si>
    <t>V-254170</t>
  </si>
  <si>
    <r>
      <rPr>
        <sz val="11"/>
        <rFont val="Calibri"/>
      </rPr>
      <t>Nutanix AOS must produce audit records containing the full-text recording of successful and unsuccessful attempts to execute the passwd/gpasswd/unix-chkpwd privileged commands.</t>
    </r>
  </si>
  <si>
    <r>
      <rPr>
        <sz val="11"/>
        <color rgb="FF000000"/>
        <rFont val="Calibri"/>
      </rPr>
      <t>Reconstruction of harmful events or forensic analysis is not possible if audit records do not contain enough information.</t>
    </r>
    <r>
      <rPr>
        <sz val="11"/>
        <color rgb="FF000000"/>
        <rFont val="Calibri"/>
      </rPr>
      <t xml:space="preserve">
</t>
    </r>
    <r>
      <rPr>
        <sz val="11"/>
        <color rgb="FF000000"/>
        <rFont val="Calibri"/>
      </rPr>
      <t>At a minimum, the organization must audit the full-text recording of privileged commands. The organization must maintain audit trails in sufficient detail to reconstruct events to determine the cause and impact of compromise.</t>
    </r>
  </si>
  <si>
    <r>
      <rPr>
        <sz val="11"/>
        <color rgb="FF000000"/>
        <rFont val="Calibri"/>
      </rPr>
      <t>Verify Nutanix AOS generates audit records when successful/unsuccessful attempts to use the following commands occur.</t>
    </r>
    <r>
      <rPr>
        <sz val="11"/>
        <color rgb="FF000000"/>
        <rFont val="Calibri"/>
      </rPr>
      <t xml:space="preserve">
</t>
    </r>
    <r>
      <rPr>
        <sz val="11"/>
        <color rgb="FF000000"/>
        <rFont val="Calibri"/>
      </rPr>
      <t>Check that the following system call is being audited by performing the following command to check the file system rules in "/etc/audit/audit.rules":</t>
    </r>
    <r>
      <rPr>
        <sz val="11"/>
        <color rgb="FF000000"/>
        <rFont val="Calibri"/>
      </rPr>
      <t xml:space="preserve">
</t>
    </r>
    <r>
      <rPr>
        <sz val="11"/>
        <color rgb="FF000000"/>
        <rFont val="Calibri"/>
      </rPr>
      <t>$ sudo grep -i /usr/bin/passwd /etc/audit/audit.rules</t>
    </r>
    <r>
      <rPr>
        <sz val="11"/>
        <color rgb="FF000000"/>
        <rFont val="Calibri"/>
      </rPr>
      <t xml:space="preserve">
</t>
    </r>
    <r>
      <rPr>
        <sz val="11"/>
        <color rgb="FF000000"/>
        <rFont val="Calibri"/>
      </rPr>
      <t>If the output is not -a always,exit -F path=/usr/bin/passwd -F auid&gt;=1000 -F auid!=4294967295 -k privileged, this is a finding.</t>
    </r>
    <r>
      <rPr>
        <sz val="11"/>
        <color rgb="FF000000"/>
        <rFont val="Calibri"/>
      </rPr>
      <t xml:space="preserve">
</t>
    </r>
    <r>
      <rPr>
        <sz val="11"/>
        <color rgb="FF000000"/>
        <rFont val="Calibri"/>
      </rPr>
      <t>$ sudo grep -iw /usr/sbin/unix_chkpwd /etc/audit/audit.rules</t>
    </r>
    <r>
      <rPr>
        <sz val="11"/>
        <color rgb="FF000000"/>
        <rFont val="Calibri"/>
      </rPr>
      <t xml:space="preserve">
</t>
    </r>
    <r>
      <rPr>
        <sz val="11"/>
        <color rgb="FF000000"/>
        <rFont val="Calibri"/>
      </rPr>
      <t>If the output is not -a always,exit -F path=/usr/sbin/unix_chkpwd -F auid&gt;=1000 -F auid!=4294967295 -k privileged, this is a finding.</t>
    </r>
    <r>
      <rPr>
        <sz val="11"/>
        <color rgb="FF000000"/>
        <rFont val="Calibri"/>
      </rPr>
      <t xml:space="preserve">
</t>
    </r>
    <r>
      <rPr>
        <sz val="11"/>
        <color rgb="FF000000"/>
        <rFont val="Calibri"/>
      </rPr>
      <t>$ sudo grep -i /usr/bin/gpasswd /etc/audit/audit.rules</t>
    </r>
    <r>
      <rPr>
        <sz val="11"/>
        <color rgb="FF000000"/>
        <rFont val="Calibri"/>
      </rPr>
      <t xml:space="preserve">
</t>
    </r>
    <r>
      <rPr>
        <sz val="11"/>
        <color rgb="FF000000"/>
        <rFont val="Calibri"/>
      </rPr>
      <t>If the output is not -a always,exit -F path=/usr/bin/gpasswd -F auid&gt;=1000 -F auid!=4294967295 -k privileged, this is a finding.</t>
    </r>
  </si>
  <si>
    <t>V-254171</t>
  </si>
  <si>
    <r>
      <rPr>
        <sz val="11"/>
        <rFont val="Calibri"/>
      </rPr>
      <t>Nutanix AOS must produce audit records containing the full-text recording of successful and unsuccessful attempts to execute the chage privileged command.</t>
    </r>
  </si>
  <si>
    <r>
      <rPr>
        <sz val="11"/>
        <color rgb="FF000000"/>
        <rFont val="Calibri"/>
      </rPr>
      <t>Verify Nutanix AOS generates audit records when successful/unsuccessful attempts to use the following commands occur.</t>
    </r>
    <r>
      <rPr>
        <sz val="11"/>
        <color rgb="FF000000"/>
        <rFont val="Calibri"/>
      </rPr>
      <t xml:space="preserve">
</t>
    </r>
    <r>
      <rPr>
        <sz val="11"/>
        <color rgb="FF000000"/>
        <rFont val="Calibri"/>
      </rPr>
      <t>Check that the following system call is being audited by performing the following command to check the file system rules in "/etc/audit/audit.rules":</t>
    </r>
    <r>
      <rPr>
        <sz val="11"/>
        <color rgb="FF000000"/>
        <rFont val="Calibri"/>
      </rPr>
      <t xml:space="preserve">
</t>
    </r>
    <r>
      <rPr>
        <sz val="11"/>
        <color rgb="FF000000"/>
        <rFont val="Calibri"/>
      </rPr>
      <t>$ sudo grep -i /usr/bin/chage /etc/audit/audit.rules</t>
    </r>
    <r>
      <rPr>
        <sz val="11"/>
        <color rgb="FF000000"/>
        <rFont val="Calibri"/>
      </rPr>
      <t xml:space="preserve">
</t>
    </r>
    <r>
      <rPr>
        <sz val="11"/>
        <color rgb="FF000000"/>
        <rFont val="Calibri"/>
      </rPr>
      <t>If the output is not -a always,exit -F path=/usr/bin/chage -F auid&gt;=1000 -F auid!=4294967295 -k privileged, this is a finding.</t>
    </r>
  </si>
  <si>
    <t>V-254172</t>
  </si>
  <si>
    <r>
      <rPr>
        <sz val="11"/>
        <rFont val="Calibri"/>
      </rPr>
      <t>Nutanix AOS must produce audit records containing the full-text recording of successful and unsuccessful attempts to execute the userhelper privileged command.</t>
    </r>
  </si>
  <si>
    <r>
      <rPr>
        <sz val="11"/>
        <color rgb="FF000000"/>
        <rFont val="Calibri"/>
      </rPr>
      <t>Verify Nutanix AOS generates audit records when successful/unsuccessful attempts to use the following commands occur.</t>
    </r>
    <r>
      <rPr>
        <sz val="11"/>
        <color rgb="FF000000"/>
        <rFont val="Calibri"/>
      </rPr>
      <t xml:space="preserve">
</t>
    </r>
    <r>
      <rPr>
        <sz val="11"/>
        <color rgb="FF000000"/>
        <rFont val="Calibri"/>
      </rPr>
      <t>Check that the following system call is being audited by performing the following command to check the file system rules in "/etc/audit/audit.rules":</t>
    </r>
    <r>
      <rPr>
        <sz val="11"/>
        <color rgb="FF000000"/>
        <rFont val="Calibri"/>
      </rPr>
      <t xml:space="preserve">
</t>
    </r>
    <r>
      <rPr>
        <sz val="11"/>
        <color rgb="FF000000"/>
        <rFont val="Calibri"/>
      </rPr>
      <t>$ sudo grep -i /usr/sbin/userhelper /etc/audit/audit.rules</t>
    </r>
    <r>
      <rPr>
        <sz val="11"/>
        <color rgb="FF000000"/>
        <rFont val="Calibri"/>
      </rPr>
      <t xml:space="preserve">
</t>
    </r>
    <r>
      <rPr>
        <sz val="11"/>
        <color rgb="FF000000"/>
        <rFont val="Calibri"/>
      </rPr>
      <t>If the output is not -a always,exit -F path=/usr/sbin/userhelper -F auid&gt;=1000 -F auid!=4294967295 -k privileged-passwd, this is a finding.</t>
    </r>
  </si>
  <si>
    <t>V-254173</t>
  </si>
  <si>
    <r>
      <rPr>
        <sz val="11"/>
        <rFont val="Calibri"/>
      </rPr>
      <t>Nutanix AOS must produce audit records containing the full-text recording of successful and unsuccessful attempts to execute the mount and umount privileged commands.</t>
    </r>
  </si>
  <si>
    <r>
      <rPr>
        <sz val="11"/>
        <color rgb="FF000000"/>
        <rFont val="Calibri"/>
      </rPr>
      <t>Verify Nutanix AOS generates audit records when successful/unsuccessful attempts to use the following commands occur.</t>
    </r>
    <r>
      <rPr>
        <sz val="11"/>
        <color rgb="FF000000"/>
        <rFont val="Calibri"/>
      </rPr>
      <t xml:space="preserve">
</t>
    </r>
    <r>
      <rPr>
        <sz val="11"/>
        <color rgb="FF000000"/>
        <rFont val="Calibri"/>
      </rPr>
      <t>Check that the following system call is being audited by performing the following command to check the file system rules in "/etc/audit/audit.rules":</t>
    </r>
    <r>
      <rPr>
        <sz val="11"/>
        <color rgb="FF000000"/>
        <rFont val="Calibri"/>
      </rPr>
      <t xml:space="preserve">
</t>
    </r>
    <r>
      <rPr>
        <sz val="11"/>
        <color rgb="FF000000"/>
        <rFont val="Calibri"/>
      </rPr>
      <t>$ sudo grep -iw "mount" /etc/audit/audit.rules</t>
    </r>
    <r>
      <rPr>
        <sz val="11"/>
        <color rgb="FF000000"/>
        <rFont val="Calibri"/>
      </rPr>
      <t xml:space="preserve">
</t>
    </r>
    <r>
      <rPr>
        <sz val="11"/>
        <color rgb="FF000000"/>
        <rFont val="Calibri"/>
      </rPr>
      <t>If the output is not -a always,exit -F path=/usr/bin/mount -F perm=x -F auid&gt;=1000 -F auid!=4294967295 -k privileged, this is a finding.</t>
    </r>
    <r>
      <rPr>
        <sz val="11"/>
        <color rgb="FF000000"/>
        <rFont val="Calibri"/>
      </rPr>
      <t xml:space="preserve">
</t>
    </r>
    <r>
      <rPr>
        <sz val="11"/>
        <color rgb="FF000000"/>
        <rFont val="Calibri"/>
      </rPr>
      <t>$ sudo grep -iw "/usr/bin/umount" /etc/audit/audit.rules</t>
    </r>
    <r>
      <rPr>
        <sz val="11"/>
        <color rgb="FF000000"/>
        <rFont val="Calibri"/>
      </rPr>
      <t xml:space="preserve">
</t>
    </r>
    <r>
      <rPr>
        <sz val="11"/>
        <color rgb="FF000000"/>
        <rFont val="Calibri"/>
      </rPr>
      <t>If the output is not -a always,exit -F path=/usr/bin/umount -F perm=x -F auid&gt;=1000 -F auid!=4294967295 -k privileged, this is a finding.</t>
    </r>
  </si>
  <si>
    <t>V-254174</t>
  </si>
  <si>
    <r>
      <rPr>
        <sz val="11"/>
        <rFont val="Calibri"/>
      </rPr>
      <t>Nutanix AOS must produce audit records containing the full-text recording of successful and unsuccessful attempts to execute the post-related privileged commands.</t>
    </r>
  </si>
  <si>
    <r>
      <rPr>
        <sz val="11"/>
        <color rgb="FF000000"/>
        <rFont val="Calibri"/>
      </rPr>
      <t>Verify Nutanix AOS generates audit records when successful/unsuccessful attempts to use the following commands occur.</t>
    </r>
    <r>
      <rPr>
        <sz val="11"/>
        <color rgb="FF000000"/>
        <rFont val="Calibri"/>
      </rPr>
      <t xml:space="preserve">
</t>
    </r>
    <r>
      <rPr>
        <sz val="11"/>
        <color rgb="FF000000"/>
        <rFont val="Calibri"/>
      </rPr>
      <t>Check that the following system call is being audited by performing the following command to check the file system rules in "/etc/audit/audit.rules":</t>
    </r>
    <r>
      <rPr>
        <sz val="11"/>
        <color rgb="FF000000"/>
        <rFont val="Calibri"/>
      </rPr>
      <t xml:space="preserve">
</t>
    </r>
    <r>
      <rPr>
        <sz val="11"/>
        <color rgb="FF000000"/>
        <rFont val="Calibri"/>
      </rPr>
      <t>$ sudo grep -iw /usr/sbin/postdrop /etc/audit/audit.rules</t>
    </r>
    <r>
      <rPr>
        <sz val="11"/>
        <color rgb="FF000000"/>
        <rFont val="Calibri"/>
      </rPr>
      <t xml:space="preserve">
</t>
    </r>
    <r>
      <rPr>
        <sz val="11"/>
        <color rgb="FF000000"/>
        <rFont val="Calibri"/>
      </rPr>
      <t>If the output is not clear-a always,exit -F path=/usr/sbin/postdrop -F perm=x -F auid&gt;=1000 -F auid!=4294967295 -k privileged, this is a finding.</t>
    </r>
    <r>
      <rPr>
        <sz val="11"/>
        <color rgb="FF000000"/>
        <rFont val="Calibri"/>
      </rPr>
      <t xml:space="preserve">
</t>
    </r>
    <r>
      <rPr>
        <sz val="11"/>
        <color rgb="FF000000"/>
        <rFont val="Calibri"/>
      </rPr>
      <t>$ sudo grep -iw /usr/sbin/postqueue /etc/audit/audit.rules</t>
    </r>
    <r>
      <rPr>
        <sz val="11"/>
        <color rgb="FF000000"/>
        <rFont val="Calibri"/>
      </rPr>
      <t xml:space="preserve">
</t>
    </r>
    <r>
      <rPr>
        <sz val="11"/>
        <color rgb="FF000000"/>
        <rFont val="Calibri"/>
      </rPr>
      <t>If the output in not, -a always,exit -F path=/usr/sbin/postqueue -F auid&gt;=1000 -F auid!=4294967295 -k privileged, this is a finding.</t>
    </r>
  </si>
  <si>
    <t>V-254175</t>
  </si>
  <si>
    <r>
      <rPr>
        <sz val="11"/>
        <rFont val="Calibri"/>
      </rPr>
      <t>Nutanix AOS must produce audit records containing the full-text recording of successful and unsuccessful attempts to execute the opensshrelated privileged commands.</t>
    </r>
  </si>
  <si>
    <r>
      <rPr>
        <sz val="11"/>
        <color rgb="FF000000"/>
        <rFont val="Calibri"/>
      </rPr>
      <t>Verify Nutanix AOS generates audit records when successful/unsuccessful attempts to use the following commands occur.</t>
    </r>
    <r>
      <rPr>
        <sz val="11"/>
        <color rgb="FF000000"/>
        <rFont val="Calibri"/>
      </rPr>
      <t xml:space="preserve">
</t>
    </r>
    <r>
      <rPr>
        <sz val="11"/>
        <color rgb="FF000000"/>
        <rFont val="Calibri"/>
      </rPr>
      <t>Check that the following system call is being audited by performing the following command to check the file system rules in "/etc/audit/audit.rules":</t>
    </r>
    <r>
      <rPr>
        <sz val="11"/>
        <color rgb="FF000000"/>
        <rFont val="Calibri"/>
      </rPr>
      <t xml:space="preserve">
</t>
    </r>
    <r>
      <rPr>
        <sz val="11"/>
        <color rgb="FF000000"/>
        <rFont val="Calibri"/>
      </rPr>
      <t>$ sudo grep -iw /usr/libexec/openssh/ssh-keysign /etc/audit/audit.rules</t>
    </r>
    <r>
      <rPr>
        <sz val="11"/>
        <color rgb="FF000000"/>
        <rFont val="Calibri"/>
      </rPr>
      <t xml:space="preserve">
</t>
    </r>
    <r>
      <rPr>
        <sz val="11"/>
        <color rgb="FF000000"/>
        <rFont val="Calibri"/>
      </rPr>
      <t>If the output is not -a always,exit -F path=/usr/libexec/openssh/ssh-keysign -F auid&gt;=1000 -F auid!=4294967295 -k privileged, this is a finding.</t>
    </r>
  </si>
  <si>
    <t>V-254176</t>
  </si>
  <si>
    <r>
      <rPr>
        <sz val="11"/>
        <rFont val="Calibri"/>
      </rPr>
      <t>Nutanix AOS must produce audit records containing the full-text recording of successful and unsuccessful attempts to execute the crontab-related privileged commands.</t>
    </r>
  </si>
  <si>
    <r>
      <rPr>
        <sz val="11"/>
        <color rgb="FF000000"/>
        <rFont val="Calibri"/>
      </rPr>
      <t>Verify Nutanix AOS generates audit records when successful/unsuccessful attempts to use the following commands occur.</t>
    </r>
    <r>
      <rPr>
        <sz val="11"/>
        <color rgb="FF000000"/>
        <rFont val="Calibri"/>
      </rPr>
      <t xml:space="preserve">
</t>
    </r>
    <r>
      <rPr>
        <sz val="11"/>
        <color rgb="FF000000"/>
        <rFont val="Calibri"/>
      </rPr>
      <t>Check that the following system call is being audited by performing the following command to check the file system rules in "/etc/audit/audit.rules":</t>
    </r>
    <r>
      <rPr>
        <sz val="11"/>
        <color rgb="FF000000"/>
        <rFont val="Calibri"/>
      </rPr>
      <t xml:space="preserve">
</t>
    </r>
    <r>
      <rPr>
        <sz val="11"/>
        <color rgb="FF000000"/>
        <rFont val="Calibri"/>
      </rPr>
      <t>$ sudo grep -iw /usr/bin/crontab /etc/audit/audit.rules</t>
    </r>
    <r>
      <rPr>
        <sz val="11"/>
        <color rgb="FF000000"/>
        <rFont val="Calibri"/>
      </rPr>
      <t xml:space="preserve">
</t>
    </r>
    <r>
      <rPr>
        <sz val="11"/>
        <color rgb="FF000000"/>
        <rFont val="Calibri"/>
      </rPr>
      <t>If the output is not -a always,exit -F path=/usr/bin/crontab -F auid&gt;=1000 -F auid!=4294967295 -k privileged, this is a finding.</t>
    </r>
  </si>
  <si>
    <t>V-254177</t>
  </si>
  <si>
    <r>
      <rPr>
        <sz val="11"/>
        <rFont val="Calibri"/>
      </rPr>
      <t>Nutanix AOS must produce audit records containing the individual identities of group account users.</t>
    </r>
  </si>
  <si>
    <r>
      <rPr>
        <sz val="11"/>
        <color rgb="FF000000"/>
        <rFont val="Calibri"/>
      </rPr>
      <t>Reconstruction of harmful events or forensic analysis is not possible if audit records do not contain enough information.</t>
    </r>
    <r>
      <rPr>
        <sz val="11"/>
        <color rgb="FF000000"/>
        <rFont val="Calibri"/>
      </rPr>
      <t xml:space="preserve">
</t>
    </r>
    <r>
      <rPr>
        <sz val="11"/>
        <color rgb="FF000000"/>
        <rFont val="Calibri"/>
      </rPr>
      <t>At a minimum, the organization must audit the individual identities of group users. The organization must maintain audit trails in sufficient detail to reconstruct events to determine the actual account involved in the activity.</t>
    </r>
  </si>
  <si>
    <r>
      <rPr>
        <sz val="11"/>
        <color rgb="FF000000"/>
        <rFont val="Calibri"/>
      </rPr>
      <t>Verify Nutanix AOS produces audit records containing information to establish when (date and time) the events occurred.</t>
    </r>
    <r>
      <rPr>
        <sz val="11"/>
        <color rgb="FF000000"/>
        <rFont val="Calibri"/>
      </rPr>
      <t xml:space="preserve">
</t>
    </r>
    <r>
      <rPr>
        <sz val="11"/>
        <color rgb="FF000000"/>
        <rFont val="Calibri"/>
      </rPr>
      <t>Determine if auditing is active by issuing the following command:</t>
    </r>
    <r>
      <rPr>
        <sz val="11"/>
        <color rgb="FF000000"/>
        <rFont val="Calibri"/>
      </rPr>
      <t xml:space="preserve">
</t>
    </r>
    <r>
      <rPr>
        <sz val="11"/>
        <color rgb="FF000000"/>
        <rFont val="Calibri"/>
      </rPr>
      <t>$ sudo systemctl is-active auditd.service</t>
    </r>
    <r>
      <rPr>
        <sz val="11"/>
        <color rgb="FF000000"/>
        <rFont val="Calibri"/>
      </rPr>
      <t xml:space="preserve">
</t>
    </r>
    <r>
      <rPr>
        <sz val="11"/>
        <color rgb="FF000000"/>
        <rFont val="Calibri"/>
      </rPr>
      <t>active</t>
    </r>
    <r>
      <rPr>
        <sz val="11"/>
        <color rgb="FF000000"/>
        <rFont val="Calibri"/>
      </rPr>
      <t xml:space="preserve">
</t>
    </r>
    <r>
      <rPr>
        <sz val="11"/>
        <color rgb="FF000000"/>
        <rFont val="Calibri"/>
      </rPr>
      <t>If the "auditd" status is not active, this is a finding.</t>
    </r>
  </si>
  <si>
    <t>V-254178</t>
  </si>
  <si>
    <r>
      <rPr>
        <sz val="11"/>
        <rFont val="Calibri"/>
      </rPr>
      <t>Nutanix AOS must allocate audit record storage capacity to store at least one week</t>
    </r>
    <r>
      <rPr>
        <sz val="11"/>
        <color rgb="FF000000"/>
        <rFont val="Calibri"/>
      </rPr>
      <t>'</t>
    </r>
    <r>
      <rPr>
        <sz val="11"/>
        <color rgb="FF000000"/>
        <rFont val="Calibri"/>
      </rPr>
      <t>s worth of audit records, when audit records are not immediately sent to a central audit record storage facility.</t>
    </r>
  </si>
  <si>
    <r>
      <rPr>
        <sz val="11"/>
        <color rgb="FF000000"/>
        <rFont val="Calibri"/>
      </rPr>
      <t>As root, modify the /boot/grub/grub.conf file to include the following line:</t>
    </r>
    <r>
      <rPr>
        <sz val="11"/>
        <color rgb="FF000000"/>
        <rFont val="Calibri"/>
      </rPr>
      <t xml:space="preserve">
</t>
    </r>
    <r>
      <rPr>
        <sz val="11"/>
        <color rgb="FF000000"/>
        <rFont val="Calibri"/>
      </rPr>
      <t>audit_backlog_limit=8192</t>
    </r>
  </si>
  <si>
    <r>
      <rPr>
        <sz val="11"/>
        <color rgb="FF000000"/>
        <rFont val="Calibri"/>
      </rPr>
      <t>To ensure operating systems have a sufficient storage capacity in which to write the audit logs, operating systems must be able to allocate audit record storage capacity.</t>
    </r>
    <r>
      <rPr>
        <sz val="11"/>
        <color rgb="FF000000"/>
        <rFont val="Calibri"/>
      </rPr>
      <t xml:space="preserve">
</t>
    </r>
    <r>
      <rPr>
        <sz val="11"/>
        <color rgb="FF000000"/>
        <rFont val="Calibri"/>
      </rPr>
      <t>The task of allocating audit record storage capacity is usually performed during initial installation of the operating system.</t>
    </r>
  </si>
  <si>
    <r>
      <rPr>
        <sz val="11"/>
        <color rgb="FF000000"/>
        <rFont val="Calibri"/>
      </rPr>
      <t>Confirm Nutanix AOS preconfigures storage for one week's worth of audit records, when audit records are not immediately sent to a central audit record facility.</t>
    </r>
    <r>
      <rPr>
        <sz val="11"/>
        <color rgb="FF000000"/>
        <rFont val="Calibri"/>
      </rPr>
      <t xml:space="preserve">
</t>
    </r>
    <r>
      <rPr>
        <sz val="11"/>
        <color rgb="FF000000"/>
        <rFont val="Calibri"/>
      </rPr>
      <t>$ sudo cat /boot/grub/grub.conf | grep audit_backlog_limit</t>
    </r>
    <r>
      <rPr>
        <sz val="11"/>
        <color rgb="FF000000"/>
        <rFont val="Calibri"/>
      </rPr>
      <t xml:space="preserve">
</t>
    </r>
    <r>
      <rPr>
        <sz val="11"/>
        <color rgb="FF000000"/>
        <rFont val="Calibri"/>
      </rPr>
      <t>audit_backlog_limit=8192</t>
    </r>
    <r>
      <rPr>
        <sz val="11"/>
        <color rgb="FF000000"/>
        <rFont val="Calibri"/>
      </rPr>
      <t xml:space="preserve">
</t>
    </r>
    <r>
      <rPr>
        <sz val="11"/>
        <color rgb="FF000000"/>
        <rFont val="Calibri"/>
      </rPr>
      <t>If the "audit_backlog_limit" entry does not equal "8192", is missing, or the line is commented out, this is a finding.</t>
    </r>
  </si>
  <si>
    <t>V-254179</t>
  </si>
  <si>
    <r>
      <rPr>
        <sz val="11"/>
        <rFont val="Calibri"/>
      </rPr>
      <t>Nutanix AOS must offload audit records to a syslog server.</t>
    </r>
  </si>
  <si>
    <r>
      <rPr>
        <sz val="11"/>
        <color rgb="FF000000"/>
        <rFont val="Calibri"/>
      </rPr>
      <t>Configure AOS to offload audit records to site specific syslog server by running the following command.</t>
    </r>
    <r>
      <rPr>
        <sz val="11"/>
        <color rgb="FF000000"/>
        <rFont val="Calibri"/>
      </rPr>
      <t xml:space="preserve">
</t>
    </r>
    <r>
      <rPr>
        <sz val="11"/>
        <color rgb="FF000000"/>
        <rFont val="Calibri"/>
      </rPr>
      <t>ncli rsyslog-config add-server name=[alias_of_central_host] ip-address=[IP_of_central_host] port=[port_of_central_host] network-protocol=tcp|udp|relp relp-enabled=yes|no; ncli rsyslog-config add-module module-name=syslog_module level=info server-name=[alias_of_central_host]</t>
    </r>
  </si>
  <si>
    <r>
      <rPr>
        <sz val="11"/>
        <color rgb="FF000000"/>
        <rFont val="Calibri"/>
      </rPr>
      <t>Information stored in one location is vulnerable to accidental or incidental deletion or alteration. Offloading is a common process in information systems with limited audit storage capacity.</t>
    </r>
    <r>
      <rPr>
        <sz val="11"/>
        <color rgb="FF000000"/>
        <rFont val="Calibri"/>
      </rPr>
      <t xml:space="preserve">
</t>
    </r>
    <r>
      <rPr>
        <sz val="11"/>
        <color rgb="FF000000"/>
        <rFont val="Calibri"/>
      </rPr>
      <t>Satisfies: SRG-OS-000342-GPOS-00133, SRG-OS-000479-GPOS-00224</t>
    </r>
  </si>
  <si>
    <r>
      <rPr>
        <sz val="11"/>
        <color rgb="FF000000"/>
        <rFont val="Calibri"/>
      </rPr>
      <t>Confirm Nutanix AOS is configured to offload the audit records to a site-specific syslog server.</t>
    </r>
    <r>
      <rPr>
        <sz val="11"/>
        <color rgb="FF000000"/>
        <rFont val="Calibri"/>
      </rPr>
      <t xml:space="preserve">
</t>
    </r>
    <r>
      <rPr>
        <sz val="11"/>
        <color rgb="FF000000"/>
        <rFont val="Calibri"/>
      </rPr>
      <t>$ sudo grep @ /etc/rsyslog.d/rsyslog-nutanix.conf</t>
    </r>
    <r>
      <rPr>
        <sz val="11"/>
        <color rgb="FF000000"/>
        <rFont val="Calibri"/>
      </rPr>
      <t xml:space="preserve">
</t>
    </r>
    <r>
      <rPr>
        <sz val="11"/>
        <color rgb="FF000000"/>
        <rFont val="Calibri"/>
      </rPr>
      <t>local0.*; @remote-log-host:514</t>
    </r>
    <r>
      <rPr>
        <sz val="11"/>
        <color rgb="FF000000"/>
        <rFont val="Calibri"/>
      </rPr>
      <t xml:space="preserve">
</t>
    </r>
    <r>
      <rPr>
        <sz val="11"/>
        <color rgb="FF000000"/>
        <rFont val="Calibri"/>
      </rPr>
      <t>If there are no lines in the "/etc/rsyslog.d/rsyslog-nutanix.conf" files that contain the "@" or "@@" symbol(s), and the lines with the correct symbol(s) to send output to another system do not cover all "rsyslog" output, ask the System Administrator to indicate how the audit logs are offloaded to a different system or media.</t>
    </r>
    <r>
      <rPr>
        <sz val="11"/>
        <color rgb="FF000000"/>
        <rFont val="Calibri"/>
      </rPr>
      <t xml:space="preserve">
</t>
    </r>
    <r>
      <rPr>
        <sz val="11"/>
        <color rgb="FF000000"/>
        <rFont val="Calibri"/>
      </rPr>
      <t>If the lines are commented out or there is no evidence that the audit logs are being sent to another system, this is a finding.</t>
    </r>
  </si>
  <si>
    <t>V-254180</t>
  </si>
  <si>
    <r>
      <rPr>
        <sz val="11"/>
        <rFont val="Calibri"/>
      </rPr>
      <t>Nutanix AOS must shut down by default upon audit failure (unless availability is an overriding concern).</t>
    </r>
  </si>
  <si>
    <r>
      <rPr>
        <sz val="11"/>
        <color rgb="FF000000"/>
        <rFont val="Calibri"/>
      </rPr>
      <t>Configure the audit alert setting by running the following command:</t>
    </r>
    <r>
      <rPr>
        <sz val="11"/>
        <color rgb="FF000000"/>
        <rFont val="Calibri"/>
      </rPr>
      <t xml:space="preserve">
</t>
    </r>
    <r>
      <rPr>
        <sz val="11"/>
        <color rgb="FF000000"/>
        <rFont val="Calibri"/>
      </rPr>
      <t>$ sudo salt-call state.sls security/CVM/auditCVM</t>
    </r>
  </si>
  <si>
    <r>
      <rPr>
        <sz val="11"/>
        <color rgb="FF000000"/>
        <rFont val="Calibri"/>
      </rPr>
      <t>It is critical that when the operating system is at risk of failing to process audit logs as required, it takes action to mitigate the failure. Audit processing failures include software/hardware errors; failures in the audit capturing mechanisms; and audit storage capacity being reached or exceeded. Responses to audit failure depend upon the nature of the failure mode.</t>
    </r>
    <r>
      <rPr>
        <sz val="11"/>
        <color rgb="FF000000"/>
        <rFont val="Calibri"/>
      </rPr>
      <t xml:space="preserve">
</t>
    </r>
    <r>
      <rPr>
        <sz val="11"/>
        <color rgb="FF000000"/>
        <rFont val="Calibri"/>
      </rPr>
      <t>When availability is an overriding concern, other approved actions in response to an audit failure are as follows:</t>
    </r>
    <r>
      <rPr>
        <sz val="11"/>
        <color rgb="FF000000"/>
        <rFont val="Calibri"/>
      </rPr>
      <t xml:space="preserve">
</t>
    </r>
    <r>
      <rPr>
        <sz val="11"/>
        <color rgb="FF000000"/>
        <rFont val="Calibri"/>
      </rPr>
      <t>1) If the failure was caused by the lack of audit record storage capacity, the operating system must continue generating audit records if possible (automatically restarting the audit service if necessary), overwriting the oldest audit records in a first-in-first-out manner.</t>
    </r>
    <r>
      <rPr>
        <sz val="11"/>
        <color rgb="FF000000"/>
        <rFont val="Calibri"/>
      </rPr>
      <t xml:space="preserve">
</t>
    </r>
    <r>
      <rPr>
        <sz val="11"/>
        <color rgb="FF000000"/>
        <rFont val="Calibri"/>
      </rPr>
      <t>2) If audit records are sent to a centralized collection server and communication with this server is lost or the server fails, the operating system must queue audit records locally until communication is restored or until the audit records are retrieved manually. Upon restoration of the connection to the centralized collection server, action should be taken to synchronize the local audit data with the collection server.</t>
    </r>
  </si>
  <si>
    <r>
      <rPr>
        <sz val="11"/>
        <color rgb="FF000000"/>
        <rFont val="Calibri"/>
      </rPr>
      <t>Confirm the audit configuration regarding how auditing processing failures are handled in Nutanix AOS.</t>
    </r>
    <r>
      <rPr>
        <sz val="11"/>
        <color rgb="FF000000"/>
        <rFont val="Calibri"/>
      </rPr>
      <t xml:space="preserve">
</t>
    </r>
    <r>
      <rPr>
        <sz val="11"/>
        <color rgb="FF000000"/>
        <rFont val="Calibri"/>
      </rPr>
      <t>$ sudo auditctl -s | grep -i "fail"</t>
    </r>
    <r>
      <rPr>
        <sz val="11"/>
        <color rgb="FF000000"/>
        <rFont val="Calibri"/>
      </rPr>
      <t xml:space="preserve">
</t>
    </r>
    <r>
      <rPr>
        <sz val="11"/>
        <color rgb="FF000000"/>
        <rFont val="Calibri"/>
      </rPr>
      <t>If the output is not failure 1, this is a finding.</t>
    </r>
  </si>
  <si>
    <t>V-254181</t>
  </si>
  <si>
    <r>
      <rPr>
        <sz val="11"/>
        <rFont val="Calibri"/>
      </rPr>
      <t>Nutanix AOS must provide the capability to centrally review and analyze audit records from multiple components within the system.</t>
    </r>
  </si>
  <si>
    <r>
      <rPr>
        <sz val="11"/>
        <color rgb="FF000000"/>
        <rFont val="Calibri"/>
      </rPr>
      <t>Configure the system to provide on-demand (i.e., ad hoc ) audit report generation by installing the correct audit.x86_64 rpm.</t>
    </r>
    <r>
      <rPr>
        <sz val="11"/>
        <color rgb="FF000000"/>
        <rFont val="Calibri"/>
      </rPr>
      <t xml:space="preserve">
</t>
    </r>
    <r>
      <rPr>
        <sz val="11"/>
        <color rgb="FF000000"/>
        <rFont val="Calibri"/>
      </rPr>
      <t>$ sudo yum install audit</t>
    </r>
  </si>
  <si>
    <r>
      <rPr>
        <sz val="11"/>
        <color rgb="FF000000"/>
        <rFont val="Calibri"/>
      </rPr>
      <t>Successful incident response and auditing relies on timely, accurate system information and analysis to allow the organization to identify and respond to potential incidents in a proficient manner. If the operating system does not provide the ability to centrally review the operating system logs, forensic analysis is negatively impacted.</t>
    </r>
    <r>
      <rPr>
        <sz val="11"/>
        <color rgb="FF000000"/>
        <rFont val="Calibri"/>
      </rPr>
      <t xml:space="preserve">
</t>
    </r>
    <r>
      <rPr>
        <sz val="11"/>
        <color rgb="FF000000"/>
        <rFont val="Calibri"/>
      </rPr>
      <t>Segregation of logging data to multiple disparate computer systems is counterproductive and makes log analysis and log event alarming difficult to implement and manage, particularly when the system has multiple logging components writing to different locations or systems.</t>
    </r>
    <r>
      <rPr>
        <sz val="11"/>
        <color rgb="FF000000"/>
        <rFont val="Calibri"/>
      </rPr>
      <t xml:space="preserve">
</t>
    </r>
    <r>
      <rPr>
        <sz val="11"/>
        <color rgb="FF000000"/>
        <rFont val="Calibri"/>
      </rPr>
      <t>To support the centralized capability, the operating system must be able to provide the information in a format that can be extracted and used, allowing the application performing the centralization of the log records to meet this requirement.</t>
    </r>
    <r>
      <rPr>
        <sz val="11"/>
        <color rgb="FF000000"/>
        <rFont val="Calibri"/>
      </rPr>
      <t xml:space="preserve">
</t>
    </r>
    <r>
      <rPr>
        <sz val="11"/>
        <color rgb="FF000000"/>
        <rFont val="Calibri"/>
      </rPr>
      <t>Satisfies: SRG-OS-000051-GPOS-00024, SRG-OS-000054-GPOS-00025, SRG-OS-000122-GPOS-00063, SRG-OS-000348-GPOS-00136, SRG-OS-000349-GPOS-00137, SRG-OS-000350-GPOS-00138, SRG-OS-000351-GPOS-00139, SRG-OS-000352-GPOS-00140, SRG-OS-000353-GPOS-00141, SRG-OS-000354-GPOS-00142</t>
    </r>
  </si>
  <si>
    <t>V-254182</t>
  </si>
  <si>
    <r>
      <rPr>
        <sz val="11"/>
        <rFont val="Calibri"/>
      </rPr>
      <t>Nutanix AOS must compare internal information system clocks at least every 24 hours with a server synchronized to one of the redundant United States Naval Observatory (USNO) time servers, or a time server designated for the appropriate DoD network (NIPRNet/SIPRNet), and/or the Global Positioning System (GPS).</t>
    </r>
  </si>
  <si>
    <r>
      <rPr>
        <sz val="11"/>
        <color rgb="FF000000"/>
        <rFont val="Calibri"/>
      </rPr>
      <t>Log in to the Nutanix CVM.</t>
    </r>
    <r>
      <rPr>
        <sz val="11"/>
        <color rgb="FF000000"/>
        <rFont val="Calibri"/>
      </rPr>
      <t xml:space="preserve">
</t>
    </r>
    <r>
      <rPr>
        <sz val="11"/>
        <color rgb="FF000000"/>
        <rFont val="Calibri"/>
      </rPr>
      <t>Run the following command to add a list of DoD Approved NTP servers:  $ ncli cluster add-to-ntp-servers servers=IP_1,IP_2,IP_3</t>
    </r>
  </si>
  <si>
    <r>
      <rPr>
        <sz val="11"/>
        <color rgb="FF000000"/>
        <rFont val="Calibri"/>
      </rPr>
      <t>Inaccurate time stamps make it more difficult to correlate events and can lead to an inaccurate analysis. Determining the correct time a particular event occurred on a system is critical when conducting forensic analysis and investigating system events. Sources outside the configured acceptable allowance (drift) may be inaccurate.</t>
    </r>
    <r>
      <rPr>
        <sz val="11"/>
        <color rgb="FF000000"/>
        <rFont val="Calibri"/>
      </rPr>
      <t xml:space="preserve">
</t>
    </r>
    <r>
      <rPr>
        <sz val="11"/>
        <color rgb="FF000000"/>
        <rFont val="Calibri"/>
      </rPr>
      <t>Synchronizing internal information system clocks provides uniformity of time stamps for information systems with multiple system clocks and systems connected over a network.</t>
    </r>
    <r>
      <rPr>
        <sz val="11"/>
        <color rgb="FF000000"/>
        <rFont val="Calibri"/>
      </rPr>
      <t xml:space="preserve">
</t>
    </r>
    <r>
      <rPr>
        <sz val="11"/>
        <color rgb="FF000000"/>
        <rFont val="Calibri"/>
      </rPr>
      <t>Organizations must consider endpoints that may not have regular access to the authoritative time server (e.g., mobile, teleworking, and tactical endpoints).</t>
    </r>
    <r>
      <rPr>
        <sz val="11"/>
        <color rgb="FF000000"/>
        <rFont val="Calibri"/>
      </rPr>
      <t xml:space="preserve">
</t>
    </r>
    <r>
      <rPr>
        <sz val="11"/>
        <color rgb="FF000000"/>
        <rFont val="Calibri"/>
      </rPr>
      <t>Satisfies: SRG-OS-000355-GPOS-00143, SRG-OS-000356-GPOS-00144</t>
    </r>
  </si>
  <si>
    <r>
      <rPr>
        <sz val="11"/>
        <color rgb="FF000000"/>
        <rFont val="Calibri"/>
      </rPr>
      <t>Confirm Nutanix AOS is running the NTP service.</t>
    </r>
    <r>
      <rPr>
        <sz val="11"/>
        <color rgb="FF000000"/>
        <rFont val="Calibri"/>
      </rPr>
      <t xml:space="preserve">
</t>
    </r>
    <r>
      <rPr>
        <sz val="11"/>
        <color rgb="FF000000"/>
        <rFont val="Calibri"/>
      </rPr>
      <t># sudo ps -ef | grep ntp</t>
    </r>
    <r>
      <rPr>
        <sz val="11"/>
        <color rgb="FF000000"/>
        <rFont val="Calibri"/>
      </rPr>
      <t xml:space="preserve">
</t>
    </r>
    <r>
      <rPr>
        <sz val="11"/>
        <color rgb="FF000000"/>
        <rFont val="Calibri"/>
      </rPr>
      <t>ntp       7447     1  0 Aug17 ?        00:00:05 /usr/sbin/ntpd -u ntp:ntp -g</t>
    </r>
    <r>
      <rPr>
        <sz val="11"/>
        <color rgb="FF000000"/>
        <rFont val="Calibri"/>
      </rPr>
      <t xml:space="preserve">
</t>
    </r>
    <r>
      <rPr>
        <sz val="11"/>
        <color rgb="FF000000"/>
        <rFont val="Calibri"/>
      </rPr>
      <t>If the NTP service is not running, this is a finding.</t>
    </r>
    <r>
      <rPr>
        <sz val="11"/>
        <color rgb="FF000000"/>
        <rFont val="Calibri"/>
      </rPr>
      <t xml:space="preserve">
</t>
    </r>
    <r>
      <rPr>
        <sz val="11"/>
        <color rgb="FF000000"/>
        <rFont val="Calibri"/>
      </rPr>
      <t>Next Check the ntp.conf file for the "maxpoll" option setting.</t>
    </r>
    <r>
      <rPr>
        <sz val="11"/>
        <color rgb="FF000000"/>
        <rFont val="Calibri"/>
      </rPr>
      <t xml:space="preserve">
</t>
    </r>
    <r>
      <rPr>
        <sz val="11"/>
        <color rgb="FF000000"/>
        <rFont val="Calibri"/>
      </rPr>
      <t>$ sudo grep maxpoll /etc/ntp.conf</t>
    </r>
    <r>
      <rPr>
        <sz val="11"/>
        <color rgb="FF000000"/>
        <rFont val="Calibri"/>
      </rPr>
      <t xml:space="preserve">
</t>
    </r>
    <r>
      <rPr>
        <sz val="11"/>
        <color rgb="FF000000"/>
        <rFont val="Calibri"/>
      </rPr>
      <t>server #.#.#.# maxpoll 10</t>
    </r>
    <r>
      <rPr>
        <sz val="11"/>
        <color rgb="FF000000"/>
        <rFont val="Calibri"/>
      </rPr>
      <t xml:space="preserve">
</t>
    </r>
    <r>
      <rPr>
        <sz val="11"/>
        <color rgb="FF000000"/>
        <rFont val="Calibri"/>
      </rPr>
      <t>If the option is set to "17" or is not set, this is a finding.</t>
    </r>
  </si>
  <si>
    <t>V-254183</t>
  </si>
  <si>
    <r>
      <rPr>
        <sz val="11"/>
        <rFont val="Calibri"/>
      </rPr>
      <t>Nutanix AOS must protect audit information from unauthorized access.</t>
    </r>
  </si>
  <si>
    <r>
      <rPr>
        <sz val="11"/>
        <color rgb="FF000000"/>
        <rFont val="Calibri"/>
      </rPr>
      <t>Run the salt stack call to set the audit log file permissions to "600".</t>
    </r>
    <r>
      <rPr>
        <sz val="11"/>
        <color rgb="FF000000"/>
        <rFont val="Calibri"/>
      </rPr>
      <t xml:space="preserve">
</t>
    </r>
    <r>
      <rPr>
        <sz val="11"/>
        <color rgb="FF000000"/>
        <rFont val="Calibri"/>
      </rPr>
      <t>$ sudo salt-call state.sls security/CVM/auditCVM</t>
    </r>
  </si>
  <si>
    <r>
      <rPr>
        <sz val="11"/>
        <color rgb="FF000000"/>
        <rFont val="Calibri"/>
      </rPr>
      <t>Unauthorized disclosure of audit records can reveal system and configuration data to attackers, thus compromising its confidentiality.</t>
    </r>
    <r>
      <rPr>
        <sz val="11"/>
        <color rgb="FF000000"/>
        <rFont val="Calibri"/>
      </rPr>
      <t xml:space="preserve">
</t>
    </r>
    <r>
      <rPr>
        <sz val="11"/>
        <color rgb="FF000000"/>
        <rFont val="Calibri"/>
      </rPr>
      <t>Audit information includes all information (e.g., audit records, audit settings, audit reports) needed to successfully audit operating system activity.</t>
    </r>
    <r>
      <rPr>
        <sz val="11"/>
        <color rgb="FF000000"/>
        <rFont val="Calibri"/>
      </rPr>
      <t xml:space="preserve">
</t>
    </r>
    <r>
      <rPr>
        <sz val="11"/>
        <color rgb="FF000000"/>
        <rFont val="Calibri"/>
      </rPr>
      <t>Satisfies: SRG-OS-000057-GPOS-00027, SRG-OS-000058-GPOS-00028, SRG-OS-000059-GPOS-00029</t>
    </r>
  </si>
  <si>
    <r>
      <rPr>
        <sz val="11"/>
        <color rgb="FF000000"/>
        <rFont val="Calibri"/>
      </rPr>
      <t>Verify Nutanix AOS audit log permissions are "0600" or less permissive.</t>
    </r>
    <r>
      <rPr>
        <sz val="11"/>
        <color rgb="FF000000"/>
        <rFont val="Calibri"/>
      </rPr>
      <t xml:space="preserve">
</t>
    </r>
    <r>
      <rPr>
        <sz val="11"/>
        <color rgb="FF000000"/>
        <rFont val="Calibri"/>
      </rPr>
      <t>$ sudo stat -c "%a %n" /home/log/audit/audit.log</t>
    </r>
    <r>
      <rPr>
        <sz val="11"/>
        <color rgb="FF000000"/>
        <rFont val="Calibri"/>
      </rPr>
      <t xml:space="preserve">
</t>
    </r>
    <r>
      <rPr>
        <sz val="11"/>
        <color rgb="FF000000"/>
        <rFont val="Calibri"/>
      </rPr>
      <t>600 /home/log/audit/audit.log</t>
    </r>
    <r>
      <rPr>
        <sz val="11"/>
        <color rgb="FF000000"/>
        <rFont val="Calibri"/>
      </rPr>
      <t xml:space="preserve">
</t>
    </r>
    <r>
      <rPr>
        <sz val="11"/>
        <color rgb="FF000000"/>
        <rFont val="Calibri"/>
      </rPr>
      <t>If the audit.log file(s) are more permissive than "0600", this is a finding.</t>
    </r>
  </si>
  <si>
    <t>V-254184</t>
  </si>
  <si>
    <r>
      <rPr>
        <sz val="11"/>
        <rFont val="Calibri"/>
      </rPr>
      <t>Nutanix AOS audit tools must be configured to 0755 or less permissive.</t>
    </r>
  </si>
  <si>
    <r>
      <rPr>
        <sz val="11"/>
        <color rgb="FF000000"/>
        <rFont val="Calibri"/>
      </rPr>
      <t>Configure the audit tools to be protected from unauthorized access by setting the correct permissive mode using the following command:</t>
    </r>
    <r>
      <rPr>
        <sz val="11"/>
        <color rgb="FF000000"/>
        <rFont val="Calibri"/>
      </rPr>
      <t xml:space="preserve">
</t>
    </r>
    <r>
      <rPr>
        <sz val="11"/>
        <color rgb="FF000000"/>
        <rFont val="Calibri"/>
      </rPr>
      <t>$ sudo chmod 0755 [audit_tool]</t>
    </r>
    <r>
      <rPr>
        <sz val="11"/>
        <color rgb="FF000000"/>
        <rFont val="Calibri"/>
      </rPr>
      <t xml:space="preserve">
</t>
    </r>
    <r>
      <rPr>
        <sz val="11"/>
        <color rgb="FF000000"/>
        <rFont val="Calibri"/>
      </rPr>
      <t>Replace "[audit_tool]" with the audit tool that does not have the correct permissive mode.</t>
    </r>
  </si>
  <si>
    <r>
      <rPr>
        <sz val="11"/>
        <color rgb="FF000000"/>
        <rFont val="Calibri"/>
      </rPr>
      <t>Verify the audit tools are protected from unauthorized access, deletion, or modification by checking the permissive mode.</t>
    </r>
    <r>
      <rPr>
        <sz val="11"/>
        <color rgb="FF000000"/>
        <rFont val="Calibri"/>
      </rPr>
      <t xml:space="preserve">
</t>
    </r>
    <r>
      <rPr>
        <sz val="11"/>
        <color rgb="FF000000"/>
        <rFont val="Calibri"/>
      </rPr>
      <t>Check the octal permission of each audit tool by running the following command:</t>
    </r>
    <r>
      <rPr>
        <sz val="11"/>
        <color rgb="FF000000"/>
        <rFont val="Calibri"/>
      </rPr>
      <t xml:space="preserve">
</t>
    </r>
    <r>
      <rPr>
        <sz val="11"/>
        <color rgb="FF000000"/>
        <rFont val="Calibri"/>
      </rPr>
      <t>$ sudo stat -c "%a %n" /sbin/auditctl /sbin/aureport /sbin/ausearch /sbin/autrace /sbin/auditd /sbin/rsyslogd /sbin/augenrules</t>
    </r>
    <r>
      <rPr>
        <sz val="11"/>
        <color rgb="FF000000"/>
        <rFont val="Calibri"/>
      </rPr>
      <t xml:space="preserve">
</t>
    </r>
    <r>
      <rPr>
        <sz val="11"/>
        <color rgb="FF000000"/>
        <rFont val="Calibri"/>
      </rPr>
      <t>750 /sbin/auditctl</t>
    </r>
    <r>
      <rPr>
        <sz val="11"/>
        <color rgb="FF000000"/>
        <rFont val="Calibri"/>
      </rPr>
      <t xml:space="preserve">
</t>
    </r>
    <r>
      <rPr>
        <sz val="11"/>
        <color rgb="FF000000"/>
        <rFont val="Calibri"/>
      </rPr>
      <t>750 /sbin/aureport</t>
    </r>
    <r>
      <rPr>
        <sz val="11"/>
        <color rgb="FF000000"/>
        <rFont val="Calibri"/>
      </rPr>
      <t xml:space="preserve">
</t>
    </r>
    <r>
      <rPr>
        <sz val="11"/>
        <color rgb="FF000000"/>
        <rFont val="Calibri"/>
      </rPr>
      <t>750 /sbin/ausearch</t>
    </r>
    <r>
      <rPr>
        <sz val="11"/>
        <color rgb="FF000000"/>
        <rFont val="Calibri"/>
      </rPr>
      <t xml:space="preserve">
</t>
    </r>
    <r>
      <rPr>
        <sz val="11"/>
        <color rgb="FF000000"/>
        <rFont val="Calibri"/>
      </rPr>
      <t>750 /sbin/autrace</t>
    </r>
    <r>
      <rPr>
        <sz val="11"/>
        <color rgb="FF000000"/>
        <rFont val="Calibri"/>
      </rPr>
      <t xml:space="preserve">
</t>
    </r>
    <r>
      <rPr>
        <sz val="11"/>
        <color rgb="FF000000"/>
        <rFont val="Calibri"/>
      </rPr>
      <t>750 /sbin/auditd</t>
    </r>
    <r>
      <rPr>
        <sz val="11"/>
        <color rgb="FF000000"/>
        <rFont val="Calibri"/>
      </rPr>
      <t xml:space="preserve">
</t>
    </r>
    <r>
      <rPr>
        <sz val="11"/>
        <color rgb="FF000000"/>
        <rFont val="Calibri"/>
      </rPr>
      <t>755 /sbin/rsyslogd</t>
    </r>
    <r>
      <rPr>
        <sz val="11"/>
        <color rgb="FF000000"/>
        <rFont val="Calibri"/>
      </rPr>
      <t xml:space="preserve">
</t>
    </r>
    <r>
      <rPr>
        <sz val="11"/>
        <color rgb="FF000000"/>
        <rFont val="Calibri"/>
      </rPr>
      <t>755 /sbin/augenrules</t>
    </r>
    <r>
      <rPr>
        <sz val="11"/>
        <color rgb="FF000000"/>
        <rFont val="Calibri"/>
      </rPr>
      <t xml:space="preserve">
</t>
    </r>
    <r>
      <rPr>
        <sz val="11"/>
        <color rgb="FF000000"/>
        <rFont val="Calibri"/>
      </rPr>
      <t>If any of the audit tools has a mode more permissive than "0755", this is a finding.</t>
    </r>
  </si>
  <si>
    <t>V-254185</t>
  </si>
  <si>
    <r>
      <rPr>
        <sz val="11"/>
        <rFont val="Calibri"/>
      </rPr>
      <t>Nutanix AOS audit tools must be owned by root.</t>
    </r>
  </si>
  <si>
    <r>
      <rPr>
        <sz val="11"/>
        <color rgb="FF000000"/>
        <rFont val="Calibri"/>
      </rPr>
      <t>Configure the audit tools to be owned by "root", by running the following command:</t>
    </r>
    <r>
      <rPr>
        <sz val="11"/>
        <color rgb="FF000000"/>
        <rFont val="Calibri"/>
      </rPr>
      <t xml:space="preserve">
</t>
    </r>
    <r>
      <rPr>
        <sz val="11"/>
        <color rgb="FF000000"/>
        <rFont val="Calibri"/>
      </rPr>
      <t>$ sudo chown root [audit_tool]</t>
    </r>
    <r>
      <rPr>
        <sz val="11"/>
        <color rgb="FF000000"/>
        <rFont val="Calibri"/>
      </rPr>
      <t xml:space="preserve">
</t>
    </r>
    <r>
      <rPr>
        <sz val="11"/>
        <color rgb="FF000000"/>
        <rFont val="Calibri"/>
      </rPr>
      <t>Replace "[audit_tool]" with each audit tool not owned by "root".</t>
    </r>
  </si>
  <si>
    <r>
      <rPr>
        <sz val="11"/>
        <color rgb="FF000000"/>
        <rFont val="Calibri"/>
      </rPr>
      <t>Protecting audit information also includes identifying and protecting the tools used to view and manipulate log data. Therefore, protecting audit tools is necessary to prevent unauthorized operation on audit information.</t>
    </r>
    <r>
      <rPr>
        <sz val="11"/>
        <color rgb="FF000000"/>
        <rFont val="Calibri"/>
      </rPr>
      <t xml:space="preserve">
</t>
    </r>
    <r>
      <rPr>
        <sz val="11"/>
        <color rgb="FF000000"/>
        <rFont val="Calibri"/>
      </rPr>
      <t>Operating systems providing tools to interface with audit information will leverage user permissions and roles identifying the user accessing the tools and the corresponding rights the user has to make access decisions regarding the modification of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</si>
  <si>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Verify the audit tools are owned by "root" to prevent any unauthorized access, deletion, or modification.</t>
    </r>
    <r>
      <rPr>
        <sz val="11"/>
        <color rgb="FF000000"/>
        <rFont val="Calibri"/>
      </rPr>
      <t xml:space="preserve">
</t>
    </r>
    <r>
      <rPr>
        <sz val="11"/>
        <color rgb="FF000000"/>
        <rFont val="Calibri"/>
      </rPr>
      <t>Check the owner of each audit tool by running the following commands:</t>
    </r>
    <r>
      <rPr>
        <sz val="11"/>
        <color rgb="FF000000"/>
        <rFont val="Calibri"/>
      </rPr>
      <t xml:space="preserve">
</t>
    </r>
    <r>
      <rPr>
        <sz val="11"/>
        <color rgb="FF000000"/>
        <rFont val="Calibri"/>
      </rPr>
      <t>$ sudo stat -c "%U %n" /sbin/auditctl /sbin/aureport /sbin/ausearch /sbin/autrace /sbin/auditd /sbin/rsyslogd /sbin/augenrules</t>
    </r>
    <r>
      <rPr>
        <sz val="11"/>
        <color rgb="FF000000"/>
        <rFont val="Calibri"/>
      </rPr>
      <t xml:space="preserve">
</t>
    </r>
    <r>
      <rPr>
        <sz val="11"/>
        <color rgb="FF000000"/>
        <rFont val="Calibri"/>
      </rPr>
      <t xml:space="preserve">[sudo] password for admin: </t>
    </r>
    <r>
      <rPr>
        <sz val="11"/>
        <color rgb="FF000000"/>
        <rFont val="Calibri"/>
      </rPr>
      <t xml:space="preserve">
</t>
    </r>
    <r>
      <rPr>
        <sz val="11"/>
        <color rgb="FF000000"/>
        <rFont val="Calibri"/>
      </rPr>
      <t>root /sbin/auditctl</t>
    </r>
    <r>
      <rPr>
        <sz val="11"/>
        <color rgb="FF000000"/>
        <rFont val="Calibri"/>
      </rPr>
      <t xml:space="preserve">
</t>
    </r>
    <r>
      <rPr>
        <sz val="11"/>
        <color rgb="FF000000"/>
        <rFont val="Calibri"/>
      </rPr>
      <t>root /sbin/aureport</t>
    </r>
    <r>
      <rPr>
        <sz val="11"/>
        <color rgb="FF000000"/>
        <rFont val="Calibri"/>
      </rPr>
      <t xml:space="preserve">
</t>
    </r>
    <r>
      <rPr>
        <sz val="11"/>
        <color rgb="FF000000"/>
        <rFont val="Calibri"/>
      </rPr>
      <t>root /sbin/ausearch</t>
    </r>
    <r>
      <rPr>
        <sz val="11"/>
        <color rgb="FF000000"/>
        <rFont val="Calibri"/>
      </rPr>
      <t xml:space="preserve">
</t>
    </r>
    <r>
      <rPr>
        <sz val="11"/>
        <color rgb="FF000000"/>
        <rFont val="Calibri"/>
      </rPr>
      <t>root /sbin/autrace</t>
    </r>
    <r>
      <rPr>
        <sz val="11"/>
        <color rgb="FF000000"/>
        <rFont val="Calibri"/>
      </rPr>
      <t xml:space="preserve">
</t>
    </r>
    <r>
      <rPr>
        <sz val="11"/>
        <color rgb="FF000000"/>
        <rFont val="Calibri"/>
      </rPr>
      <t>root /sbin/auditd</t>
    </r>
    <r>
      <rPr>
        <sz val="11"/>
        <color rgb="FF000000"/>
        <rFont val="Calibri"/>
      </rPr>
      <t xml:space="preserve">
</t>
    </r>
    <r>
      <rPr>
        <sz val="11"/>
        <color rgb="FF000000"/>
        <rFont val="Calibri"/>
      </rPr>
      <t>root /sbin/rsyslogd</t>
    </r>
    <r>
      <rPr>
        <sz val="11"/>
        <color rgb="FF000000"/>
        <rFont val="Calibri"/>
      </rPr>
      <t xml:space="preserve">
</t>
    </r>
    <r>
      <rPr>
        <sz val="11"/>
        <color rgb="FF000000"/>
        <rFont val="Calibri"/>
      </rPr>
      <t>root /sbin/augenrules</t>
    </r>
    <r>
      <rPr>
        <sz val="11"/>
        <color rgb="FF000000"/>
        <rFont val="Calibri"/>
      </rPr>
      <t xml:space="preserve">
</t>
    </r>
    <r>
      <rPr>
        <sz val="11"/>
        <color rgb="FF000000"/>
        <rFont val="Calibri"/>
      </rPr>
      <t>If any of the audit tools are not owned by "root", this is a finding.</t>
    </r>
  </si>
  <si>
    <t>V-254186</t>
  </si>
  <si>
    <r>
      <rPr>
        <sz val="11"/>
        <rFont val="Calibri"/>
      </rPr>
      <t>Nutanix AOS audit tools must be group-owned by root.</t>
    </r>
  </si>
  <si>
    <r>
      <rPr>
        <sz val="11"/>
        <color rgb="FF000000"/>
        <rFont val="Calibri"/>
      </rPr>
      <t>Configure the audit tools to be group-owned by "root", by running the following command:</t>
    </r>
    <r>
      <rPr>
        <sz val="11"/>
        <color rgb="FF000000"/>
        <rFont val="Calibri"/>
      </rPr>
      <t xml:space="preserve">
</t>
    </r>
    <r>
      <rPr>
        <sz val="11"/>
        <color rgb="FF000000"/>
        <rFont val="Calibri"/>
      </rPr>
      <t>$ sudo chgrp root [audit_tool]</t>
    </r>
    <r>
      <rPr>
        <sz val="11"/>
        <color rgb="FF000000"/>
        <rFont val="Calibri"/>
      </rPr>
      <t xml:space="preserve">
</t>
    </r>
    <r>
      <rPr>
        <sz val="11"/>
        <color rgb="FF000000"/>
        <rFont val="Calibri"/>
      </rPr>
      <t>Replace "[audit_tool]" with each audit tool not group-owned by "root".</t>
    </r>
  </si>
  <si>
    <r>
      <rPr>
        <sz val="11"/>
        <color rgb="FF000000"/>
        <rFont val="Calibri"/>
      </rPr>
      <t>Protecting audit information also includes identifying and protecting the tools used to view and manipulate log data. Therefore, protecting audit tools is necessary to prevent unauthorized operation on audit information.</t>
    </r>
    <r>
      <rPr>
        <sz val="11"/>
        <color rgb="FF000000"/>
        <rFont val="Calibri"/>
      </rPr>
      <t xml:space="preserve">
</t>
    </r>
    <r>
      <rPr>
        <sz val="11"/>
        <color rgb="FF000000"/>
        <rFont val="Calibri"/>
      </rPr>
      <t>Operating systems providing tools to interface with audit information will leverage user permissions and roles identifying the user accessing the tools and the corresponding rights the user has in order to make access decisions regarding the deletion of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</si>
  <si>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Verify the audit tools are group-owned by "root" to prevent any unauthorized access, deletion, or modification.</t>
    </r>
    <r>
      <rPr>
        <sz val="11"/>
        <color rgb="FF000000"/>
        <rFont val="Calibri"/>
      </rPr>
      <t xml:space="preserve">
</t>
    </r>
    <r>
      <rPr>
        <sz val="11"/>
        <color rgb="FF000000"/>
        <rFont val="Calibri"/>
      </rPr>
      <t>Check the owner of each audit tool by running the following commands:</t>
    </r>
    <r>
      <rPr>
        <sz val="11"/>
        <color rgb="FF000000"/>
        <rFont val="Calibri"/>
      </rPr>
      <t xml:space="preserve">
</t>
    </r>
    <r>
      <rPr>
        <sz val="11"/>
        <color rgb="FF000000"/>
        <rFont val="Calibri"/>
      </rPr>
      <t>$ sudo stat -c "%G %n" /sbin/auditctl /sbin/aureport /sbin/ausearch /sbin/autrace /sbin/auditd /sbin/rsyslogd /sbin/augenrules</t>
    </r>
    <r>
      <rPr>
        <sz val="11"/>
        <color rgb="FF000000"/>
        <rFont val="Calibri"/>
      </rPr>
      <t xml:space="preserve">
</t>
    </r>
    <r>
      <rPr>
        <sz val="11"/>
        <color rgb="FF000000"/>
        <rFont val="Calibri"/>
      </rPr>
      <t xml:space="preserve">[sudo] password for admin: </t>
    </r>
    <r>
      <rPr>
        <sz val="11"/>
        <color rgb="FF000000"/>
        <rFont val="Calibri"/>
      </rPr>
      <t xml:space="preserve">
</t>
    </r>
    <r>
      <rPr>
        <sz val="11"/>
        <color rgb="FF000000"/>
        <rFont val="Calibri"/>
      </rPr>
      <t>root /sbin/auditctl</t>
    </r>
    <r>
      <rPr>
        <sz val="11"/>
        <color rgb="FF000000"/>
        <rFont val="Calibri"/>
      </rPr>
      <t xml:space="preserve">
</t>
    </r>
    <r>
      <rPr>
        <sz val="11"/>
        <color rgb="FF000000"/>
        <rFont val="Calibri"/>
      </rPr>
      <t>root /sbin/aureport</t>
    </r>
    <r>
      <rPr>
        <sz val="11"/>
        <color rgb="FF000000"/>
        <rFont val="Calibri"/>
      </rPr>
      <t xml:space="preserve">
</t>
    </r>
    <r>
      <rPr>
        <sz val="11"/>
        <color rgb="FF000000"/>
        <rFont val="Calibri"/>
      </rPr>
      <t>root /sbin/ausearch</t>
    </r>
    <r>
      <rPr>
        <sz val="11"/>
        <color rgb="FF000000"/>
        <rFont val="Calibri"/>
      </rPr>
      <t xml:space="preserve">
</t>
    </r>
    <r>
      <rPr>
        <sz val="11"/>
        <color rgb="FF000000"/>
        <rFont val="Calibri"/>
      </rPr>
      <t>root /sbin/autrace</t>
    </r>
    <r>
      <rPr>
        <sz val="11"/>
        <color rgb="FF000000"/>
        <rFont val="Calibri"/>
      </rPr>
      <t xml:space="preserve">
</t>
    </r>
    <r>
      <rPr>
        <sz val="11"/>
        <color rgb="FF000000"/>
        <rFont val="Calibri"/>
      </rPr>
      <t>root /sbin/auditd</t>
    </r>
    <r>
      <rPr>
        <sz val="11"/>
        <color rgb="FF000000"/>
        <rFont val="Calibri"/>
      </rPr>
      <t xml:space="preserve">
</t>
    </r>
    <r>
      <rPr>
        <sz val="11"/>
        <color rgb="FF000000"/>
        <rFont val="Calibri"/>
      </rPr>
      <t>root /sbin/rsyslogd</t>
    </r>
    <r>
      <rPr>
        <sz val="11"/>
        <color rgb="FF000000"/>
        <rFont val="Calibri"/>
      </rPr>
      <t xml:space="preserve">
</t>
    </r>
    <r>
      <rPr>
        <sz val="11"/>
        <color rgb="FF000000"/>
        <rFont val="Calibri"/>
      </rPr>
      <t>root /sbin/augenrules</t>
    </r>
    <r>
      <rPr>
        <sz val="11"/>
        <color rgb="FF000000"/>
        <rFont val="Calibri"/>
      </rPr>
      <t xml:space="preserve">
</t>
    </r>
    <r>
      <rPr>
        <sz val="11"/>
        <color rgb="FF000000"/>
        <rFont val="Calibri"/>
      </rPr>
      <t>If any of the audit tools are not group-owned by "root", this is a finding.</t>
    </r>
  </si>
  <si>
    <t>V-254187</t>
  </si>
  <si>
    <r>
      <rPr>
        <sz val="11"/>
        <rFont val="Calibri"/>
      </rPr>
      <t>Nutanix AOS must use cryptographic mechanisms to protect the integrity of audit tools.</t>
    </r>
  </si>
  <si>
    <r>
      <rPr>
        <sz val="11"/>
        <color rgb="FF000000"/>
        <rFont val="Calibri"/>
      </rPr>
      <t>Configure AIDE on Nutanix AOS by running the following command:</t>
    </r>
    <r>
      <rPr>
        <sz val="11"/>
        <color rgb="FF000000"/>
        <rFont val="Calibri"/>
      </rPr>
      <t xml:space="preserve">
</t>
    </r>
    <r>
      <rPr>
        <sz val="11"/>
        <color rgb="FF000000"/>
        <rFont val="Calibri"/>
      </rPr>
      <t>$ ncli cluster edit-cvm-security-params enable-aide=true</t>
    </r>
  </si>
  <si>
    <r>
      <rPr>
        <sz val="11"/>
        <color rgb="FF000000"/>
        <rFont val="Calibri"/>
      </rPr>
      <t>Protecting the integrity of the tools used for auditing purposes is a critical step toward ensuring the integrity of audit information. Audit information includes all information (e.g., audit records, audit settings, and audit reports) needed to successfully audit information system activity.</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r>
      <rPr>
        <sz val="11"/>
        <color rgb="FF000000"/>
        <rFont val="Calibri"/>
      </rPr>
      <t xml:space="preserve">
</t>
    </r>
    <r>
      <rPr>
        <sz val="11"/>
        <color rgb="FF000000"/>
        <rFont val="Calibri"/>
      </rPr>
      <t>It is not uncommon for attackers to replace the audit tools or inject code into the existing tools with the purpose of providing the capability to hide or erase system activity from the audit logs.</t>
    </r>
    <r>
      <rPr>
        <sz val="11"/>
        <color rgb="FF000000"/>
        <rFont val="Calibri"/>
      </rPr>
      <t xml:space="preserve">
</t>
    </r>
    <r>
      <rPr>
        <sz val="11"/>
        <color rgb="FF000000"/>
        <rFont val="Calibri"/>
      </rPr>
      <t>To address this risk, audit tools must be cryptographically signed to provide the capability to identify when the audit tools have been modified, manipulated, or replaced. An example is a checksum hash of the file or files.</t>
    </r>
  </si>
  <si>
    <r>
      <rPr>
        <sz val="11"/>
        <color rgb="FF000000"/>
        <rFont val="Calibri"/>
      </rPr>
      <t>Verify that Advanced Intrusion Detection Environment (AIDE) is properly configured to use cryptographic mechanisms to protect the integrity of audit tools.</t>
    </r>
    <r>
      <rPr>
        <sz val="11"/>
        <color rgb="FF000000"/>
        <rFont val="Calibri"/>
      </rPr>
      <t xml:space="preserve">
</t>
    </r>
    <r>
      <rPr>
        <sz val="11"/>
        <color rgb="FF000000"/>
        <rFont val="Calibri"/>
      </rPr>
      <t>If AIDE is not installed, ask the System Administrator how file integrity checks are performed on the system.</t>
    </r>
    <r>
      <rPr>
        <sz val="11"/>
        <color rgb="FF000000"/>
        <rFont val="Calibri"/>
      </rPr>
      <t xml:space="preserve">
</t>
    </r>
    <r>
      <rPr>
        <sz val="11"/>
        <color rgb="FF000000"/>
        <rFont val="Calibri"/>
      </rPr>
      <t>Verify the location of the seven auditing tools that require cryptographic protection with the following command:</t>
    </r>
    <r>
      <rPr>
        <sz val="11"/>
        <color rgb="FF000000"/>
        <rFont val="Calibri"/>
      </rPr>
      <t xml:space="preserve">
</t>
    </r>
    <r>
      <rPr>
        <sz val="11"/>
        <color rgb="FF000000"/>
        <rFont val="Calibri"/>
      </rPr>
      <t>(auditctl, auditd, ausearch, aureport, autrace, augenrules, rsyslogd)</t>
    </r>
    <r>
      <rPr>
        <sz val="11"/>
        <color rgb="FF000000"/>
        <rFont val="Calibri"/>
      </rPr>
      <t xml:space="preserve">
</t>
    </r>
    <r>
      <rPr>
        <sz val="11"/>
        <color rgb="FF000000"/>
        <rFont val="Calibri"/>
      </rPr>
      <t>$ sudo ls -al /usr/sbin/ | egrep '(audit|au|rsys)'</t>
    </r>
    <r>
      <rPr>
        <sz val="11"/>
        <color rgb="FF000000"/>
        <rFont val="Calibri"/>
      </rPr>
      <t xml:space="preserve">
</t>
    </r>
    <r>
      <rPr>
        <sz val="11"/>
        <color rgb="FF000000"/>
        <rFont val="Calibri"/>
      </rPr>
      <t>If the seven identified audit tools are not listed, this is a finding.</t>
    </r>
    <r>
      <rPr>
        <sz val="11"/>
        <color rgb="FF000000"/>
        <rFont val="Calibri"/>
      </rPr>
      <t xml:space="preserve">
</t>
    </r>
    <r>
      <rPr>
        <sz val="11"/>
        <color rgb="FF000000"/>
        <rFont val="Calibri"/>
      </rPr>
      <t>Check the aide.conf file for the  configured rule set.</t>
    </r>
    <r>
      <rPr>
        <sz val="11"/>
        <color rgb="FF000000"/>
        <rFont val="Calibri"/>
      </rPr>
      <t xml:space="preserve">
</t>
    </r>
    <r>
      <rPr>
        <sz val="11"/>
        <color rgb="FF000000"/>
        <rFont val="Calibri"/>
      </rPr>
      <t xml:space="preserve">$ sudo grep -i "FIPSR =" /etc/aide.conf  </t>
    </r>
    <r>
      <rPr>
        <sz val="11"/>
        <color rgb="FF000000"/>
        <rFont val="Calibri"/>
      </rPr>
      <t xml:space="preserve">
</t>
    </r>
    <r>
      <rPr>
        <sz val="11"/>
        <color rgb="FF000000"/>
        <rFont val="Calibri"/>
      </rPr>
      <t>FIPSR = p+i+n+u+g+s+m+c+acl+selinux+xattrs+sha512</t>
    </r>
    <r>
      <rPr>
        <sz val="11"/>
        <color rgb="FF000000"/>
        <rFont val="Calibri"/>
      </rPr>
      <t xml:space="preserve">
</t>
    </r>
    <r>
      <rPr>
        <sz val="11"/>
        <color rgb="FF000000"/>
        <rFont val="Calibri"/>
      </rPr>
      <t>If the FIPSR rule set is commented out or does not display, this is a finding.</t>
    </r>
    <r>
      <rPr>
        <sz val="11"/>
        <color rgb="FF000000"/>
        <rFont val="Calibri"/>
      </rPr>
      <t xml:space="preserve">
</t>
    </r>
    <r>
      <rPr>
        <sz val="11"/>
        <color rgb="FF000000"/>
        <rFont val="Calibri"/>
      </rPr>
      <t>Check to ensure that the root directory of the seven audit tools is configured to be monitored and that the proper rule set is applied to that directory (/usr/).</t>
    </r>
    <r>
      <rPr>
        <sz val="11"/>
        <color rgb="FF000000"/>
        <rFont val="Calibri"/>
      </rPr>
      <t xml:space="preserve">
</t>
    </r>
    <r>
      <rPr>
        <sz val="11"/>
        <color rgb="FF000000"/>
        <rFont val="Calibri"/>
      </rPr>
      <t>$ sudo grep -i /usr /etc/aide.conf</t>
    </r>
    <r>
      <rPr>
        <sz val="11"/>
        <color rgb="FF000000"/>
        <rFont val="Calibri"/>
      </rPr>
      <t xml:space="preserve">
</t>
    </r>
    <r>
      <rPr>
        <sz val="11"/>
        <color rgb="FF000000"/>
        <rFont val="Calibri"/>
      </rPr>
      <t>/usr    FIPSR</t>
    </r>
    <r>
      <rPr>
        <sz val="11"/>
        <color rgb="FF000000"/>
        <rFont val="Calibri"/>
      </rPr>
      <t xml:space="preserve">
</t>
    </r>
    <r>
      <rPr>
        <sz val="11"/>
        <color rgb="FF000000"/>
        <rFont val="Calibri"/>
      </rPr>
      <t>if the /usr directory is not listed or  has a preceding '=' or '!' sign or the Rule  Set is not set to FIPSR, this is a finding.</t>
    </r>
  </si>
  <si>
    <t>V-254188</t>
  </si>
  <si>
    <r>
      <rPr>
        <sz val="11"/>
        <rFont val="Calibri"/>
      </rPr>
      <t>Nutanix AOS must notify designated personnel if baseline configurations are changed in an unauthorized manner.</t>
    </r>
  </si>
  <si>
    <r>
      <rPr>
        <sz val="11"/>
        <color rgb="FF000000"/>
        <rFont val="Calibri"/>
      </rPr>
      <t>Unauthorized changes to the baseline configuration could make the system vulnerable to various attacks or allow unauthorized access to the operating system. Changes to operating system configurations can have unintended side effects, some of which may be relevant to security.</t>
    </r>
    <r>
      <rPr>
        <sz val="11"/>
        <color rgb="FF000000"/>
        <rFont val="Calibri"/>
      </rPr>
      <t xml:space="preserve">
</t>
    </r>
    <r>
      <rPr>
        <sz val="11"/>
        <color rgb="FF000000"/>
        <rFont val="Calibri"/>
      </rPr>
      <t>Detecting such changes and providing an automated response can help avoid unintended, negative consequences that could ultimately affect the security state of the operating system. The operating system's ISSO and SAs must be notified via email and/or monitoring system trap when there is an unauthorized modification of a configuration item.</t>
    </r>
  </si>
  <si>
    <r>
      <rPr>
        <sz val="11"/>
        <color rgb="FF000000"/>
        <rFont val="Calibri"/>
      </rPr>
      <t>Confirm that Nutanix AOS has been set to have the Advanced Intrusion Detection Environment (AIDE) installed and enabled.</t>
    </r>
    <r>
      <rPr>
        <sz val="11"/>
        <color rgb="FF000000"/>
        <rFont val="Calibri"/>
      </rPr>
      <t xml:space="preserve">
</t>
    </r>
    <r>
      <rPr>
        <sz val="11"/>
        <color rgb="FF000000"/>
        <rFont val="Calibri"/>
      </rPr>
      <t>$ sudo yum list installed aide</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 xml:space="preserve">aide.x86_64 </t>
    </r>
    <r>
      <rPr>
        <sz val="11"/>
        <color rgb="FF000000"/>
        <rFont val="Calibri"/>
      </rPr>
      <t xml:space="preserve">
</t>
    </r>
    <r>
      <rPr>
        <sz val="11"/>
        <color rgb="FF000000"/>
        <rFont val="Calibri"/>
      </rPr>
      <t>If the aide_x86_64 package is not installed, this is a finding.</t>
    </r>
    <r>
      <rPr>
        <sz val="11"/>
        <color rgb="FF000000"/>
        <rFont val="Calibri"/>
      </rPr>
      <t xml:space="preserve">
</t>
    </r>
    <r>
      <rPr>
        <sz val="11"/>
        <color rgb="FF000000"/>
        <rFont val="Calibri"/>
      </rPr>
      <t xml:space="preserve">Check for the presence of a cron job running daily or weekly on the system that executes AIDE daily to scan for changes to the system baseline. </t>
    </r>
    <r>
      <rPr>
        <sz val="11"/>
        <color rgb="FF000000"/>
        <rFont val="Calibri"/>
      </rPr>
      <t xml:space="preserve">
</t>
    </r>
    <r>
      <rPr>
        <sz val="11"/>
        <color rgb="FF000000"/>
        <rFont val="Calibri"/>
      </rPr>
      <t>Check the cron directories for a script file controlling the execution of the file integrity application. For example, if AIDE is installed on the system, use the following command:</t>
    </r>
    <r>
      <rPr>
        <sz val="11"/>
        <color rgb="FF000000"/>
        <rFont val="Calibri"/>
      </rPr>
      <t xml:space="preserve">
</t>
    </r>
    <r>
      <rPr>
        <sz val="11"/>
        <color rgb="FF000000"/>
        <rFont val="Calibri"/>
      </rPr>
      <t>$ sudo  ls -al /etc/cron.* | grep aide</t>
    </r>
    <r>
      <rPr>
        <sz val="11"/>
        <color rgb="FF000000"/>
        <rFont val="Calibri"/>
      </rPr>
      <t xml:space="preserve">
</t>
    </r>
    <r>
      <rPr>
        <sz val="11"/>
        <color rgb="FF000000"/>
        <rFont val="Calibri"/>
      </rPr>
      <t>If the file integrity application does not exist, or a script file controlling the execution of the file integrity application does not exist, this is a finding.</t>
    </r>
  </si>
  <si>
    <t>V-254189</t>
  </si>
  <si>
    <r>
      <rPr>
        <sz val="11"/>
        <rFont val="Calibri"/>
      </rPr>
      <t>Nutanix AOS must not be configured to allow GSSAPIAuthentication.</t>
    </r>
  </si>
  <si>
    <r>
      <rPr>
        <sz val="11"/>
        <color rgb="FF000000"/>
        <rFont val="Calibri"/>
      </rPr>
      <t>Configure Nutanix AOS to enforce access restrictions by running the following command:</t>
    </r>
    <r>
      <rPr>
        <sz val="11"/>
        <color rgb="FF000000"/>
        <rFont val="Calibri"/>
      </rPr>
      <t xml:space="preserve">
</t>
    </r>
    <r>
      <rPr>
        <sz val="11"/>
        <color rgb="FF000000"/>
        <rFont val="Calibri"/>
      </rPr>
      <t>$ sudo salt-call state.sls security/CVM/sshdCVM</t>
    </r>
  </si>
  <si>
    <r>
      <rPr>
        <sz val="11"/>
        <color rgb="FF000000"/>
        <rFont val="Calibri"/>
      </rPr>
      <t>Failure to provide logical access restrictions associated with changes to system configuration may have significant effects on the overall security of the system.</t>
    </r>
    <r>
      <rPr>
        <sz val="11"/>
        <color rgb="FF000000"/>
        <rFont val="Calibri"/>
      </rPr>
      <t xml:space="preserve">
</t>
    </r>
    <r>
      <rPr>
        <sz val="11"/>
        <color rgb="FF000000"/>
        <rFont val="Calibri"/>
      </rPr>
      <t>When dealing with access restrictions pertaining to change control, it should be noted that any changes to the hardware, software, and/or firmware components of the operating system can have significant effects on the overall security of the system.</t>
    </r>
    <r>
      <rPr>
        <sz val="11"/>
        <color rgb="FF000000"/>
        <rFont val="Calibri"/>
      </rPr>
      <t xml:space="preserve">
</t>
    </r>
    <r>
      <rPr>
        <sz val="11"/>
        <color rgb="FF000000"/>
        <rFont val="Calibri"/>
      </rPr>
      <t>Accordingly, only qualified and authorized individuals must be allowed to obtain access to operating system components for the purposes of initiating changes, including upgrades and modifications.</t>
    </r>
    <r>
      <rPr>
        <sz val="11"/>
        <color rgb="FF000000"/>
        <rFont val="Calibri"/>
      </rPr>
      <t xml:space="preserve">
</t>
    </r>
    <r>
      <rPr>
        <sz val="11"/>
        <color rgb="FF000000"/>
        <rFont val="Calibri"/>
      </rPr>
      <t>Logical access restrictions include, for example, controls that restrict access to workflow automation, media libraries, abstract layers (e.g., changes implemented into third-party interfaces rather than directly into information systems), and change windows (e.g., changes occur only during specified times, making unauthorized changes easy to discover).</t>
    </r>
  </si>
  <si>
    <r>
      <rPr>
        <sz val="11"/>
        <color rgb="FF000000"/>
        <rFont val="Calibri"/>
      </rPr>
      <t>Confirm Nutanix AOS enforces access restrictions.</t>
    </r>
    <r>
      <rPr>
        <sz val="11"/>
        <color rgb="FF000000"/>
        <rFont val="Calibri"/>
      </rPr>
      <t xml:space="preserve">
</t>
    </r>
    <r>
      <rPr>
        <sz val="11"/>
        <color rgb="FF000000"/>
        <rFont val="Calibri"/>
      </rPr>
      <t>Check that the SSH daemon does not permit GSSAPI authentication with the following command:</t>
    </r>
    <r>
      <rPr>
        <sz val="11"/>
        <color rgb="FF000000"/>
        <rFont val="Calibri"/>
      </rPr>
      <t xml:space="preserve">
</t>
    </r>
    <r>
      <rPr>
        <sz val="11"/>
        <color rgb="FF000000"/>
        <rFont val="Calibri"/>
      </rPr>
      <t>$ sudo grep -i gssapiauth /etc/ssh/sshd_config</t>
    </r>
    <r>
      <rPr>
        <sz val="11"/>
        <color rgb="FF000000"/>
        <rFont val="Calibri"/>
      </rPr>
      <t xml:space="preserve">
</t>
    </r>
    <r>
      <rPr>
        <sz val="11"/>
        <color rgb="FF000000"/>
        <rFont val="Calibri"/>
      </rPr>
      <t>GSSAPIAuthentication no</t>
    </r>
    <r>
      <rPr>
        <sz val="11"/>
        <color rgb="FF000000"/>
        <rFont val="Calibri"/>
      </rPr>
      <t xml:space="preserve">
</t>
    </r>
    <r>
      <rPr>
        <sz val="11"/>
        <color rgb="FF000000"/>
        <rFont val="Calibri"/>
      </rPr>
      <t>If the "GSSAPIAuthentication" keyword is missing, is set to "yes" and is not documented with the Information System Security Officer (ISSO), or the returned line is commented out, this is a finding.</t>
    </r>
  </si>
  <si>
    <t>V-254190</t>
  </si>
  <si>
    <r>
      <rPr>
        <sz val="11"/>
        <rFont val="Calibri"/>
      </rPr>
      <t>Nutanix AOS must not be configured to allow KerberosAuthentication.</t>
    </r>
  </si>
  <si>
    <r>
      <rPr>
        <sz val="11"/>
        <color rgb="FF000000"/>
        <rFont val="Calibri"/>
      </rPr>
      <t>Configure Nutanix AOS to enforce access restrictions by running the following command.</t>
    </r>
    <r>
      <rPr>
        <sz val="11"/>
        <color rgb="FF000000"/>
        <rFont val="Calibri"/>
      </rPr>
      <t xml:space="preserve">
</t>
    </r>
    <r>
      <rPr>
        <sz val="11"/>
        <color rgb="FF000000"/>
        <rFont val="Calibri"/>
      </rPr>
      <t>$ sudo salt-call state.sls security/CVM/sshdCVM</t>
    </r>
  </si>
  <si>
    <r>
      <rPr>
        <sz val="11"/>
        <color rgb="FF000000"/>
        <rFont val="Calibri"/>
      </rPr>
      <t>Confirm Nutanix AOS enforces access restrictions.</t>
    </r>
    <r>
      <rPr>
        <sz val="11"/>
        <color rgb="FF000000"/>
        <rFont val="Calibri"/>
      </rPr>
      <t xml:space="preserve">
</t>
    </r>
    <r>
      <rPr>
        <sz val="11"/>
        <color rgb="FF000000"/>
        <rFont val="Calibri"/>
      </rPr>
      <t>Check that the SSH daemon does not permit Kerberos to authenticate passwords with the following command:</t>
    </r>
    <r>
      <rPr>
        <sz val="11"/>
        <color rgb="FF000000"/>
        <rFont val="Calibri"/>
      </rPr>
      <t xml:space="preserve">
</t>
    </r>
    <r>
      <rPr>
        <sz val="11"/>
        <color rgb="FF000000"/>
        <rFont val="Calibri"/>
      </rPr>
      <t>$ sudo grep -i kerberosauth /etc/ssh/sshd_config</t>
    </r>
    <r>
      <rPr>
        <sz val="11"/>
        <color rgb="FF000000"/>
        <rFont val="Calibri"/>
      </rPr>
      <t xml:space="preserve">
</t>
    </r>
    <r>
      <rPr>
        <sz val="11"/>
        <color rgb="FF000000"/>
        <rFont val="Calibri"/>
      </rPr>
      <t>KerberosAuthentication no</t>
    </r>
    <r>
      <rPr>
        <sz val="11"/>
        <color rgb="FF000000"/>
        <rFont val="Calibri"/>
      </rPr>
      <t xml:space="preserve">
</t>
    </r>
    <r>
      <rPr>
        <sz val="11"/>
        <color rgb="FF000000"/>
        <rFont val="Calibri"/>
      </rPr>
      <t>If the "KerberosAuthentication" keyword is missing, or is set to "yes" and is not documented with the Information System Security Officer (ISSO), or the returned line is commented out, this is a finding.</t>
    </r>
  </si>
  <si>
    <t>V-254191</t>
  </si>
  <si>
    <r>
      <rPr>
        <sz val="11"/>
        <rFont val="Calibri"/>
      </rPr>
      <t>Nutanix AOS must prevent the installation of patches, service packs, device drivers, or operating system components without verification they have been digitally signed using a certificate that is recognized and approved by the organization.</t>
    </r>
  </si>
  <si>
    <r>
      <rPr>
        <sz val="11"/>
        <color rgb="FF000000"/>
        <rFont val="Calibri"/>
      </rPr>
      <t>Configure Nutanix AOS to require gpgcheck validation checks on all required yum repo configurations by running the following command:</t>
    </r>
    <r>
      <rPr>
        <sz val="11"/>
        <color rgb="FF000000"/>
        <rFont val="Calibri"/>
      </rPr>
      <t xml:space="preserve">
</t>
    </r>
    <r>
      <rPr>
        <sz val="11"/>
        <color rgb="FF000000"/>
        <rFont val="Calibri"/>
      </rPr>
      <t>$ sudo salt-call state.sls security/CVM/yumCVM</t>
    </r>
  </si>
  <si>
    <r>
      <rPr>
        <sz val="11"/>
        <color rgb="FF000000"/>
        <rFont val="Calibri"/>
      </rPr>
      <t>Changes to any software components can have significant effects on the overall security of the operating system. This requirement ensures the software has not been tampered with and that it has been provided by a trusted vendor.</t>
    </r>
    <r>
      <rPr>
        <sz val="11"/>
        <color rgb="FF000000"/>
        <rFont val="Calibri"/>
      </rPr>
      <t xml:space="preserve">
</t>
    </r>
    <r>
      <rPr>
        <sz val="11"/>
        <color rgb="FF000000"/>
        <rFont val="Calibri"/>
      </rPr>
      <t>Accordingly, patches, service packs, device drivers, or operating system components must be signed with a certificate recognized and approved by the organization.</t>
    </r>
    <r>
      <rPr>
        <sz val="11"/>
        <color rgb="FF000000"/>
        <rFont val="Calibri"/>
      </rPr>
      <t xml:space="preserve">
</t>
    </r>
    <r>
      <rPr>
        <sz val="11"/>
        <color rgb="FF000000"/>
        <rFont val="Calibri"/>
      </rPr>
      <t>Verifying the authenticity of the software prior to installation validates the integrity of the patch or upgrade received from a vendor. This ensures the software has not been tampered with and that it has been provided by a trusted vendor. Self-signed certificates are disallowed by this requirement. The operating system should not have to verify the software again. This requirement does not mandate DoD certificates for this purpose; however, the certificate used to verify the software must be from an approved CA.</t>
    </r>
  </si>
  <si>
    <r>
      <rPr>
        <sz val="11"/>
        <color rgb="FF000000"/>
        <rFont val="Calibri"/>
      </rPr>
      <t>Confirm that Nutanix AOS is configured to require gpgcheck and localpkg_gpgcheck for all installation packages provided by the vendor.</t>
    </r>
    <r>
      <rPr>
        <sz val="11"/>
        <color rgb="FF000000"/>
        <rFont val="Calibri"/>
      </rPr>
      <t xml:space="preserve">
</t>
    </r>
    <r>
      <rPr>
        <sz val="11"/>
        <color rgb="FF000000"/>
        <rFont val="Calibri"/>
      </rPr>
      <t>$ sudo grep gpgcheck /etc/yum.conf</t>
    </r>
    <r>
      <rPr>
        <sz val="11"/>
        <color rgb="FF000000"/>
        <rFont val="Calibri"/>
      </rPr>
      <t xml:space="preserve">
</t>
    </r>
    <r>
      <rPr>
        <sz val="11"/>
        <color rgb="FF000000"/>
        <rFont val="Calibri"/>
      </rPr>
      <t>gpgcheck=1</t>
    </r>
    <r>
      <rPr>
        <sz val="11"/>
        <color rgb="FF000000"/>
        <rFont val="Calibri"/>
      </rPr>
      <t xml:space="preserve">
</t>
    </r>
    <r>
      <rPr>
        <sz val="11"/>
        <color rgb="FF000000"/>
        <rFont val="Calibri"/>
      </rPr>
      <t>$ sudo grep localpkg_gpgcheck /etc/yum.conf</t>
    </r>
    <r>
      <rPr>
        <sz val="11"/>
        <color rgb="FF000000"/>
        <rFont val="Calibri"/>
      </rPr>
      <t xml:space="preserve">
</t>
    </r>
    <r>
      <rPr>
        <sz val="11"/>
        <color rgb="FF000000"/>
        <rFont val="Calibri"/>
      </rPr>
      <t>localpkg_gpgcheck=1</t>
    </r>
    <r>
      <rPr>
        <sz val="11"/>
        <color rgb="FF000000"/>
        <rFont val="Calibri"/>
      </rPr>
      <t xml:space="preserve">
</t>
    </r>
    <r>
      <rPr>
        <sz val="11"/>
        <color rgb="FF000000"/>
        <rFont val="Calibri"/>
      </rPr>
      <t>$ sudo grep repo_gpgcheck /etc/yum.conf</t>
    </r>
    <r>
      <rPr>
        <sz val="11"/>
        <color rgb="FF000000"/>
        <rFont val="Calibri"/>
      </rPr>
      <t xml:space="preserve">
</t>
    </r>
    <r>
      <rPr>
        <sz val="11"/>
        <color rgb="FF000000"/>
        <rFont val="Calibri"/>
      </rPr>
      <t>repo_gpgcheck=1</t>
    </r>
    <r>
      <rPr>
        <sz val="11"/>
        <color rgb="FF000000"/>
        <rFont val="Calibri"/>
      </rPr>
      <t xml:space="preserve">
</t>
    </r>
    <r>
      <rPr>
        <sz val="11"/>
        <color rgb="FF000000"/>
        <rFont val="Calibri"/>
      </rPr>
      <t>If any of the three gpg checks output is not set to "1", this is a finding.</t>
    </r>
  </si>
  <si>
    <t>V-254192</t>
  </si>
  <si>
    <r>
      <rPr>
        <sz val="11"/>
        <rFont val="Calibri"/>
      </rPr>
      <t>Nutanix AOS must prevent the use of dictionary words for passwords.</t>
    </r>
  </si>
  <si>
    <r>
      <rPr>
        <sz val="11"/>
        <color rgb="FF000000"/>
        <rFont val="Calibri"/>
      </rPr>
      <t>Configure Nutanix AOS to enforce the use of pam_pwquality.so by running the following command.</t>
    </r>
    <r>
      <rPr>
        <sz val="11"/>
        <color rgb="FF000000"/>
        <rFont val="Calibri"/>
      </rPr>
      <t xml:space="preserve">
</t>
    </r>
    <r>
      <rPr>
        <sz val="11"/>
        <color rgb="FF000000"/>
        <rFont val="Calibri"/>
      </rPr>
      <t>$ sudo salt-call state.sls security/CVM/pamCVM</t>
    </r>
  </si>
  <si>
    <r>
      <rPr>
        <sz val="11"/>
        <color rgb="FF000000"/>
        <rFont val="Calibri"/>
      </rPr>
      <t>If the operating system allows the user to select passwords based on dictionary words, then this increases the chances of password compromise by increasing the opportunity for successful guesses and brute-force attacks.</t>
    </r>
  </si>
  <si>
    <r>
      <rPr>
        <sz val="11"/>
        <color rgb="FF000000"/>
        <rFont val="Calibri"/>
      </rPr>
      <t xml:space="preserve">Confirm Nutanix AOS prevents the use of dictionary words for passwords. </t>
    </r>
    <r>
      <rPr>
        <sz val="11"/>
        <color rgb="FF000000"/>
        <rFont val="Calibri"/>
      </rPr>
      <t xml:space="preserve">
</t>
    </r>
    <r>
      <rPr>
        <sz val="11"/>
        <color rgb="FF000000"/>
        <rFont val="Calibri"/>
      </rPr>
      <t>Check the /etc/pam.d/password-auth file for pam_pwquality.so</t>
    </r>
    <r>
      <rPr>
        <sz val="11"/>
        <color rgb="FF000000"/>
        <rFont val="Calibri"/>
      </rPr>
      <t xml:space="preserve">
</t>
    </r>
    <r>
      <rPr>
        <sz val="11"/>
        <color rgb="FF000000"/>
        <rFont val="Calibri"/>
      </rPr>
      <t>$ sudo grep pwquality.so /etc/pam.d/password-auth</t>
    </r>
    <r>
      <rPr>
        <sz val="11"/>
        <color rgb="FF000000"/>
        <rFont val="Calibri"/>
      </rPr>
      <t xml:space="preserve">
</t>
    </r>
    <r>
      <rPr>
        <sz val="11"/>
        <color rgb="FF000000"/>
        <rFont val="Calibri"/>
      </rPr>
      <t>password    requisite     pam_pwquality.so try_first_pass local_users_only enforce_for_root retry=3 authtok_type=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output does not contain "pam_pwquality.so" with the option of "required" or "requisite", this is a finding.</t>
    </r>
  </si>
  <si>
    <t>V-254193</t>
  </si>
  <si>
    <r>
      <rPr>
        <sz val="11"/>
        <rFont val="Calibri"/>
      </rPr>
      <t>Nutanix AOS must enforce a delay of at least four seconds between logon prompts following a failed logon attempt.</t>
    </r>
  </si>
  <si>
    <r>
      <rPr>
        <sz val="11"/>
        <color rgb="FF000000"/>
        <rFont val="Calibri"/>
      </rPr>
      <t>Configure Nutanix AOS to enforce a delay between logon prompts following a failed logon attempt by running the following command:</t>
    </r>
    <r>
      <rPr>
        <sz val="11"/>
        <color rgb="FF000000"/>
        <rFont val="Calibri"/>
      </rPr>
      <t xml:space="preserve">
</t>
    </r>
    <r>
      <rPr>
        <sz val="11"/>
        <color rgb="FF000000"/>
        <rFont val="Calibri"/>
      </rPr>
      <t>$ sudo salt-call state.sls security/CVM/pamCVM</t>
    </r>
  </si>
  <si>
    <r>
      <rPr>
        <sz val="11"/>
        <color rgb="FF000000"/>
        <rFont val="Calibri"/>
      </rPr>
      <t>Limiting the number of logon attempts over a certain time interval reduces the chances that an unauthorized user may gain access to an account.</t>
    </r>
  </si>
  <si>
    <r>
      <rPr>
        <sz val="11"/>
        <color rgb="FF000000"/>
        <rFont val="Calibri"/>
      </rPr>
      <t>Confirm Nutanix AOS enforces a delay of at least four seconds between console logon prompts following a failed logon attempt.</t>
    </r>
    <r>
      <rPr>
        <sz val="11"/>
        <color rgb="FF000000"/>
        <rFont val="Calibri"/>
      </rPr>
      <t xml:space="preserve">
</t>
    </r>
    <r>
      <rPr>
        <sz val="11"/>
        <color rgb="FF000000"/>
        <rFont val="Calibri"/>
      </rPr>
      <t>$ sudo grep -i fail_delay /etc/login.defs</t>
    </r>
    <r>
      <rPr>
        <sz val="11"/>
        <color rgb="FF000000"/>
        <rFont val="Calibri"/>
      </rPr>
      <t xml:space="preserve">
</t>
    </r>
    <r>
      <rPr>
        <sz val="11"/>
        <color rgb="FF000000"/>
        <rFont val="Calibri"/>
      </rPr>
      <t>FAIL_DELAY 4</t>
    </r>
    <r>
      <rPr>
        <sz val="11"/>
        <color rgb="FF000000"/>
        <rFont val="Calibri"/>
      </rPr>
      <t xml:space="preserve">
</t>
    </r>
    <r>
      <rPr>
        <sz val="11"/>
        <color rgb="FF000000"/>
        <rFont val="Calibri"/>
      </rPr>
      <t>If the value of "FAIL_DELAY" is not set to "4" or greater, or the line is commented out, this is a finding.</t>
    </r>
  </si>
  <si>
    <t>V-254194</t>
  </si>
  <si>
    <r>
      <rPr>
        <sz val="11"/>
        <rFont val="Calibri"/>
      </rPr>
      <t>Nutanix AOS must be configured to run SCMA daily.</t>
    </r>
  </si>
  <si>
    <r>
      <rPr>
        <sz val="11"/>
        <color rgb="FF000000"/>
        <rFont val="Calibri"/>
      </rPr>
      <t>Set the SCMA framework to check the baseline daily:</t>
    </r>
    <r>
      <rPr>
        <sz val="11"/>
        <color rgb="FF000000"/>
        <rFont val="Calibri"/>
      </rPr>
      <t xml:space="preserve">
</t>
    </r>
    <r>
      <rPr>
        <sz val="11"/>
        <color rgb="FF000000"/>
        <rFont val="Calibri"/>
      </rPr>
      <t>$ sudo ncli cluster edit-cvm-security-params schedule=daily</t>
    </r>
  </si>
  <si>
    <r>
      <rPr>
        <sz val="11"/>
        <color rgb="FF000000"/>
        <rFont val="Calibri"/>
      </rPr>
      <t>The Nutanix platform leverages the use of the Security Configuration Management Automation (SCMA) framework to ensure secure configurations have not been altered from their desired state. If the SCMA framework is not run on a daily basis, changes to the secure baseline could be made, compromising multiple security functions and features on the operating system.</t>
    </r>
  </si>
  <si>
    <r>
      <rPr>
        <sz val="11"/>
        <color rgb="FF000000"/>
        <rFont val="Calibri"/>
      </rPr>
      <t>Verify that the SCMA framework is set to run daily:</t>
    </r>
    <r>
      <rPr>
        <sz val="11"/>
        <color rgb="FF000000"/>
        <rFont val="Calibri"/>
      </rPr>
      <t xml:space="preserve">
</t>
    </r>
    <r>
      <rPr>
        <sz val="11"/>
        <color rgb="FF000000"/>
        <rFont val="Calibri"/>
      </rPr>
      <t>$ ncli cluster get-cvm-security-config | egrep 'Schedule'</t>
    </r>
    <r>
      <rPr>
        <sz val="11"/>
        <color rgb="FF000000"/>
        <rFont val="Calibri"/>
      </rPr>
      <t xml:space="preserve">
</t>
    </r>
    <r>
      <rPr>
        <sz val="11"/>
        <color rgb="FF000000"/>
        <rFont val="Calibri"/>
      </rPr>
      <t>Schedule : DAILY</t>
    </r>
    <r>
      <rPr>
        <sz val="11"/>
        <color rgb="FF000000"/>
        <rFont val="Calibri"/>
      </rPr>
      <t xml:space="preserve">
</t>
    </r>
    <r>
      <rPr>
        <sz val="11"/>
        <color rgb="FF000000"/>
        <rFont val="Calibri"/>
      </rPr>
      <t>If "Schedule" is not set to "DAILY", this is a finding.</t>
    </r>
  </si>
  <si>
    <t>V-254195</t>
  </si>
  <si>
    <r>
      <rPr>
        <sz val="11"/>
        <rFont val="Calibri"/>
      </rPr>
      <t>Nutanix AOS must define default permissions for all authenticated users in such a way that the user can only read and modify their own files.</t>
    </r>
  </si>
  <si>
    <r>
      <rPr>
        <sz val="11"/>
        <color rgb="FF000000"/>
        <rFont val="Calibri"/>
      </rPr>
      <t>Configure Nutanix AOS default permissions UMASK to 077 by running the following command.</t>
    </r>
    <r>
      <rPr>
        <sz val="11"/>
        <color rgb="FF000000"/>
        <rFont val="Calibri"/>
      </rPr>
      <t xml:space="preserve">
</t>
    </r>
    <r>
      <rPr>
        <sz val="11"/>
        <color rgb="FF000000"/>
        <rFont val="Calibri"/>
      </rPr>
      <t>salt-call state.sls security/CVM/shellCVM</t>
    </r>
  </si>
  <si>
    <r>
      <rPr>
        <sz val="11"/>
        <color rgb="FF000000"/>
        <rFont val="Calibri"/>
      </rPr>
      <t>Setting the most restrictive default permissions ensures that when new accounts are created they do not have unnecessary access.</t>
    </r>
  </si>
  <si>
    <r>
      <rPr>
        <sz val="11"/>
        <color rgb="FF000000"/>
        <rFont val="Calibri"/>
      </rPr>
      <t>Confirm Nutanix AOS defines default permissions for all authenticated users in such a way that the user can only read and modify their own files.</t>
    </r>
    <r>
      <rPr>
        <sz val="11"/>
        <color rgb="FF000000"/>
        <rFont val="Calibri"/>
      </rPr>
      <t xml:space="preserve">
</t>
    </r>
    <r>
      <rPr>
        <sz val="11"/>
        <color rgb="FF000000"/>
        <rFont val="Calibri"/>
      </rPr>
      <t>$ sudo grep -i umask /etc/login.defs</t>
    </r>
    <r>
      <rPr>
        <sz val="11"/>
        <color rgb="FF000000"/>
        <rFont val="Calibri"/>
      </rPr>
      <t xml:space="preserve">
</t>
    </r>
    <r>
      <rPr>
        <sz val="11"/>
        <color rgb="FF000000"/>
        <rFont val="Calibri"/>
      </rPr>
      <t>UMASK 077</t>
    </r>
    <r>
      <rPr>
        <sz val="11"/>
        <color rgb="FF000000"/>
        <rFont val="Calibri"/>
      </rPr>
      <t xml:space="preserve">
</t>
    </r>
    <r>
      <rPr>
        <sz val="11"/>
        <color rgb="FF000000"/>
        <rFont val="Calibri"/>
      </rPr>
      <t>If the value for the "UMASK" parameter is not "077", or the "UMASK" parameter is missing or is commented out, this is a finding.</t>
    </r>
  </si>
  <si>
    <t>V-254196</t>
  </si>
  <si>
    <r>
      <rPr>
        <sz val="11"/>
        <rFont val="Calibri"/>
      </rPr>
      <t>Nutanix AOS must not allow an unattended or automatic logon to the system.</t>
    </r>
  </si>
  <si>
    <r>
      <rPr>
        <sz val="11"/>
        <color rgb="FF000000"/>
        <rFont val="Calibri"/>
      </rPr>
      <t>Configure Nutanix AOS to not allow users to override environment variables to the SSH daemon by running the following command.</t>
    </r>
    <r>
      <rPr>
        <sz val="11"/>
        <color rgb="FF000000"/>
        <rFont val="Calibri"/>
      </rPr>
      <t xml:space="preserve">
</t>
    </r>
    <r>
      <rPr>
        <sz val="11"/>
        <color rgb="FF000000"/>
        <rFont val="Calibri"/>
      </rPr>
      <t>$ sudo salt-call state.sls security/CVM/sshdCVM</t>
    </r>
  </si>
  <si>
    <r>
      <rPr>
        <sz val="11"/>
        <color rgb="FF000000"/>
        <rFont val="Calibri"/>
      </rPr>
      <t>Failure to restrict system access to authenticated users negatively impacts operating system security.</t>
    </r>
  </si>
  <si>
    <r>
      <rPr>
        <sz val="11"/>
        <color rgb="FF000000"/>
        <rFont val="Calibri"/>
      </rPr>
      <t>Confirm Nutanix AOS does not allow users to override environment variables to the SSH daemon.</t>
    </r>
    <r>
      <rPr>
        <sz val="11"/>
        <color rgb="FF000000"/>
        <rFont val="Calibri"/>
      </rPr>
      <t xml:space="preserve">
</t>
    </r>
    <r>
      <rPr>
        <sz val="11"/>
        <color rgb="FF000000"/>
        <rFont val="Calibri"/>
      </rPr>
      <t>Check for the value of the "PermitUserEnvironment" keyword with the following command:</t>
    </r>
    <r>
      <rPr>
        <sz val="11"/>
        <color rgb="FF000000"/>
        <rFont val="Calibri"/>
      </rPr>
      <t xml:space="preserve">
</t>
    </r>
    <r>
      <rPr>
        <sz val="11"/>
        <color rgb="FF000000"/>
        <rFont val="Calibri"/>
      </rPr>
      <t>$ sudo grep -i permituserenvironment /etc/ssh/sshd_config</t>
    </r>
    <r>
      <rPr>
        <sz val="11"/>
        <color rgb="FF000000"/>
        <rFont val="Calibri"/>
      </rPr>
      <t xml:space="preserve">
</t>
    </r>
    <r>
      <rPr>
        <sz val="11"/>
        <color rgb="FF000000"/>
        <rFont val="Calibri"/>
      </rPr>
      <t>PermitUserEnvironment no</t>
    </r>
    <r>
      <rPr>
        <sz val="11"/>
        <color rgb="FF000000"/>
        <rFont val="Calibri"/>
      </rPr>
      <t xml:space="preserve">
</t>
    </r>
    <r>
      <rPr>
        <sz val="11"/>
        <color rgb="FF000000"/>
        <rFont val="Calibri"/>
      </rPr>
      <t>If the "PermitUserEnvironment" keyword is not set to "no", is missing, or is commented out, this is a finding.</t>
    </r>
    <r>
      <rPr>
        <sz val="11"/>
        <color rgb="FF000000"/>
        <rFont val="Calibri"/>
      </rPr>
      <t xml:space="preserve">
</t>
    </r>
    <r>
      <rPr>
        <sz val="11"/>
        <color rgb="FF000000"/>
        <rFont val="Calibri"/>
      </rPr>
      <t>$ sudo grep -i hostbasedauthentication /etc/ssh/sshd_config</t>
    </r>
    <r>
      <rPr>
        <sz val="11"/>
        <color rgb="FF000000"/>
        <rFont val="Calibri"/>
      </rPr>
      <t xml:space="preserve">
</t>
    </r>
    <r>
      <rPr>
        <sz val="11"/>
        <color rgb="FF000000"/>
        <rFont val="Calibri"/>
      </rPr>
      <t>HostbasedAuthentication no</t>
    </r>
    <r>
      <rPr>
        <sz val="11"/>
        <color rgb="FF000000"/>
        <rFont val="Calibri"/>
      </rPr>
      <t xml:space="preserve">
</t>
    </r>
    <r>
      <rPr>
        <sz val="11"/>
        <color rgb="FF000000"/>
        <rFont val="Calibri"/>
      </rPr>
      <t>If the "HostbasedAuthentication" keyword is not set to "no", is missing, or is commented out, this is a finding.</t>
    </r>
  </si>
  <si>
    <t>V-254197</t>
  </si>
  <si>
    <r>
      <rPr>
        <sz val="11"/>
        <rFont val="Calibri"/>
      </rPr>
      <t xml:space="preserve">Nutanix AOS must be configured so that all local interactive user home directories have mode </t>
    </r>
    <r>
      <rPr>
        <sz val="11"/>
        <color rgb="FF000000"/>
        <rFont val="Calibri"/>
      </rPr>
      <t>"</t>
    </r>
    <r>
      <rPr>
        <b/>
        <sz val="11"/>
        <color rgb="FF000000"/>
        <rFont val="Calibri"/>
      </rPr>
      <t>0750</t>
    </r>
    <r>
      <rPr>
        <sz val="11"/>
        <color rgb="FF000000"/>
        <rFont val="Calibri"/>
      </rPr>
      <t>"</t>
    </r>
    <r>
      <rPr>
        <sz val="11"/>
        <color rgb="FF000000"/>
        <rFont val="Calibri"/>
      </rPr>
      <t xml:space="preserve"> or less permissive.</t>
    </r>
  </si>
  <si>
    <r>
      <rPr>
        <sz val="11"/>
        <color rgb="FF000000"/>
        <rFont val="Calibri"/>
      </rPr>
      <t>Configure any interactive users home directory to have a mode of "0750" or less by running the command:</t>
    </r>
    <r>
      <rPr>
        <sz val="11"/>
        <color rgb="FF000000"/>
        <rFont val="Calibri"/>
      </rPr>
      <t xml:space="preserve">
</t>
    </r>
    <r>
      <rPr>
        <sz val="11"/>
        <color rgb="FF000000"/>
        <rFont val="Calibri"/>
      </rPr>
      <t>$ sudo chmod 0750 [path to interactive users home directory]</t>
    </r>
  </si>
  <si>
    <r>
      <rPr>
        <sz val="11"/>
        <color rgb="FF000000"/>
        <rFont val="Calibri"/>
      </rPr>
      <t>Excessive permissions on local interactive user home directories may allow unauthorized access to user files by other users.</t>
    </r>
  </si>
  <si>
    <r>
      <rPr>
        <sz val="11"/>
        <color rgb="FF000000"/>
        <rFont val="Calibri"/>
      </rPr>
      <t>Confirm Nutanix AOS has assigned home directory of all local interactive users has a mode of "0750" or less permissive.</t>
    </r>
    <r>
      <rPr>
        <sz val="11"/>
        <color rgb="FF000000"/>
        <rFont val="Calibri"/>
      </rPr>
      <t xml:space="preserve">
</t>
    </r>
    <r>
      <rPr>
        <sz val="11"/>
        <color rgb="FF000000"/>
        <rFont val="Calibri"/>
      </rPr>
      <t>Step 1. Determine interactive users</t>
    </r>
    <r>
      <rPr>
        <sz val="11"/>
        <color rgb="FF000000"/>
        <rFont val="Calibri"/>
      </rPr>
      <t xml:space="preserve">
</t>
    </r>
    <r>
      <rPr>
        <sz val="11"/>
        <color rgb="FF000000"/>
        <rFont val="Calibri"/>
      </rPr>
      <t>$ sudo cat $(awk -F: '($3&gt;=1000)&amp;&amp;($7 !~ /nologin/){print $6}' /etc/passwd)</t>
    </r>
    <r>
      <rPr>
        <sz val="11"/>
        <color rgb="FF000000"/>
        <rFont val="Calibri"/>
      </rPr>
      <t xml:space="preserve">
</t>
    </r>
    <r>
      <rPr>
        <sz val="11"/>
        <color rgb="FF000000"/>
        <rFont val="Calibri"/>
      </rPr>
      <t>cat: /home/nutanix: Is a directory</t>
    </r>
    <r>
      <rPr>
        <sz val="11"/>
        <color rgb="FF000000"/>
        <rFont val="Calibri"/>
      </rPr>
      <t xml:space="preserve">
</t>
    </r>
    <r>
      <rPr>
        <sz val="11"/>
        <color rgb="FF000000"/>
        <rFont val="Calibri"/>
      </rPr>
      <t>cat: /home/admin: Is a directory</t>
    </r>
    <r>
      <rPr>
        <sz val="11"/>
        <color rgb="FF000000"/>
        <rFont val="Calibri"/>
      </rPr>
      <t xml:space="preserve">
</t>
    </r>
    <r>
      <rPr>
        <sz val="11"/>
        <color rgb="FF000000"/>
        <rFont val="Calibri"/>
      </rPr>
      <t>Step 2. Determine permissions on interactive users home directories.</t>
    </r>
    <r>
      <rPr>
        <sz val="11"/>
        <color rgb="FF000000"/>
        <rFont val="Calibri"/>
      </rPr>
      <t xml:space="preserve">
</t>
    </r>
    <r>
      <rPr>
        <sz val="11"/>
        <color rgb="FF000000"/>
        <rFont val="Calibri"/>
      </rPr>
      <t>$ sudo stat -c "%a %n" /home/admin</t>
    </r>
    <r>
      <rPr>
        <sz val="11"/>
        <color rgb="FF000000"/>
        <rFont val="Calibri"/>
      </rPr>
      <t xml:space="preserve">
</t>
    </r>
    <r>
      <rPr>
        <sz val="11"/>
        <color rgb="FF000000"/>
        <rFont val="Calibri"/>
      </rPr>
      <t>750 /home/admin</t>
    </r>
    <r>
      <rPr>
        <sz val="11"/>
        <color rgb="FF000000"/>
        <rFont val="Calibri"/>
      </rPr>
      <t xml:space="preserve">
</t>
    </r>
    <r>
      <rPr>
        <sz val="11"/>
        <color rgb="FF000000"/>
        <rFont val="Calibri"/>
      </rPr>
      <t>$ sudo stat -c "%a %n" /home/nutanix</t>
    </r>
    <r>
      <rPr>
        <sz val="11"/>
        <color rgb="FF000000"/>
        <rFont val="Calibri"/>
      </rPr>
      <t xml:space="preserve">
</t>
    </r>
    <r>
      <rPr>
        <sz val="11"/>
        <color rgb="FF000000"/>
        <rFont val="Calibri"/>
      </rPr>
      <t>750 /home/nutanix</t>
    </r>
    <r>
      <rPr>
        <sz val="11"/>
        <color rgb="FF000000"/>
        <rFont val="Calibri"/>
      </rPr>
      <t xml:space="preserve">
</t>
    </r>
    <r>
      <rPr>
        <sz val="11"/>
        <color rgb="FF000000"/>
        <rFont val="Calibri"/>
      </rPr>
      <t>If home directories referenced in "/etc/passwd" do not have a mode of "0750" or less permissive, this is a finding.</t>
    </r>
  </si>
  <si>
    <t>V-254198</t>
  </si>
  <si>
    <r>
      <rPr>
        <sz val="11"/>
        <rFont val="Calibri"/>
      </rPr>
      <t>Nutanix AOS must enable an application firewall, if available.</t>
    </r>
  </si>
  <si>
    <r>
      <rPr>
        <sz val="11"/>
        <color rgb="FF000000"/>
        <rFont val="Calibri"/>
      </rPr>
      <t>Firewalls protect computers from network attacks by blocking or limiting access to open network ports. Application firewalls limit which applications are allowed to communicate over the network.</t>
    </r>
  </si>
  <si>
    <t>V-254199</t>
  </si>
  <si>
    <r>
      <rPr>
        <sz val="11"/>
        <rFont val="Calibri"/>
      </rPr>
      <t>Nutanix AOS must be configured with nodev, nosuid, and noexec options for /dev/shm.</t>
    </r>
  </si>
  <si>
    <r>
      <rPr>
        <sz val="11"/>
        <color rgb="FF000000"/>
        <rFont val="Calibri"/>
      </rPr>
      <t>Configure Nutanix AOS so that /dev/shm is mounted with the "nodev", "nosuid", and "noexec" options by adding /modifying the /etc/fstab with the following line:</t>
    </r>
    <r>
      <rPr>
        <sz val="11"/>
        <color rgb="FF000000"/>
        <rFont val="Calibri"/>
      </rPr>
      <t xml:space="preserve">
</t>
    </r>
    <r>
      <rPr>
        <sz val="11"/>
        <color rgb="FF000000"/>
        <rFont val="Calibri"/>
      </rPr>
      <t>tmpfs /dev/shm tmpfs defaults,nodev,nosuid,noexec 0 0</t>
    </r>
  </si>
  <si>
    <r>
      <rPr>
        <sz val="11"/>
        <color rgb="FF000000"/>
        <rFont val="Calibri"/>
      </rPr>
      <t>Control of program execution is a mechanism used to prevent execution of unauthorized programs. Some operating systems may provide a capability that runs counter to the mission or provides users with functionality that exceeds mission requirements. This includes functions and services installed at the operating system-level.</t>
    </r>
    <r>
      <rPr>
        <sz val="11"/>
        <color rgb="FF000000"/>
        <rFont val="Calibri"/>
      </rPr>
      <t xml:space="preserve">
</t>
    </r>
    <r>
      <rPr>
        <sz val="11"/>
        <color rgb="FF000000"/>
        <rFont val="Calibri"/>
      </rPr>
      <t>Some of the programs, installed by default, may be harmful or may not be necessary to support essential organizational operations (e.g., key missions, functions). Removal of executable programs is not always possible; therefore, establishing a method of preventing program execution is critical to maintaining a secure system baseline.</t>
    </r>
    <r>
      <rPr>
        <sz val="11"/>
        <color rgb="FF000000"/>
        <rFont val="Calibri"/>
      </rPr>
      <t xml:space="preserve">
</t>
    </r>
    <r>
      <rPr>
        <sz val="11"/>
        <color rgb="FF000000"/>
        <rFont val="Calibri"/>
      </rPr>
      <t>Methods for complying with this requirement include restricting execution of programs in certain environments, while preventing execution in other environments; or limiting execution of certain program functionality based on organization-defined criteria (e.g., privileges, subnets, sandboxed environments, or roles).</t>
    </r>
  </si>
  <si>
    <r>
      <rPr>
        <sz val="11"/>
        <color rgb="FF000000"/>
        <rFont val="Calibri"/>
      </rPr>
      <t>Confirm Nutanix AOS that "nodev","nosuid", and "noexec" options are configured for /dev/shm:</t>
    </r>
    <r>
      <rPr>
        <sz val="11"/>
        <color rgb="FF000000"/>
        <rFont val="Calibri"/>
      </rPr>
      <t xml:space="preserve">
</t>
    </r>
    <r>
      <rPr>
        <sz val="11"/>
        <color rgb="FF000000"/>
        <rFont val="Calibri"/>
      </rPr>
      <t>$ cat /etc/fstab | grep /dev/shm</t>
    </r>
    <r>
      <rPr>
        <sz val="11"/>
        <color rgb="FF000000"/>
        <rFont val="Calibri"/>
      </rPr>
      <t xml:space="preserve">
</t>
    </r>
    <r>
      <rPr>
        <sz val="11"/>
        <color rgb="FF000000"/>
        <rFont val="Calibri"/>
      </rPr>
      <t>tmpfs		/dev/shm	tmpfs	defaults,size=512m,noexec,rw,seclabel,nosuid,nodev	0 0</t>
    </r>
    <r>
      <rPr>
        <sz val="11"/>
        <color rgb="FF000000"/>
        <rFont val="Calibri"/>
      </rPr>
      <t xml:space="preserve">
</t>
    </r>
    <r>
      <rPr>
        <sz val="11"/>
        <color rgb="FF000000"/>
        <rFont val="Calibri"/>
      </rPr>
      <t>If /dev/shm is mounted without secure options "nodev", "nosuid", and "noexec", this is a finding.</t>
    </r>
  </si>
  <si>
    <t>V-254200</t>
  </si>
  <si>
    <r>
      <rPr>
        <sz val="11"/>
        <rFont val="Calibri"/>
      </rPr>
      <t>Nutanix AOS must not have the rsh-server package installed.</t>
    </r>
  </si>
  <si>
    <r>
      <rPr>
        <sz val="11"/>
        <color rgb="FF000000"/>
        <rFont val="Calibri"/>
      </rPr>
      <t>Remove any finding identified by running the correlating command:</t>
    </r>
    <r>
      <rPr>
        <sz val="11"/>
        <color rgb="FF000000"/>
        <rFont val="Calibri"/>
      </rPr>
      <t xml:space="preserve">
</t>
    </r>
    <r>
      <rPr>
        <sz val="11"/>
        <color rgb="FF000000"/>
        <rFont val="Calibri"/>
      </rPr>
      <t>$ sudo yum remove rsh-server</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</si>
  <si>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Operating systems are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which cannot be disabled.</t>
    </r>
    <r>
      <rPr>
        <sz val="11"/>
        <color rgb="FF000000"/>
        <rFont val="Calibri"/>
      </rPr>
      <t xml:space="preserve">
</t>
    </r>
    <r>
      <rPr>
        <sz val="11"/>
        <color rgb="FF000000"/>
        <rFont val="Calibri"/>
      </rPr>
      <t>Satisfies: SRG-OS-000095-GPOS-00049, SRG-OS-000074-GPOS-00042</t>
    </r>
  </si>
  <si>
    <r>
      <rPr>
        <sz val="11"/>
        <color rgb="FF000000"/>
        <rFont val="Calibri"/>
      </rPr>
      <t>Confirm Nutanix AOS is configured to disable nonessential capabilities.</t>
    </r>
    <r>
      <rPr>
        <sz val="11"/>
        <color rgb="FF000000"/>
        <rFont val="Calibri"/>
      </rPr>
      <t xml:space="preserve">
</t>
    </r>
    <r>
      <rPr>
        <sz val="11"/>
        <color rgb="FF000000"/>
        <rFont val="Calibri"/>
      </rPr>
      <t>$ sudo yum list installed rsh-server</t>
    </r>
    <r>
      <rPr>
        <sz val="11"/>
        <color rgb="FF000000"/>
        <rFont val="Calibri"/>
      </rPr>
      <t xml:space="preserve">
</t>
    </r>
    <r>
      <rPr>
        <sz val="11"/>
        <color rgb="FF000000"/>
        <rFont val="Calibri"/>
      </rPr>
      <t>If the rsh-server package is installed, this is a finding.</t>
    </r>
  </si>
  <si>
    <t>V-254201</t>
  </si>
  <si>
    <r>
      <rPr>
        <sz val="11"/>
        <rFont val="Calibri"/>
      </rPr>
      <t>Nutanix AOS must not have the ypserv package installed.</t>
    </r>
  </si>
  <si>
    <r>
      <rPr>
        <sz val="11"/>
        <color rgb="FF000000"/>
        <rFont val="Calibri"/>
      </rPr>
      <t>Remove any finding identified by running the correlating command:</t>
    </r>
    <r>
      <rPr>
        <sz val="11"/>
        <color rgb="FF000000"/>
        <rFont val="Calibri"/>
      </rPr>
      <t xml:space="preserve">
</t>
    </r>
    <r>
      <rPr>
        <sz val="11"/>
        <color rgb="FF000000"/>
        <rFont val="Calibri"/>
      </rPr>
      <t>$ sudo yum remove ypserv</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</si>
  <si>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Operating systems are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which cannot be disabled.</t>
    </r>
  </si>
  <si>
    <r>
      <rPr>
        <sz val="11"/>
        <color rgb="FF000000"/>
        <rFont val="Calibri"/>
      </rPr>
      <t>Confirm Nutanix AOS is configured to disable nonessential capabilities.</t>
    </r>
    <r>
      <rPr>
        <sz val="11"/>
        <color rgb="FF000000"/>
        <rFont val="Calibri"/>
      </rPr>
      <t xml:space="preserve">
</t>
    </r>
    <r>
      <rPr>
        <sz val="11"/>
        <color rgb="FF000000"/>
        <rFont val="Calibri"/>
      </rPr>
      <t>$ sudo yum list installed ypserv</t>
    </r>
    <r>
      <rPr>
        <sz val="11"/>
        <color rgb="FF000000"/>
        <rFont val="Calibri"/>
      </rPr>
      <t xml:space="preserve">
</t>
    </r>
    <r>
      <rPr>
        <sz val="11"/>
        <color rgb="FF000000"/>
        <rFont val="Calibri"/>
      </rPr>
      <t>If the "ypserv" package is installed, this is a finding.</t>
    </r>
  </si>
  <si>
    <t>V-254202</t>
  </si>
  <si>
    <r>
      <rPr>
        <sz val="11"/>
        <rFont val="Calibri"/>
      </rPr>
      <t>Nutanix AOS must not have the telnet-server package installed.</t>
    </r>
  </si>
  <si>
    <r>
      <rPr>
        <sz val="11"/>
        <color rgb="FF000000"/>
        <rFont val="Calibri"/>
      </rPr>
      <t>Remove any finding identified by running the correlating command:</t>
    </r>
    <r>
      <rPr>
        <sz val="11"/>
        <color rgb="FF000000"/>
        <rFont val="Calibri"/>
      </rPr>
      <t xml:space="preserve">
</t>
    </r>
    <r>
      <rPr>
        <sz val="11"/>
        <color rgb="FF000000"/>
        <rFont val="Calibri"/>
      </rPr>
      <t>$ sudo yum remove telnet-server</t>
    </r>
  </si>
  <si>
    <r>
      <rPr>
        <sz val="11"/>
        <color rgb="FF000000"/>
        <rFont val="Calibri"/>
      </rPr>
      <t>Confirm Nutanix AOS is configured to disable nonessential capabilities.</t>
    </r>
    <r>
      <rPr>
        <sz val="11"/>
        <color rgb="FF000000"/>
        <rFont val="Calibri"/>
      </rPr>
      <t xml:space="preserve">
</t>
    </r>
    <r>
      <rPr>
        <sz val="11"/>
        <color rgb="FF000000"/>
        <rFont val="Calibri"/>
      </rPr>
      <t>$ sudo yum list installed telnet-server</t>
    </r>
    <r>
      <rPr>
        <sz val="11"/>
        <color rgb="FF000000"/>
        <rFont val="Calibri"/>
      </rPr>
      <t xml:space="preserve">
</t>
    </r>
    <r>
      <rPr>
        <sz val="11"/>
        <color rgb="FF000000"/>
        <rFont val="Calibri"/>
      </rPr>
      <t>If the telnet-server package is installed, this is a finding.</t>
    </r>
  </si>
  <si>
    <t>V-254203</t>
  </si>
  <si>
    <r>
      <rPr>
        <sz val="11"/>
        <rFont val="Calibri"/>
      </rPr>
      <t>Nutanix AOS must be configured to prohibit or restrict the use of functions, ports, protocols, and/or services, as defined in the PPSM CAL and vulnerability assessments.</t>
    </r>
  </si>
  <si>
    <r>
      <rPr>
        <sz val="11"/>
        <color rgb="FF000000"/>
        <rFont val="Calibri"/>
      </rPr>
      <t>Configure the system to restrict the use of functions, ports, protocols, and/or services as defined in the PPSM CAL and vulnerability assessments by running the following command:</t>
    </r>
    <r>
      <rPr>
        <sz val="11"/>
        <color rgb="FF000000"/>
        <rFont val="Calibri"/>
      </rPr>
      <t xml:space="preserve">
</t>
    </r>
    <r>
      <rPr>
        <sz val="11"/>
        <color rgb="FF000000"/>
        <rFont val="Calibri"/>
      </rPr>
      <t>$ sudo salt-call state.sls security/CVM/iptables/init</t>
    </r>
  </si>
  <si>
    <r>
      <rPr>
        <sz val="11"/>
        <color rgb="FF000000"/>
        <rFont val="Calibri"/>
      </rPr>
      <t>To prevent unauthorized connection of devices, unauthorized transfer of information, or unauthorized tunneling (i.e., embedding of data types within data types), organizations must disable or restrict unused or unnecessary physical and logical ports/protocols on information systems.</t>
    </r>
    <r>
      <rPr>
        <sz val="11"/>
        <color rgb="FF000000"/>
        <rFont val="Calibri"/>
      </rPr>
      <t xml:space="preserve">
</t>
    </r>
    <r>
      <rPr>
        <sz val="11"/>
        <color rgb="FF000000"/>
        <rFont val="Calibri"/>
      </rPr>
      <t>Operating systems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VPN and IPS); however, doing so increases risk over limiting the services provided by any one component.</t>
    </r>
    <r>
      <rPr>
        <sz val="11"/>
        <color rgb="FF000000"/>
        <rFont val="Calibri"/>
      </rPr>
      <t xml:space="preserve">
</t>
    </r>
    <r>
      <rPr>
        <sz val="11"/>
        <color rgb="FF000000"/>
        <rFont val="Calibri"/>
      </rPr>
      <t>To support the requirements and principles of least functionality, the operating system must support the organizational requirements, providing only essential capabilities and limiting the use of ports, protocols, and/or services to only those required, authorized, and approved to conduct official business or to address authorized quality of life issues.</t>
    </r>
  </si>
  <si>
    <r>
      <rPr>
        <sz val="11"/>
        <color rgb="FF000000"/>
        <rFont val="Calibri"/>
      </rPr>
      <t>Confirm Nutanix AOS prohibits or restricts the use of functions, ports, protocols, and/or services, as defined in the PPSM CAL and vulnerability assessments.</t>
    </r>
    <r>
      <rPr>
        <sz val="11"/>
        <color rgb="FF000000"/>
        <rFont val="Calibri"/>
      </rPr>
      <t xml:space="preserve">
</t>
    </r>
    <r>
      <rPr>
        <sz val="11"/>
        <color rgb="FF000000"/>
        <rFont val="Calibri"/>
      </rPr>
      <t>$ sudo iptables -S</t>
    </r>
    <r>
      <rPr>
        <sz val="11"/>
        <color rgb="FF000000"/>
        <rFont val="Calibri"/>
      </rPr>
      <t xml:space="preserve">
</t>
    </r>
    <r>
      <rPr>
        <sz val="11"/>
        <color rgb="FF000000"/>
        <rFont val="Calibri"/>
      </rPr>
      <t>If IPv6 is in use:</t>
    </r>
    <r>
      <rPr>
        <sz val="11"/>
        <color rgb="FF000000"/>
        <rFont val="Calibri"/>
      </rPr>
      <t xml:space="preserve">
</t>
    </r>
    <r>
      <rPr>
        <sz val="11"/>
        <color rgb="FF000000"/>
        <rFont val="Calibri"/>
      </rPr>
      <t>$ sudo ip6tables -S</t>
    </r>
    <r>
      <rPr>
        <sz val="11"/>
        <color rgb="FF000000"/>
        <rFont val="Calibri"/>
      </rPr>
      <t xml:space="preserve">
</t>
    </r>
    <r>
      <rPr>
        <sz val="11"/>
        <color rgb="FF000000"/>
        <rFont val="Calibri"/>
      </rPr>
      <t xml:space="preserve">Review the site or program PPSM CAL; verify the services allowed by the firewall match the PPSM CLSA. </t>
    </r>
    <r>
      <rPr>
        <sz val="11"/>
        <color rgb="FF000000"/>
        <rFont val="Calibri"/>
      </rPr>
      <t xml:space="preserve">
</t>
    </r>
    <r>
      <rPr>
        <sz val="11"/>
        <color rgb="FF000000"/>
        <rFont val="Calibri"/>
      </rPr>
      <t>If there are additional ports, protocols, or services that are not in the PPSM CLSA, or there are ports, protocols, or services that are prohibited by the PPSM Category Assurance List (CAL), this is a finding.</t>
    </r>
  </si>
  <si>
    <t>V-254204</t>
  </si>
  <si>
    <r>
      <rPr>
        <sz val="11"/>
        <rFont val="Calibri"/>
      </rPr>
      <t>Nutanix AOS must require users to reauthenticate for privilege escalation.</t>
    </r>
  </si>
  <si>
    <r>
      <rPr>
        <sz val="11"/>
        <color rgb="FF000000"/>
        <rFont val="Calibri"/>
      </rPr>
      <t>If any occurrences of "NOPASSWD" found are not documented with the ISSO need to be removed. Configure Nutanix AOS to meet this requirement run the following command:</t>
    </r>
    <r>
      <rPr>
        <sz val="11"/>
        <color rgb="FF000000"/>
        <rFont val="Calibri"/>
      </rPr>
      <t xml:space="preserve">
</t>
    </r>
    <r>
      <rPr>
        <sz val="11"/>
        <color rgb="FF000000"/>
        <rFont val="Calibri"/>
      </rPr>
      <t>salt-call state.sls security/CVM/manualCVM</t>
    </r>
  </si>
  <si>
    <r>
      <rPr>
        <sz val="11"/>
        <color rgb="FF000000"/>
        <rFont val="Calibri"/>
      </rPr>
      <t>Without reauthentication, users may access resources or perform tasks for which they do not have authorization.</t>
    </r>
    <r>
      <rPr>
        <sz val="11"/>
        <color rgb="FF000000"/>
        <rFont val="Calibri"/>
      </rPr>
      <t xml:space="preserve">
</t>
    </r>
    <r>
      <rPr>
        <sz val="11"/>
        <color rgb="FF000000"/>
        <rFont val="Calibri"/>
      </rPr>
      <t>When operating systems provide the capability to escalate a functional capability, it is critical the user reauthenticate.</t>
    </r>
    <r>
      <rPr>
        <sz val="11"/>
        <color rgb="FF000000"/>
        <rFont val="Calibri"/>
      </rPr>
      <t xml:space="preserve">
</t>
    </r>
    <r>
      <rPr>
        <sz val="11"/>
        <color rgb="FF000000"/>
        <rFont val="Calibri"/>
      </rPr>
      <t>Satisfies: SRG-OS-000373-GPOS-00156, SRG-OS-000373-GPOS-00157, SRG-OS-000373-GPOS-00158</t>
    </r>
  </si>
  <si>
    <r>
      <rPr>
        <sz val="11"/>
        <color rgb="FF000000"/>
        <rFont val="Calibri"/>
      </rPr>
      <t>Confirm Nutanix AOS is configured as shown for reauthentication in the sudoers file.</t>
    </r>
    <r>
      <rPr>
        <sz val="11"/>
        <color rgb="FF000000"/>
        <rFont val="Calibri"/>
      </rPr>
      <t xml:space="preserve">
</t>
    </r>
    <r>
      <rPr>
        <sz val="11"/>
        <color rgb="FF000000"/>
        <rFont val="Calibri"/>
      </rPr>
      <t>$ grep -i nopasswd /etc/sudoers /etc/sudoers.d/*</t>
    </r>
    <r>
      <rPr>
        <sz val="11"/>
        <color rgb="FF000000"/>
        <rFont val="Calibri"/>
      </rPr>
      <t xml:space="preserve">
</t>
    </r>
    <r>
      <rPr>
        <sz val="11"/>
        <color rgb="FF000000"/>
        <rFont val="Calibri"/>
      </rPr>
      <t>If any occurrences of "NOPASSWD" are returned from the command and have not been documented with the Information System Security Officer (ISSO) as an organizationally defined administrative group utilizing MFA, this is a finding.</t>
    </r>
  </si>
  <si>
    <t>V-254205</t>
  </si>
  <si>
    <r>
      <rPr>
        <sz val="11"/>
        <rFont val="Calibri"/>
      </rPr>
      <t>Nutanix AOS must implement replay-resistant authentication mechanisms for network access to privileged accounts.</t>
    </r>
  </si>
  <si>
    <r>
      <rPr>
        <sz val="11"/>
        <color rgb="FF000000"/>
        <rFont val="Calibri"/>
      </rPr>
      <t>Configure SSH on Nutanix AOS by running the following command:</t>
    </r>
    <r>
      <rPr>
        <sz val="11"/>
        <color rgb="FF000000"/>
        <rFont val="Calibri"/>
      </rPr>
      <t xml:space="preserve">
</t>
    </r>
    <r>
      <rPr>
        <sz val="11"/>
        <color rgb="FF000000"/>
        <rFont val="Calibri"/>
      </rPr>
      <t>$ sudo salt-call state.sls security/CVM/sshdCVM</t>
    </r>
  </si>
  <si>
    <r>
      <rPr>
        <sz val="11"/>
        <color rgb="FF000000"/>
        <rFont val="Calibri"/>
      </rPr>
      <t>A replay attack may enable an unauthorized user to gain access to the operating system. Authentication sessions between the authenticator and the operating system validating the user credentials must not be vulnerable to a replay attack.</t>
    </r>
    <r>
      <rPr>
        <sz val="11"/>
        <color rgb="FF000000"/>
        <rFont val="Calibri"/>
      </rPr>
      <t xml:space="preserve">
</t>
    </r>
    <r>
      <rPr>
        <sz val="11"/>
        <color rgb="FF000000"/>
        <rFont val="Calibri"/>
      </rPr>
      <t>An authentication process resists replay attacks if it is impractical to achieve a successful authentication by recording and replaying a previous authentication message.</t>
    </r>
    <r>
      <rPr>
        <sz val="11"/>
        <color rgb="FF000000"/>
        <rFont val="Calibri"/>
      </rPr>
      <t xml:space="preserve">
</t>
    </r>
    <r>
      <rPr>
        <sz val="11"/>
        <color rgb="FF000000"/>
        <rFont val="Calibri"/>
      </rPr>
      <t>A privileged account is any information system account with authorizations of a privileged user.</t>
    </r>
    <r>
      <rPr>
        <sz val="11"/>
        <color rgb="FF000000"/>
        <rFont val="Calibri"/>
      </rPr>
      <t xml:space="preserve">
</t>
    </r>
    <r>
      <rPr>
        <sz val="11"/>
        <color rgb="FF000000"/>
        <rFont val="Calibri"/>
      </rPr>
      <t>Techniques used to address this include protocols using nonces (e.g., numbers generated for a specific one-time use) or challenges (e.g., TLS, WS_Security). Additional techniques include time-synchronous or challenge-response one-time authenticators.</t>
    </r>
    <r>
      <rPr>
        <sz val="11"/>
        <color rgb="FF000000"/>
        <rFont val="Calibri"/>
      </rPr>
      <t xml:space="preserve">
</t>
    </r>
    <r>
      <rPr>
        <sz val="11"/>
        <color rgb="FF000000"/>
        <rFont val="Calibri"/>
      </rPr>
      <t>Satisfies: SRG-OS-000112-GPOS-00057, SRG-OS-000113-GPOS-00058</t>
    </r>
  </si>
  <si>
    <r>
      <rPr>
        <sz val="11"/>
        <color rgb="FF000000"/>
        <rFont val="Calibri"/>
      </rPr>
      <t>Confirm Nutanix AOS has SSH loaded and active.</t>
    </r>
    <r>
      <rPr>
        <sz val="11"/>
        <color rgb="FF000000"/>
        <rFont val="Calibri"/>
      </rPr>
      <t xml:space="preserve">
</t>
    </r>
    <r>
      <rPr>
        <sz val="11"/>
        <color rgb="FF000000"/>
        <rFont val="Calibri"/>
      </rPr>
      <t>$ sudo systemctl status sshd</t>
    </r>
    <r>
      <rPr>
        <sz val="11"/>
        <color rgb="FF000000"/>
        <rFont val="Calibri"/>
      </rPr>
      <t xml:space="preserve">
</t>
    </r>
    <r>
      <rPr>
        <sz val="11"/>
        <color rgb="FF000000"/>
        <rFont val="Calibri"/>
      </rPr>
      <t>sshd.service - OpenSSH server daemon</t>
    </r>
    <r>
      <rPr>
        <sz val="11"/>
        <color rgb="FF000000"/>
        <rFont val="Calibri"/>
      </rPr>
      <t xml:space="preserve">
</t>
    </r>
    <r>
      <rPr>
        <sz val="11"/>
        <color rgb="FF000000"/>
        <rFont val="Calibri"/>
      </rPr>
      <t>Loaded: loaded (/usr/lib/systemd/system/sshd.service; enabled)</t>
    </r>
    <r>
      <rPr>
        <sz val="11"/>
        <color rgb="FF000000"/>
        <rFont val="Calibri"/>
      </rPr>
      <t xml:space="preserve">
</t>
    </r>
    <r>
      <rPr>
        <sz val="11"/>
        <color rgb="FF000000"/>
        <rFont val="Calibri"/>
      </rPr>
      <t>Active: active (running) since Tue 2015-11-17 15:17:22 EST; 4 weeks 0 days ago</t>
    </r>
    <r>
      <rPr>
        <sz val="11"/>
        <color rgb="FF000000"/>
        <rFont val="Calibri"/>
      </rPr>
      <t xml:space="preserve">
</t>
    </r>
    <r>
      <rPr>
        <sz val="11"/>
        <color rgb="FF000000"/>
        <rFont val="Calibri"/>
      </rPr>
      <t>Main PID: 1348 (sshd)</t>
    </r>
    <r>
      <rPr>
        <sz val="11"/>
        <color rgb="FF000000"/>
        <rFont val="Calibri"/>
      </rPr>
      <t xml:space="preserve">
</t>
    </r>
    <r>
      <rPr>
        <sz val="11"/>
        <color rgb="FF000000"/>
        <rFont val="Calibri"/>
      </rPr>
      <t>CGroup: /system.slice/sshd.service</t>
    </r>
    <r>
      <rPr>
        <sz val="11"/>
        <color rgb="FF000000"/>
        <rFont val="Calibri"/>
      </rPr>
      <t xml:space="preserve">
</t>
    </r>
    <r>
      <rPr>
        <sz val="11"/>
        <color rgb="FF000000"/>
        <rFont val="Calibri"/>
      </rPr>
      <t>1053 /usr/sbin/sshd -D</t>
    </r>
    <r>
      <rPr>
        <sz val="11"/>
        <color rgb="FF000000"/>
        <rFont val="Calibri"/>
      </rPr>
      <t xml:space="preserve">
</t>
    </r>
    <r>
      <rPr>
        <sz val="11"/>
        <color rgb="FF000000"/>
        <rFont val="Calibri"/>
      </rPr>
      <t>If "sshd" does not show a status of "active" and "running", this is a finding.</t>
    </r>
    <r>
      <rPr>
        <sz val="11"/>
        <color rgb="FF000000"/>
        <rFont val="Calibri"/>
      </rPr>
      <t xml:space="preserve">
</t>
    </r>
    <r>
      <rPr>
        <sz val="11"/>
        <color rgb="FF000000"/>
        <rFont val="Calibri"/>
      </rPr>
      <t>If the "SSH server" package is not installed, this is a finding.</t>
    </r>
  </si>
  <si>
    <t>V-254206</t>
  </si>
  <si>
    <r>
      <rPr>
        <sz val="11"/>
        <rFont val="Calibri"/>
      </rPr>
      <t>Nutanix AOS must be configured to disable USB mass storage devices.</t>
    </r>
  </si>
  <si>
    <r>
      <rPr>
        <sz val="11"/>
        <color rgb="FF000000"/>
        <rFont val="Calibri"/>
      </rPr>
      <t>Configure the system to disable USB mass storage and blacklist from executing by running the following command:</t>
    </r>
    <r>
      <rPr>
        <sz val="11"/>
        <color rgb="FF000000"/>
        <rFont val="Calibri"/>
      </rPr>
      <t xml:space="preserve">
</t>
    </r>
    <r>
      <rPr>
        <sz val="11"/>
        <color rgb="FF000000"/>
        <rFont val="Calibri"/>
      </rPr>
      <t>$ sudo salt-call state.sls security/CVM/modprobeCVM</t>
    </r>
  </si>
  <si>
    <r>
      <rPr>
        <sz val="11"/>
        <color rgb="FF000000"/>
        <rFont val="Calibri"/>
      </rPr>
      <t>Without identifying devices, unidentified or unknown devices may be introduced, thereby facilitating malicious activity.</t>
    </r>
    <r>
      <rPr>
        <sz val="11"/>
        <color rgb="FF000000"/>
        <rFont val="Calibri"/>
      </rPr>
      <t xml:space="preserve">
</t>
    </r>
    <r>
      <rPr>
        <sz val="11"/>
        <color rgb="FF000000"/>
        <rFont val="Calibri"/>
      </rPr>
      <t>Peripherals include, but are not limited to, devices such as flash drives, external storage, and printers.</t>
    </r>
  </si>
  <si>
    <r>
      <rPr>
        <sz val="11"/>
        <color rgb="FF000000"/>
        <rFont val="Calibri"/>
      </rPr>
      <t>Confirm Nutanix AOS is configured to disable USB mass storage devices.</t>
    </r>
    <r>
      <rPr>
        <sz val="11"/>
        <color rgb="FF000000"/>
        <rFont val="Calibri"/>
      </rPr>
      <t xml:space="preserve">
</t>
    </r>
    <r>
      <rPr>
        <sz val="11"/>
        <color rgb="FF000000"/>
        <rFont val="Calibri"/>
      </rPr>
      <t>$ sudo grep -r usb-storage /etc/modprobe.d/* | grep -i "/bin/true" | grep -v "^#"</t>
    </r>
    <r>
      <rPr>
        <sz val="11"/>
        <color rgb="FF000000"/>
        <rFont val="Calibri"/>
      </rPr>
      <t xml:space="preserve">
</t>
    </r>
    <r>
      <rPr>
        <sz val="11"/>
        <color rgb="FF000000"/>
        <rFont val="Calibri"/>
      </rPr>
      <t>install usb-storage /bin/true</t>
    </r>
    <r>
      <rPr>
        <sz val="11"/>
        <color rgb="FF000000"/>
        <rFont val="Calibri"/>
      </rPr>
      <t xml:space="preserve">
</t>
    </r>
    <r>
      <rPr>
        <sz val="11"/>
        <color rgb="FF000000"/>
        <rFont val="Calibri"/>
      </rPr>
      <t>If the command does not return any output, or the line is commented out, and use of USB Storage is not documented with the Information System Security Officer (ISSO) as an operational requirement, this is a finding.</t>
    </r>
    <r>
      <rPr>
        <sz val="11"/>
        <color rgb="FF000000"/>
        <rFont val="Calibri"/>
      </rPr>
      <t xml:space="preserve">
</t>
    </r>
    <r>
      <rPr>
        <sz val="11"/>
        <color rgb="FF000000"/>
        <rFont val="Calibri"/>
      </rPr>
      <t>Verify the operating system disables the ability to use USB mass storage devices.</t>
    </r>
    <r>
      <rPr>
        <sz val="11"/>
        <color rgb="FF000000"/>
        <rFont val="Calibri"/>
      </rPr>
      <t xml:space="preserve">
</t>
    </r>
    <r>
      <rPr>
        <sz val="11"/>
        <color rgb="FF000000"/>
        <rFont val="Calibri"/>
      </rPr>
      <t>Determine if USB mass storage is disabled with the following command:</t>
    </r>
    <r>
      <rPr>
        <sz val="11"/>
        <color rgb="FF000000"/>
        <rFont val="Calibri"/>
      </rPr>
      <t xml:space="preserve">
</t>
    </r>
    <r>
      <rPr>
        <sz val="11"/>
        <color rgb="FF000000"/>
        <rFont val="Calibri"/>
      </rPr>
      <t>$ sudo grep usb-storage /etc/modprobe.d/* | grep -i "blacklist" | grep -v "^#"</t>
    </r>
    <r>
      <rPr>
        <sz val="11"/>
        <color rgb="FF000000"/>
        <rFont val="Calibri"/>
      </rPr>
      <t xml:space="preserve">
</t>
    </r>
    <r>
      <rPr>
        <sz val="11"/>
        <color rgb="FF000000"/>
        <rFont val="Calibri"/>
      </rPr>
      <t>blacklist usb-storage</t>
    </r>
    <r>
      <rPr>
        <sz val="11"/>
        <color rgb="FF000000"/>
        <rFont val="Calibri"/>
      </rPr>
      <t xml:space="preserve">
</t>
    </r>
    <r>
      <rPr>
        <sz val="11"/>
        <color rgb="FF000000"/>
        <rFont val="Calibri"/>
      </rPr>
      <t>If the command does not return any output or the output is not "blacklist usb-storage", and use of USB storage devices is not documented with the Information System Security Officer (ISSO) as an operational requirement, this is a finding.</t>
    </r>
  </si>
  <si>
    <t>V-254207</t>
  </si>
  <si>
    <r>
      <rPr>
        <sz val="11"/>
        <rFont val="Calibri"/>
      </rPr>
      <t>Nutanix AOS must be configured to disable user accounts after the password expires.</t>
    </r>
  </si>
  <si>
    <r>
      <rPr>
        <sz val="11"/>
        <color rgb="FF000000"/>
        <rFont val="Calibri"/>
      </rPr>
      <t>Configure the system to disable inactive user accounts after the password expires by running the following command.</t>
    </r>
    <r>
      <rPr>
        <sz val="11"/>
        <color rgb="FF000000"/>
        <rFont val="Calibri"/>
      </rPr>
      <t xml:space="preserve">
</t>
    </r>
    <r>
      <rPr>
        <sz val="11"/>
        <color rgb="FF000000"/>
        <rFont val="Calibri"/>
      </rPr>
      <t>$ sudo salt-call state.sls security/CVM/pamCVM</t>
    </r>
  </si>
  <si>
    <r>
      <rPr>
        <sz val="11"/>
        <color rgb="FF000000"/>
        <rFont val="Calibri"/>
      </rPr>
      <t>Inactive identifiers pose a risk to systems and applications because attackers may exploit an inactive identifier and potentially obtain undetected access to the system. Owners of inactive accounts will not notice if unauthorized access to their user account has been obtained.</t>
    </r>
    <r>
      <rPr>
        <sz val="11"/>
        <color rgb="FF000000"/>
        <rFont val="Calibri"/>
      </rPr>
      <t xml:space="preserve">
</t>
    </r>
    <r>
      <rPr>
        <sz val="11"/>
        <color rgb="FF000000"/>
        <rFont val="Calibri"/>
      </rPr>
      <t>Operating systems need to track periods of inactivity and disable application identifiers after zero days of inactivity.</t>
    </r>
  </si>
  <si>
    <r>
      <rPr>
        <sz val="11"/>
        <color rgb="FF000000"/>
        <rFont val="Calibri"/>
      </rPr>
      <t>Confirm Nutanix AOS is configured to disable user accounts after the password expires.</t>
    </r>
    <r>
      <rPr>
        <sz val="11"/>
        <color rgb="FF000000"/>
        <rFont val="Calibri"/>
      </rPr>
      <t xml:space="preserve">
</t>
    </r>
    <r>
      <rPr>
        <sz val="11"/>
        <color rgb="FF000000"/>
        <rFont val="Calibri"/>
      </rPr>
      <t>$ sudo grep -i inactive /etc/default/useradd</t>
    </r>
    <r>
      <rPr>
        <sz val="11"/>
        <color rgb="FF000000"/>
        <rFont val="Calibri"/>
      </rPr>
      <t xml:space="preserve">
</t>
    </r>
    <r>
      <rPr>
        <sz val="11"/>
        <color rgb="FF000000"/>
        <rFont val="Calibri"/>
      </rPr>
      <t>INACTIVE=0</t>
    </r>
    <r>
      <rPr>
        <sz val="11"/>
        <color rgb="FF000000"/>
        <rFont val="Calibri"/>
      </rPr>
      <t xml:space="preserve">
</t>
    </r>
    <r>
      <rPr>
        <sz val="11"/>
        <color rgb="FF000000"/>
        <rFont val="Calibri"/>
      </rPr>
      <t>If the value is not set to "0", is commented out, or is not defined, this is a finding.</t>
    </r>
  </si>
  <si>
    <t>V-254208</t>
  </si>
  <si>
    <r>
      <rPr>
        <sz val="11"/>
        <rFont val="Calibri"/>
      </rPr>
      <t>Nutanix AOS must enforce password complexity by requiring that at least one uppercase character be used.</t>
    </r>
  </si>
  <si>
    <r>
      <rPr>
        <sz val="11"/>
        <color rgb="FF000000"/>
        <rFont val="Calibri"/>
      </rPr>
      <t>Configure the complex password requirements by running the following command:</t>
    </r>
    <r>
      <rPr>
        <sz val="11"/>
        <color rgb="FF000000"/>
        <rFont val="Calibri"/>
      </rPr>
      <t xml:space="preserve">
</t>
    </r>
    <r>
      <rPr>
        <sz val="11"/>
        <color rgb="FF000000"/>
        <rFont val="Calibri"/>
      </rPr>
      <t>$ sudo salt-call state.sls security/CVM/pamCVM</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</si>
  <si>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determines how long it takes to crack a password. The more complex the password, the greater the number of possible combinations that need to be tested before the password is compromised.</t>
    </r>
  </si>
  <si>
    <r>
      <rPr>
        <sz val="11"/>
        <color rgb="FF000000"/>
        <rFont val="Calibri"/>
      </rPr>
      <t>Confirm Nutanix AOS is configured to require complex passwords.</t>
    </r>
    <r>
      <rPr>
        <sz val="11"/>
        <color rgb="FF000000"/>
        <rFont val="Calibri"/>
      </rPr>
      <t xml:space="preserve">
</t>
    </r>
    <r>
      <rPr>
        <sz val="11"/>
        <color rgb="FF000000"/>
        <rFont val="Calibri"/>
      </rPr>
      <t>Note: The value to require a number of uppercase characters to be set is expressed as a negative number in "/etc/security/pwquality.conf".</t>
    </r>
    <r>
      <rPr>
        <sz val="11"/>
        <color rgb="FF000000"/>
        <rFont val="Calibri"/>
      </rPr>
      <t xml:space="preserve">
</t>
    </r>
    <r>
      <rPr>
        <sz val="11"/>
        <color rgb="FF000000"/>
        <rFont val="Calibri"/>
      </rPr>
      <t>Check the value for "ucredit" in "/etc/security/pwquality.conf" with the following command.</t>
    </r>
    <r>
      <rPr>
        <sz val="11"/>
        <color rgb="FF000000"/>
        <rFont val="Calibri"/>
      </rPr>
      <t xml:space="preserve">
</t>
    </r>
    <r>
      <rPr>
        <sz val="11"/>
        <color rgb="FF000000"/>
        <rFont val="Calibri"/>
      </rPr>
      <t xml:space="preserve">$ sudo grep ucredit /etc/security/pwquality.conf </t>
    </r>
    <r>
      <rPr>
        <sz val="11"/>
        <color rgb="FF000000"/>
        <rFont val="Calibri"/>
      </rPr>
      <t xml:space="preserve">
</t>
    </r>
    <r>
      <rPr>
        <sz val="11"/>
        <color rgb="FF000000"/>
        <rFont val="Calibri"/>
      </rPr>
      <t>ucredit = -1</t>
    </r>
    <r>
      <rPr>
        <sz val="11"/>
        <color rgb="FF000000"/>
        <rFont val="Calibri"/>
      </rPr>
      <t xml:space="preserve">
</t>
    </r>
    <r>
      <rPr>
        <sz val="11"/>
        <color rgb="FF000000"/>
        <rFont val="Calibri"/>
      </rPr>
      <t>If the value of "ucredit" is not set to a negative value, this is a finding.</t>
    </r>
  </si>
  <si>
    <t>V-254209</t>
  </si>
  <si>
    <r>
      <rPr>
        <sz val="11"/>
        <rFont val="Calibri"/>
      </rPr>
      <t>Nutanix AOS must enforce password complexity by requiring that at least one lowercase character be used.</t>
    </r>
  </si>
  <si>
    <r>
      <rPr>
        <sz val="11"/>
        <color rgb="FF000000"/>
        <rFont val="Calibri"/>
      </rPr>
      <t>Confirm Nutanix AOS is configured to require complex passwords.</t>
    </r>
    <r>
      <rPr>
        <sz val="11"/>
        <color rgb="FF000000"/>
        <rFont val="Calibri"/>
      </rPr>
      <t xml:space="preserve">
</t>
    </r>
    <r>
      <rPr>
        <sz val="11"/>
        <color rgb="FF000000"/>
        <rFont val="Calibri"/>
      </rPr>
      <t>Note: The value to require a number of lowercase characters to be set is expressed as a negative number in "/etc/security/pwquality.conf".</t>
    </r>
    <r>
      <rPr>
        <sz val="11"/>
        <color rgb="FF000000"/>
        <rFont val="Calibri"/>
      </rPr>
      <t xml:space="preserve">
</t>
    </r>
    <r>
      <rPr>
        <sz val="11"/>
        <color rgb="FF000000"/>
        <rFont val="Calibri"/>
      </rPr>
      <t>Check the value for "lcredit" in "/etc/security/pwquality.conf" with the following command:</t>
    </r>
    <r>
      <rPr>
        <sz val="11"/>
        <color rgb="FF000000"/>
        <rFont val="Calibri"/>
      </rPr>
      <t xml:space="preserve">
</t>
    </r>
    <r>
      <rPr>
        <sz val="11"/>
        <color rgb="FF000000"/>
        <rFont val="Calibri"/>
      </rPr>
      <t xml:space="preserve">$ sudo grep lcredit /etc/security/pwquality.conf </t>
    </r>
    <r>
      <rPr>
        <sz val="11"/>
        <color rgb="FF000000"/>
        <rFont val="Calibri"/>
      </rPr>
      <t xml:space="preserve">
</t>
    </r>
    <r>
      <rPr>
        <sz val="11"/>
        <color rgb="FF000000"/>
        <rFont val="Calibri"/>
      </rPr>
      <t>lcredit = -1</t>
    </r>
    <r>
      <rPr>
        <sz val="11"/>
        <color rgb="FF000000"/>
        <rFont val="Calibri"/>
      </rPr>
      <t xml:space="preserve">
</t>
    </r>
    <r>
      <rPr>
        <sz val="11"/>
        <color rgb="FF000000"/>
        <rFont val="Calibri"/>
      </rPr>
      <t>If the value of "lcredit" is not set to a negative value, this is a finding.</t>
    </r>
  </si>
  <si>
    <t>V-254210</t>
  </si>
  <si>
    <r>
      <rPr>
        <sz val="11"/>
        <rFont val="Calibri"/>
      </rPr>
      <t>Nutanix AOS must enforce password complexity by requiring that at least one numeric character be used.</t>
    </r>
  </si>
  <si>
    <r>
      <rPr>
        <sz val="11"/>
        <color rgb="FF000000"/>
        <rFont val="Calibri"/>
      </rPr>
      <t>Confirm Nutanix AOS is configured to require complex passwords.</t>
    </r>
    <r>
      <rPr>
        <sz val="11"/>
        <color rgb="FF000000"/>
        <rFont val="Calibri"/>
      </rPr>
      <t xml:space="preserve">
</t>
    </r>
    <r>
      <rPr>
        <sz val="11"/>
        <color rgb="FF000000"/>
        <rFont val="Calibri"/>
      </rPr>
      <t>Note: The value to require a number of numeric characters to be set is expressed as a negative number in "/etc/security/pwquality.conf".</t>
    </r>
    <r>
      <rPr>
        <sz val="11"/>
        <color rgb="FF000000"/>
        <rFont val="Calibri"/>
      </rPr>
      <t xml:space="preserve">
</t>
    </r>
    <r>
      <rPr>
        <sz val="11"/>
        <color rgb="FF000000"/>
        <rFont val="Calibri"/>
      </rPr>
      <t>Check the value for "dcredit" in "/etc/security/pwquality.conf" with the following command:</t>
    </r>
    <r>
      <rPr>
        <sz val="11"/>
        <color rgb="FF000000"/>
        <rFont val="Calibri"/>
      </rPr>
      <t xml:space="preserve">
</t>
    </r>
    <r>
      <rPr>
        <sz val="11"/>
        <color rgb="FF000000"/>
        <rFont val="Calibri"/>
      </rPr>
      <t xml:space="preserve">$ sudo grep dcredit /etc/security/pwquality.conf </t>
    </r>
    <r>
      <rPr>
        <sz val="11"/>
        <color rgb="FF000000"/>
        <rFont val="Calibri"/>
      </rPr>
      <t xml:space="preserve">
</t>
    </r>
    <r>
      <rPr>
        <sz val="11"/>
        <color rgb="FF000000"/>
        <rFont val="Calibri"/>
      </rPr>
      <t>dcredit = -1</t>
    </r>
    <r>
      <rPr>
        <sz val="11"/>
        <color rgb="FF000000"/>
        <rFont val="Calibri"/>
      </rPr>
      <t xml:space="preserve">
</t>
    </r>
    <r>
      <rPr>
        <sz val="11"/>
        <color rgb="FF000000"/>
        <rFont val="Calibri"/>
      </rPr>
      <t>If the value of "dcredit" is not set to a negative value, this is a finding.</t>
    </r>
  </si>
  <si>
    <t>V-254211</t>
  </si>
  <si>
    <r>
      <rPr>
        <sz val="11"/>
        <rFont val="Calibri"/>
      </rPr>
      <t>Nutanix AOS must enforce a minimum 15 character password length.</t>
    </r>
  </si>
  <si>
    <r>
      <rPr>
        <sz val="11"/>
        <color rgb="FF000000"/>
        <rFont val="Calibri"/>
      </rPr>
      <t>Configure the password minimum length requirement of 15 characters by running the following command:</t>
    </r>
    <r>
      <rPr>
        <sz val="11"/>
        <color rgb="FF000000"/>
        <rFont val="Calibri"/>
      </rPr>
      <t xml:space="preserve">
</t>
    </r>
    <r>
      <rPr>
        <sz val="11"/>
        <color rgb="FF000000"/>
        <rFont val="Calibri"/>
      </rPr>
      <t>$ ncli cluster edit-cvm-security-params enable-high-strength-password=true</t>
    </r>
  </si>
  <si>
    <r>
      <rPr>
        <sz val="11"/>
        <color rgb="FF000000"/>
        <rFont val="Calibri"/>
      </rPr>
      <t>The shorter the password, the lower the number of possible combinations that need to be tested before the password is compromised.</t>
    </r>
    <r>
      <rPr>
        <sz val="11"/>
        <color rgb="FF000000"/>
        <rFont val="Calibri"/>
      </rPr>
      <t xml:space="preserve">
</t>
    </r>
    <r>
      <rPr>
        <sz val="11"/>
        <color rgb="FF000000"/>
        <rFont val="Calibri"/>
      </rPr>
      <t>Password complexity, or strength, is a measure of the effectiveness of a password in resisting attempts at guessing and brute-force attacks. Password length is one factor of several that helps to determine strength and how long it takes to crack a password. Use of more characters in a password helps to exponentially increase the time and/or resources required to compromise the password.</t>
    </r>
  </si>
  <si>
    <r>
      <rPr>
        <sz val="11"/>
        <color rgb="FF000000"/>
        <rFont val="Calibri"/>
      </rPr>
      <t>Confirm Nutanix AOS is configured to enforce a minimum 15 character password length.</t>
    </r>
    <r>
      <rPr>
        <sz val="11"/>
        <color rgb="FF000000"/>
        <rFont val="Calibri"/>
      </rPr>
      <t xml:space="preserve">
</t>
    </r>
    <r>
      <rPr>
        <sz val="11"/>
        <color rgb="FF000000"/>
        <rFont val="Calibri"/>
      </rPr>
      <t>$ sudo grep minlen /etc/security/pwquality.conf</t>
    </r>
    <r>
      <rPr>
        <sz val="11"/>
        <color rgb="FF000000"/>
        <rFont val="Calibri"/>
      </rPr>
      <t xml:space="preserve">
</t>
    </r>
    <r>
      <rPr>
        <sz val="11"/>
        <color rgb="FF000000"/>
        <rFont val="Calibri"/>
      </rPr>
      <t>minlen = 15</t>
    </r>
    <r>
      <rPr>
        <sz val="11"/>
        <color rgb="FF000000"/>
        <rFont val="Calibri"/>
      </rPr>
      <t xml:space="preserve">
</t>
    </r>
    <r>
      <rPr>
        <sz val="11"/>
        <color rgb="FF000000"/>
        <rFont val="Calibri"/>
      </rPr>
      <t>If the command does not return a "minlen" value of "15" or greater, this is a finding.</t>
    </r>
  </si>
  <si>
    <t>V-254212</t>
  </si>
  <si>
    <r>
      <rPr>
        <sz val="11"/>
        <rFont val="Calibri"/>
      </rPr>
      <t>Nutanix AOS must enforce password complexity by requiring that at least one special character be used.</t>
    </r>
  </si>
  <si>
    <r>
      <rPr>
        <sz val="11"/>
        <color rgb="FF000000"/>
        <rFont val="Calibri"/>
      </rPr>
      <t>Configure the operating system to enforce password complexity by requiring that at least one special character be used by setting the "ocredit" option.</t>
    </r>
    <r>
      <rPr>
        <sz val="11"/>
        <color rgb="FF000000"/>
        <rFont val="Calibri"/>
      </rPr>
      <t xml:space="preserve">
</t>
    </r>
    <r>
      <rPr>
        <sz val="11"/>
        <color rgb="FF000000"/>
        <rFont val="Calibri"/>
      </rPr>
      <t>Log in to a Nutanix CVM and run the following command:</t>
    </r>
    <r>
      <rPr>
        <sz val="11"/>
        <color rgb="FF000000"/>
        <rFont val="Calibri"/>
      </rPr>
      <t xml:space="preserve">
</t>
    </r>
    <r>
      <rPr>
        <sz val="11"/>
        <color rgb="FF000000"/>
        <rFont val="Calibri"/>
      </rPr>
      <t>$ ncli cluster edit-cvm-security-params enable-high-strength-password=true</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</si>
  <si>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in determining how long it takes to crack a password. The more complex the password, the greater the number of possible combinations that need to be tested before the password is compromised.</t>
    </r>
    <r>
      <rPr>
        <sz val="11"/>
        <color rgb="FF000000"/>
        <rFont val="Calibri"/>
      </rPr>
      <t xml:space="preserve">
</t>
    </r>
    <r>
      <rPr>
        <sz val="11"/>
        <color rgb="FF000000"/>
        <rFont val="Calibri"/>
      </rPr>
      <t>Special characters are those characters that are not alphanumeric. Examples include: ~ ! @ # $ % ^ *.</t>
    </r>
  </si>
  <si>
    <r>
      <rPr>
        <sz val="11"/>
        <color rgb="FF000000"/>
        <rFont val="Calibri"/>
      </rPr>
      <t>Confirm Nutanix AOS enforces password complexity by requiring that at least one special character be used.</t>
    </r>
    <r>
      <rPr>
        <sz val="11"/>
        <color rgb="FF000000"/>
        <rFont val="Calibri"/>
      </rPr>
      <t xml:space="preserve">
</t>
    </r>
    <r>
      <rPr>
        <sz val="11"/>
        <color rgb="FF000000"/>
        <rFont val="Calibri"/>
      </rPr>
      <t>Note: The value to require a number of special characters to be set is expressed as a negative number in "/etc/security/pwquality.conf".</t>
    </r>
    <r>
      <rPr>
        <sz val="11"/>
        <color rgb="FF000000"/>
        <rFont val="Calibri"/>
      </rPr>
      <t xml:space="preserve">
</t>
    </r>
    <r>
      <rPr>
        <sz val="11"/>
        <color rgb="FF000000"/>
        <rFont val="Calibri"/>
      </rPr>
      <t>Check the value for "ocredit" in "/etc/security/pwquality.conf" with the following command:</t>
    </r>
    <r>
      <rPr>
        <sz val="11"/>
        <color rgb="FF000000"/>
        <rFont val="Calibri"/>
      </rPr>
      <t xml:space="preserve">
</t>
    </r>
    <r>
      <rPr>
        <sz val="11"/>
        <color rgb="FF000000"/>
        <rFont val="Calibri"/>
      </rPr>
      <t xml:space="preserve">$ sudo grep ocredit /etc/security/pwquality.conf </t>
    </r>
    <r>
      <rPr>
        <sz val="11"/>
        <color rgb="FF000000"/>
        <rFont val="Calibri"/>
      </rPr>
      <t xml:space="preserve">
</t>
    </r>
    <r>
      <rPr>
        <sz val="11"/>
        <color rgb="FF000000"/>
        <rFont val="Calibri"/>
      </rPr>
      <t>ocredit=-1</t>
    </r>
    <r>
      <rPr>
        <sz val="11"/>
        <color rgb="FF000000"/>
        <rFont val="Calibri"/>
      </rPr>
      <t xml:space="preserve">
</t>
    </r>
    <r>
      <rPr>
        <sz val="11"/>
        <color rgb="FF000000"/>
        <rFont val="Calibri"/>
      </rPr>
      <t>If the value of "ocredit" is not set to a negative value, this is a finding.</t>
    </r>
  </si>
  <si>
    <t>V-254213</t>
  </si>
  <si>
    <r>
      <rPr>
        <sz val="11"/>
        <rFont val="Calibri"/>
      </rPr>
      <t>Nutanix AOS must require the change of at least 50 percent of the total number of characters when passwords are changed.</t>
    </r>
  </si>
  <si>
    <r>
      <rPr>
        <sz val="11"/>
        <color rgb="FF000000"/>
        <rFont val="Calibri"/>
      </rPr>
      <t>Configure the complex password requirements by running the following command:</t>
    </r>
    <r>
      <rPr>
        <sz val="11"/>
        <color rgb="FF000000"/>
        <rFont val="Calibri"/>
      </rPr>
      <t xml:space="preserve">
</t>
    </r>
    <r>
      <rPr>
        <sz val="11"/>
        <color rgb="FF000000"/>
        <rFont val="Calibri"/>
      </rPr>
      <t>$ ncli cluster edit-cvm-security-params enable-high-strength-password=true</t>
    </r>
  </si>
  <si>
    <r>
      <rPr>
        <sz val="11"/>
        <color rgb="FF000000"/>
        <rFont val="Calibri"/>
      </rPr>
      <t>If the operating system allows the user to consecutively reuse extensive portions of passwords, this increases the chances of password compromise by increasing the window of opportunity for attempts at guessing and brute-force attacks.</t>
    </r>
    <r>
      <rPr>
        <sz val="11"/>
        <color rgb="FF000000"/>
        <rFont val="Calibri"/>
      </rPr>
      <t xml:space="preserve">
</t>
    </r>
    <r>
      <rPr>
        <sz val="11"/>
        <color rgb="FF000000"/>
        <rFont val="Calibri"/>
      </rPr>
      <t>The number of changed characters refers to the number of changes required with respect to the total number of positions in the current password. In other words, characters may be the same within the two passwords; however, the positions of the like characters must be different.</t>
    </r>
    <r>
      <rPr>
        <sz val="11"/>
        <color rgb="FF000000"/>
        <rFont val="Calibri"/>
      </rPr>
      <t xml:space="preserve">
</t>
    </r>
    <r>
      <rPr>
        <sz val="11"/>
        <color rgb="FF000000"/>
        <rFont val="Calibri"/>
      </rPr>
      <t>If the password length is an odd number, then number of changed characters must be rounded up. For example, a password length of 15 characters must require the change of at least eight characters.</t>
    </r>
  </si>
  <si>
    <r>
      <rPr>
        <sz val="11"/>
        <color rgb="FF000000"/>
        <rFont val="Calibri"/>
      </rPr>
      <t>Verify Nutanix AOS is configured to require complex passwords.</t>
    </r>
    <r>
      <rPr>
        <sz val="11"/>
        <color rgb="FF000000"/>
        <rFont val="Calibri"/>
      </rPr>
      <t xml:space="preserve">
</t>
    </r>
    <r>
      <rPr>
        <sz val="11"/>
        <color rgb="FF000000"/>
        <rFont val="Calibri"/>
      </rPr>
      <t xml:space="preserve">$ sudo grep difok /etc/security/pwquality.conf </t>
    </r>
    <r>
      <rPr>
        <sz val="11"/>
        <color rgb="FF000000"/>
        <rFont val="Calibri"/>
      </rPr>
      <t xml:space="preserve">
</t>
    </r>
    <r>
      <rPr>
        <sz val="11"/>
        <color rgb="FF000000"/>
        <rFont val="Calibri"/>
      </rPr>
      <t>difok = 8</t>
    </r>
    <r>
      <rPr>
        <sz val="11"/>
        <color rgb="FF000000"/>
        <rFont val="Calibri"/>
      </rPr>
      <t xml:space="preserve">
</t>
    </r>
    <r>
      <rPr>
        <sz val="11"/>
        <color rgb="FF000000"/>
        <rFont val="Calibri"/>
      </rPr>
      <t>If the value of "difok" is set to less than "8", this is a finding.</t>
    </r>
  </si>
  <si>
    <t>V-254214</t>
  </si>
  <si>
    <r>
      <rPr>
        <sz val="11"/>
        <rFont val="Calibri"/>
      </rPr>
      <t>Nutanix AOS must require the change of at least four character classes when passwords are changed.</t>
    </r>
  </si>
  <si>
    <r>
      <rPr>
        <sz val="11"/>
        <color rgb="FF000000"/>
        <rFont val="Calibri"/>
      </rPr>
      <t>If the operating system allows the user to consecutively reuse extensive portions of passwords, this increases the chances of password compromise by increasing the window of opportunity for attempts at guessing and brute-force attacks.</t>
    </r>
    <r>
      <rPr>
        <sz val="11"/>
        <color rgb="FF000000"/>
        <rFont val="Calibri"/>
      </rPr>
      <t xml:space="preserve">
</t>
    </r>
    <r>
      <rPr>
        <sz val="11"/>
        <color rgb="FF000000"/>
        <rFont val="Calibri"/>
      </rPr>
      <t>The number of changed characters refers to the number of changes required with respect to the total number of positions in the current password. In other words, characters may be the same within the two passwords; however, the positions of the like characters must be different.</t>
    </r>
    <r>
      <rPr>
        <sz val="11"/>
        <color rgb="FF000000"/>
        <rFont val="Calibri"/>
      </rPr>
      <t xml:space="preserve">
</t>
    </r>
    <r>
      <rPr>
        <sz val="11"/>
        <color rgb="FF000000"/>
        <rFont val="Calibri"/>
      </rPr>
      <t>If the password length is an odd number then number of changed characters must be rounded up. For example, a password length of 15 characters must require the change of at least eight characters.</t>
    </r>
  </si>
  <si>
    <r>
      <rPr>
        <sz val="11"/>
        <color rgb="FF000000"/>
        <rFont val="Calibri"/>
      </rPr>
      <t>Verify Nutanix AOS is configured to require complex passwords.</t>
    </r>
    <r>
      <rPr>
        <sz val="11"/>
        <color rgb="FF000000"/>
        <rFont val="Calibri"/>
      </rPr>
      <t xml:space="preserve">
</t>
    </r>
    <r>
      <rPr>
        <sz val="11"/>
        <color rgb="FF000000"/>
        <rFont val="Calibri"/>
      </rPr>
      <t xml:space="preserve">$ sudo grep minclass /etc/security/pwquality.conf </t>
    </r>
    <r>
      <rPr>
        <sz val="11"/>
        <color rgb="FF000000"/>
        <rFont val="Calibri"/>
      </rPr>
      <t xml:space="preserve">
</t>
    </r>
    <r>
      <rPr>
        <sz val="11"/>
        <color rgb="FF000000"/>
        <rFont val="Calibri"/>
      </rPr>
      <t>minclass = 4</t>
    </r>
    <r>
      <rPr>
        <sz val="11"/>
        <color rgb="FF000000"/>
        <rFont val="Calibri"/>
      </rPr>
      <t xml:space="preserve">
</t>
    </r>
    <r>
      <rPr>
        <sz val="11"/>
        <color rgb="FF000000"/>
        <rFont val="Calibri"/>
      </rPr>
      <t>If the value of "minclass" is set to less than "4", this is a finding.</t>
    </r>
  </si>
  <si>
    <t>V-254215</t>
  </si>
  <si>
    <r>
      <rPr>
        <sz val="11"/>
        <rFont val="Calibri"/>
      </rPr>
      <t>Nutanix AOS must require the maximum number of repeating characters be limited to three when passwords are changed.</t>
    </r>
  </si>
  <si>
    <r>
      <rPr>
        <sz val="11"/>
        <color rgb="FF000000"/>
        <rFont val="Calibri"/>
      </rPr>
      <t>Verify Nutanix AOS is configured to require complex passwords.</t>
    </r>
    <r>
      <rPr>
        <sz val="11"/>
        <color rgb="FF000000"/>
        <rFont val="Calibri"/>
      </rPr>
      <t xml:space="preserve">
</t>
    </r>
    <r>
      <rPr>
        <sz val="11"/>
        <color rgb="FF000000"/>
        <rFont val="Calibri"/>
      </rPr>
      <t xml:space="preserve">$ sudo grep maxrepeat /etc/security/pwquality.conf </t>
    </r>
    <r>
      <rPr>
        <sz val="11"/>
        <color rgb="FF000000"/>
        <rFont val="Calibri"/>
      </rPr>
      <t xml:space="preserve">
</t>
    </r>
    <r>
      <rPr>
        <sz val="11"/>
        <color rgb="FF000000"/>
        <rFont val="Calibri"/>
      </rPr>
      <t>maxrepeat = 2</t>
    </r>
    <r>
      <rPr>
        <sz val="11"/>
        <color rgb="FF000000"/>
        <rFont val="Calibri"/>
      </rPr>
      <t xml:space="preserve">
</t>
    </r>
    <r>
      <rPr>
        <sz val="11"/>
        <color rgb="FF000000"/>
        <rFont val="Calibri"/>
      </rPr>
      <t>If the value of "maxrepeat" is set to more than "2", this is a finding.</t>
    </r>
  </si>
  <si>
    <t>V-254216</t>
  </si>
  <si>
    <r>
      <rPr>
        <sz val="11"/>
        <rFont val="Calibri"/>
      </rPr>
      <t>Nutanix AOS must require the maximum number of repeating characters of the same character class be limited to four when passwords are changed.</t>
    </r>
  </si>
  <si>
    <r>
      <rPr>
        <sz val="11"/>
        <color rgb="FF000000"/>
        <rFont val="Calibri"/>
      </rPr>
      <t>Verify Nutanix AOS is configured to require complex passwords.</t>
    </r>
    <r>
      <rPr>
        <sz val="11"/>
        <color rgb="FF000000"/>
        <rFont val="Calibri"/>
      </rPr>
      <t xml:space="preserve">
</t>
    </r>
    <r>
      <rPr>
        <sz val="11"/>
        <color rgb="FF000000"/>
        <rFont val="Calibri"/>
      </rPr>
      <t xml:space="preserve">$ sudo grep maxclassrepeat /etc/security/pwquality.conf </t>
    </r>
    <r>
      <rPr>
        <sz val="11"/>
        <color rgb="FF000000"/>
        <rFont val="Calibri"/>
      </rPr>
      <t xml:space="preserve">
</t>
    </r>
    <r>
      <rPr>
        <sz val="11"/>
        <color rgb="FF000000"/>
        <rFont val="Calibri"/>
      </rPr>
      <t>maxclassrepeat = 4</t>
    </r>
    <r>
      <rPr>
        <sz val="11"/>
        <color rgb="FF000000"/>
        <rFont val="Calibri"/>
      </rPr>
      <t xml:space="preserve">
</t>
    </r>
    <r>
      <rPr>
        <sz val="11"/>
        <color rgb="FF000000"/>
        <rFont val="Calibri"/>
      </rPr>
      <t>If the value of "maxclassrepeat" is set to more than "4", this is a finding.</t>
    </r>
  </si>
  <si>
    <t>V-254217</t>
  </si>
  <si>
    <r>
      <rPr>
        <sz val="11"/>
        <rFont val="Calibri"/>
      </rPr>
      <t>Nutanix AOS must store only encrypted representations of passwords.</t>
    </r>
  </si>
  <si>
    <r>
      <rPr>
        <sz val="11"/>
        <color rgb="FF000000"/>
        <rFont val="Calibri"/>
      </rPr>
      <t>Configure the required password encryption requirements by running the following command.</t>
    </r>
    <r>
      <rPr>
        <sz val="11"/>
        <color rgb="FF000000"/>
        <rFont val="Calibri"/>
      </rPr>
      <t xml:space="preserve">
</t>
    </r>
    <r>
      <rPr>
        <sz val="11"/>
        <color rgb="FF000000"/>
        <rFont val="Calibri"/>
      </rPr>
      <t>$ sudo salt-call state.sls security/CVM/pamCVM</t>
    </r>
  </si>
  <si>
    <r>
      <rPr>
        <sz val="11"/>
        <color rgb="FF000000"/>
        <rFont val="Calibri"/>
      </rPr>
      <t>Passwords need to be protected at all times, and encryption is the standard method for protecting passwords. If passwords are not encrypted, they can be plainly read (i.e., clear text) and easily compromised.</t>
    </r>
  </si>
  <si>
    <r>
      <rPr>
        <sz val="11"/>
        <color rgb="FF000000"/>
        <rFont val="Calibri"/>
      </rPr>
      <t>Confirm Nutanix AOS is configured to store encrypted representation of passwords and that the encryption meets required standards.</t>
    </r>
    <r>
      <rPr>
        <sz val="11"/>
        <color rgb="FF000000"/>
        <rFont val="Calibri"/>
      </rPr>
      <t xml:space="preserve">
</t>
    </r>
    <r>
      <rPr>
        <sz val="11"/>
        <color rgb="FF000000"/>
        <rFont val="Calibri"/>
      </rPr>
      <t>$ sudo grep -i encrypt /etc/login.defs</t>
    </r>
    <r>
      <rPr>
        <sz val="11"/>
        <color rgb="FF000000"/>
        <rFont val="Calibri"/>
      </rPr>
      <t xml:space="preserve">
</t>
    </r>
    <r>
      <rPr>
        <sz val="11"/>
        <color rgb="FF000000"/>
        <rFont val="Calibri"/>
      </rPr>
      <t>ENCRYPT_METHOD SHA512</t>
    </r>
    <r>
      <rPr>
        <sz val="11"/>
        <color rgb="FF000000"/>
        <rFont val="Calibri"/>
      </rPr>
      <t xml:space="preserve">
</t>
    </r>
    <r>
      <rPr>
        <sz val="11"/>
        <color rgb="FF000000"/>
        <rFont val="Calibri"/>
      </rPr>
      <t>If the /etc/login.defs file does not contain the required output, this is a finding.</t>
    </r>
    <r>
      <rPr>
        <sz val="11"/>
        <color rgb="FF000000"/>
        <rFont val="Calibri"/>
      </rPr>
      <t xml:space="preserve">
</t>
    </r>
    <r>
      <rPr>
        <sz val="11"/>
        <color rgb="FF000000"/>
        <rFont val="Calibri"/>
      </rPr>
      <t>$ sudo grep -i sha512 /etc/libuser.conf</t>
    </r>
    <r>
      <rPr>
        <sz val="11"/>
        <color rgb="FF000000"/>
        <rFont val="Calibri"/>
      </rPr>
      <t xml:space="preserve">
</t>
    </r>
    <r>
      <rPr>
        <sz val="11"/>
        <color rgb="FF000000"/>
        <rFont val="Calibri"/>
      </rPr>
      <t>crypt_style = sha512</t>
    </r>
    <r>
      <rPr>
        <sz val="11"/>
        <color rgb="FF000000"/>
        <rFont val="Calibri"/>
      </rPr>
      <t xml:space="preserve">
</t>
    </r>
    <r>
      <rPr>
        <sz val="11"/>
        <color rgb="FF000000"/>
        <rFont val="Calibri"/>
      </rPr>
      <t>If the /etc/libuser.conf file does not contain the required output, this is a finding.</t>
    </r>
  </si>
  <si>
    <t>V-254218</t>
  </si>
  <si>
    <r>
      <rPr>
        <sz val="11"/>
        <rFont val="Calibri"/>
      </rPr>
      <t>Nutanix AOS must enforce 24 hours/1 day as the minimum password lifetime.</t>
    </r>
  </si>
  <si>
    <r>
      <rPr>
        <sz val="11"/>
        <color rgb="FF000000"/>
        <rFont val="Calibri"/>
      </rPr>
      <t>Configure the password minimum age by running the following command:</t>
    </r>
    <r>
      <rPr>
        <sz val="11"/>
        <color rgb="FF000000"/>
        <rFont val="Calibri"/>
      </rPr>
      <t xml:space="preserve">
</t>
    </r>
    <r>
      <rPr>
        <sz val="11"/>
        <color rgb="FF000000"/>
        <rFont val="Calibri"/>
      </rPr>
      <t>$ sudo salt-call state.sls security/CVM/pamCVM</t>
    </r>
  </si>
  <si>
    <r>
      <rPr>
        <sz val="11"/>
        <color rgb="FF000000"/>
        <rFont val="Calibri"/>
      </rPr>
      <t>Enforcing a minimum password lifetime helps to prevent repeated password changes to defeat the password reuse or history enforcement requirement. If users are allowed to immediately and continually change their password, then the password could be repeatedly changed in a short period of time to defeat the organization's policy regarding password reuse.</t>
    </r>
  </si>
  <si>
    <r>
      <rPr>
        <sz val="11"/>
        <color rgb="FF000000"/>
        <rFont val="Calibri"/>
      </rPr>
      <t>Confirm Nutanix AOS is configured to enforce 24 hour/1 day minimum password lifetime.</t>
    </r>
    <r>
      <rPr>
        <sz val="11"/>
        <color rgb="FF000000"/>
        <rFont val="Calibri"/>
      </rPr>
      <t xml:space="preserve">
</t>
    </r>
    <r>
      <rPr>
        <sz val="11"/>
        <color rgb="FF000000"/>
        <rFont val="Calibri"/>
      </rPr>
      <t>$ sudo grep -i pass_min_days /etc/login.defs</t>
    </r>
    <r>
      <rPr>
        <sz val="11"/>
        <color rgb="FF000000"/>
        <rFont val="Calibri"/>
      </rPr>
      <t xml:space="preserve">
</t>
    </r>
    <r>
      <rPr>
        <sz val="11"/>
        <color rgb="FF000000"/>
        <rFont val="Calibri"/>
      </rPr>
      <t>PASS_MIN_DAYS 1</t>
    </r>
    <r>
      <rPr>
        <sz val="11"/>
        <color rgb="FF000000"/>
        <rFont val="Calibri"/>
      </rPr>
      <t xml:space="preserve">
</t>
    </r>
    <r>
      <rPr>
        <sz val="11"/>
        <color rgb="FF000000"/>
        <rFont val="Calibri"/>
      </rPr>
      <t>If the "PASS_MIN_DAYS" parameter value is not "1" or greater, or is commented out, this is a finding.</t>
    </r>
    <r>
      <rPr>
        <sz val="11"/>
        <color rgb="FF000000"/>
        <rFont val="Calibri"/>
      </rPr>
      <t xml:space="preserve">
</t>
    </r>
    <r>
      <rPr>
        <sz val="11"/>
        <color rgb="FF000000"/>
        <rFont val="Calibri"/>
      </rPr>
      <t>$ sudo awk -F: '$4 &lt; 1 {print $1 " " $4}' /etc/shadow</t>
    </r>
    <r>
      <rPr>
        <sz val="11"/>
        <color rgb="FF000000"/>
        <rFont val="Calibri"/>
      </rPr>
      <t xml:space="preserve">
</t>
    </r>
    <r>
      <rPr>
        <sz val="11"/>
        <color rgb="FF000000"/>
        <rFont val="Calibri"/>
      </rPr>
      <t>If any results are returned that are not associated with a system account, this is a finding.</t>
    </r>
  </si>
  <si>
    <t>V-254219</t>
  </si>
  <si>
    <r>
      <rPr>
        <sz val="11"/>
        <rFont val="Calibri"/>
      </rPr>
      <t>Nutanix AOS must enforce a 60-day maximum password lifetime restriction.</t>
    </r>
  </si>
  <si>
    <r>
      <rPr>
        <sz val="11"/>
        <color rgb="FF000000"/>
        <rFont val="Calibri"/>
      </rPr>
      <t>Configure the password maximum age by running the following command:</t>
    </r>
    <r>
      <rPr>
        <sz val="11"/>
        <color rgb="FF000000"/>
        <rFont val="Calibri"/>
      </rPr>
      <t xml:space="preserve">
</t>
    </r>
    <r>
      <rPr>
        <sz val="11"/>
        <color rgb="FF000000"/>
        <rFont val="Calibri"/>
      </rPr>
      <t>$ sudo salt-call state.sls security/CVM/pamCVM</t>
    </r>
  </si>
  <si>
    <r>
      <rPr>
        <sz val="11"/>
        <color rgb="FF000000"/>
        <rFont val="Calibri"/>
      </rPr>
      <t>Any password, no matter how complex, can eventually be cracked. Therefore, passwords need to be changed periodically. If the operating system does not limit the lifetime of passwords and force users to change their passwords, there is the risk that the operating system passwords could be compromised.</t>
    </r>
  </si>
  <si>
    <r>
      <rPr>
        <sz val="11"/>
        <color rgb="FF000000"/>
        <rFont val="Calibri"/>
      </rPr>
      <t>Confirm Nutanix AOS is configured to enforce a 60-day maximum password lifetime.</t>
    </r>
    <r>
      <rPr>
        <sz val="11"/>
        <color rgb="FF000000"/>
        <rFont val="Calibri"/>
      </rPr>
      <t xml:space="preserve">
</t>
    </r>
    <r>
      <rPr>
        <sz val="11"/>
        <color rgb="FF000000"/>
        <rFont val="Calibri"/>
      </rPr>
      <t>$ sudo grep -i pass_max_days /etc/login.defs</t>
    </r>
    <r>
      <rPr>
        <sz val="11"/>
        <color rgb="FF000000"/>
        <rFont val="Calibri"/>
      </rPr>
      <t xml:space="preserve">
</t>
    </r>
    <r>
      <rPr>
        <sz val="11"/>
        <color rgb="FF000000"/>
        <rFont val="Calibri"/>
      </rPr>
      <t>PASS_MAX_DAYS 60</t>
    </r>
    <r>
      <rPr>
        <sz val="11"/>
        <color rgb="FF000000"/>
        <rFont val="Calibri"/>
      </rPr>
      <t xml:space="preserve">
</t>
    </r>
    <r>
      <rPr>
        <sz val="11"/>
        <color rgb="FF000000"/>
        <rFont val="Calibri"/>
      </rPr>
      <t>If the "PASS_MAX_DAYS" parameter value is not "60" or less, or is commented out, this is a finding.</t>
    </r>
    <r>
      <rPr>
        <sz val="11"/>
        <color rgb="FF000000"/>
        <rFont val="Calibri"/>
      </rPr>
      <t xml:space="preserve">
</t>
    </r>
    <r>
      <rPr>
        <sz val="11"/>
        <color rgb="FF000000"/>
        <rFont val="Calibri"/>
      </rPr>
      <t>$ sudo awk -F: '$5 &gt; 60 {print $1 " " $5}' /etc/shadow</t>
    </r>
    <r>
      <rPr>
        <sz val="11"/>
        <color rgb="FF000000"/>
        <rFont val="Calibri"/>
      </rPr>
      <t xml:space="preserve">
</t>
    </r>
    <r>
      <rPr>
        <sz val="11"/>
        <color rgb="FF000000"/>
        <rFont val="Calibri"/>
      </rPr>
      <t>If any results are returned that are not associated with a system account, this is a finding.</t>
    </r>
  </si>
  <si>
    <t>V-254220</t>
  </si>
  <si>
    <r>
      <rPr>
        <sz val="11"/>
        <rFont val="Calibri"/>
      </rPr>
      <t>Nutanix AOS must prohibit password reuse for a minimum of five generations.</t>
    </r>
  </si>
  <si>
    <r>
      <rPr>
        <sz val="11"/>
        <color rgb="FF000000"/>
        <rFont val="Calibri"/>
      </rPr>
      <t>Password complexity, or strength, is a measure of the effectiveness of a password in resisting attempts at guessing and brute-force attacks. If the information system or application allows the user to consecutively reuse their password when that password has exceeded its defined lifetime, the end result is a password that is not changed as per policy requirements.</t>
    </r>
  </si>
  <si>
    <r>
      <rPr>
        <sz val="11"/>
        <color rgb="FF000000"/>
        <rFont val="Calibri"/>
      </rPr>
      <t>Confirm Nutanix AOS is configured to prohibit password reuse for a minimum of five generations.</t>
    </r>
    <r>
      <rPr>
        <sz val="11"/>
        <color rgb="FF000000"/>
        <rFont val="Calibri"/>
      </rPr>
      <t xml:space="preserve">
</t>
    </r>
    <r>
      <rPr>
        <sz val="11"/>
        <color rgb="FF000000"/>
        <rFont val="Calibri"/>
      </rPr>
      <t>$ sudo grep -i remember /etc/pam.d/system-auth /etc/pam.d/password-auth</t>
    </r>
    <r>
      <rPr>
        <sz val="11"/>
        <color rgb="FF000000"/>
        <rFont val="Calibri"/>
      </rPr>
      <t xml:space="preserve">
</t>
    </r>
    <r>
      <rPr>
        <sz val="11"/>
        <color rgb="FF000000"/>
        <rFont val="Calibri"/>
      </rPr>
      <t>password requisite pam_pwhistory.so use_authtok remember=5 retry=3</t>
    </r>
    <r>
      <rPr>
        <sz val="11"/>
        <color rgb="FF000000"/>
        <rFont val="Calibri"/>
      </rPr>
      <t xml:space="preserve">
</t>
    </r>
    <r>
      <rPr>
        <sz val="11"/>
        <color rgb="FF000000"/>
        <rFont val="Calibri"/>
      </rPr>
      <t>If the line containing the "pam_pwhistory.so" line does not have the "remember" module argument set, is commented out, or the value of the "remember" module argument is set to less than "5", this is a finding.</t>
    </r>
  </si>
  <si>
    <t>V-254221</t>
  </si>
  <si>
    <r>
      <rPr>
        <sz val="11"/>
        <rFont val="Calibri"/>
      </rPr>
      <t>Nutanix AOS must prohibit the use of cached authenticators.</t>
    </r>
  </si>
  <si>
    <r>
      <rPr>
        <sz val="11"/>
        <color rgb="FF000000"/>
        <rFont val="Calibri"/>
      </rPr>
      <t>If the SSSD service is installed, the Controller VM must be reinstalled.</t>
    </r>
  </si>
  <si>
    <r>
      <rPr>
        <sz val="11"/>
        <color rgb="FF000000"/>
        <rFont val="Calibri"/>
      </rPr>
      <t>If cached authentication information is out-of-date, the validity of the authentication information may be questionable.</t>
    </r>
  </si>
  <si>
    <r>
      <rPr>
        <sz val="11"/>
        <color rgb="FF000000"/>
        <rFont val="Calibri"/>
      </rPr>
      <t>Confirm Nutanix AOS is not configured to allow cached credentials via the System Security Session Daemon (SSSD).</t>
    </r>
    <r>
      <rPr>
        <sz val="11"/>
        <color rgb="FF000000"/>
        <rFont val="Calibri"/>
      </rPr>
      <t xml:space="preserve">
</t>
    </r>
    <r>
      <rPr>
        <sz val="11"/>
        <color rgb="FF000000"/>
        <rFont val="Calibri"/>
      </rPr>
      <t>$ service sssd status</t>
    </r>
    <r>
      <rPr>
        <sz val="11"/>
        <color rgb="FF000000"/>
        <rFont val="Calibri"/>
      </rPr>
      <t xml:space="preserve">
</t>
    </r>
    <r>
      <rPr>
        <sz val="11"/>
        <color rgb="FF000000"/>
        <rFont val="Calibri"/>
      </rPr>
      <t>If the sssd service is installed or active, this is a finding.</t>
    </r>
  </si>
  <si>
    <t>V-254222</t>
  </si>
  <si>
    <r>
      <rPr>
        <sz val="11"/>
        <rFont val="Calibri"/>
      </rPr>
      <t>Nutanix AOS pam_unix.so module must be configured in the password-auth file to use a FIPS 140-2 approved cryptographic hashing algorithm for system authentication.</t>
    </r>
  </si>
  <si>
    <r>
      <rPr>
        <sz val="11"/>
        <color rgb="FF000000"/>
        <rFont val="Calibri"/>
      </rPr>
      <t>Configure the pam.d modules to comply with FIPS 140-2:</t>
    </r>
    <r>
      <rPr>
        <sz val="11"/>
        <color rgb="FF000000"/>
        <rFont val="Calibri"/>
      </rPr>
      <t xml:space="preserve">
</t>
    </r>
    <r>
      <rPr>
        <sz val="11"/>
        <color rgb="FF000000"/>
        <rFont val="Calibri"/>
      </rPr>
      <t>1. Enable high-strength passwords:</t>
    </r>
    <r>
      <rPr>
        <sz val="11"/>
        <color rgb="FF000000"/>
        <rFont val="Calibri"/>
      </rPr>
      <t xml:space="preserve">
</t>
    </r>
    <r>
      <rPr>
        <sz val="11"/>
        <color rgb="FF000000"/>
        <rFont val="Calibri"/>
      </rPr>
      <t>$ ncli cluster edit-cvm-security-params enable-high-strength-password=true</t>
    </r>
    <r>
      <rPr>
        <sz val="11"/>
        <color rgb="FF000000"/>
        <rFont val="Calibri"/>
      </rPr>
      <t xml:space="preserve">
</t>
    </r>
    <r>
      <rPr>
        <sz val="11"/>
        <color rgb="FF000000"/>
        <rFont val="Calibri"/>
      </rPr>
      <t xml:space="preserve">2. After enabling the high-strength passwords, the system will process the salt stack to enable the DoD versions of the pam.d files. Recheck the Check Text for compliance.  </t>
    </r>
    <r>
      <rPr>
        <sz val="11"/>
        <color rgb="FF000000"/>
        <rFont val="Calibri"/>
      </rPr>
      <t xml:space="preserve">
</t>
    </r>
    <r>
      <rPr>
        <sz val="11"/>
        <color rgb="FF000000"/>
        <rFont val="Calibri"/>
      </rPr>
      <t>To run the salt command manually to enable the pam.d auth files, run the following command (high-strength passwords must be set to true):</t>
    </r>
    <r>
      <rPr>
        <sz val="11"/>
        <color rgb="FF000000"/>
        <rFont val="Calibri"/>
      </rPr>
      <t xml:space="preserve">
</t>
    </r>
    <r>
      <rPr>
        <sz val="11"/>
        <color rgb="FF000000"/>
        <rFont val="Calibri"/>
      </rPr>
      <t>$ sudo salt-call state.sls security/CVM/pamCVM</t>
    </r>
  </si>
  <si>
    <r>
      <rPr>
        <sz val="11"/>
        <color rgb="FF000000"/>
        <rFont val="Calibri"/>
      </rPr>
      <t>Unapproved mechanisms used for authentication to the cryptographic module are not verified and therefore, cannot be relied upon to provide confidentiality or integrity, and DoD data may be compromised.</t>
    </r>
    <r>
      <rPr>
        <sz val="11"/>
        <color rgb="FF000000"/>
        <rFont val="Calibri"/>
      </rPr>
      <t xml:space="preserve">
</t>
    </r>
    <r>
      <rPr>
        <sz val="11"/>
        <color rgb="FF000000"/>
        <rFont val="Calibri"/>
      </rPr>
      <t>Operating systems utilizing encryption are required to use FIPS-compliant mechanisms for authenticating to cryptographic modules.</t>
    </r>
    <r>
      <rPr>
        <sz val="11"/>
        <color rgb="FF000000"/>
        <rFont val="Calibri"/>
      </rPr>
      <t xml:space="preserve">
</t>
    </r>
    <r>
      <rPr>
        <sz val="11"/>
        <color rgb="FF000000"/>
        <rFont val="Calibri"/>
      </rPr>
      <t>FIPS 140-2 is the current standard for validating that mechanisms used to access cryptographic modules utilize authentication that meets DoD requirements. This allows for Security Levels 1, 2, 3, or 4 for use on a general purpose computing system.</t>
    </r>
  </si>
  <si>
    <r>
      <rPr>
        <sz val="11"/>
        <color rgb="FF000000"/>
        <rFont val="Calibri"/>
      </rPr>
      <t>Verify that the pam_unix.so module is configured to use SHA512.</t>
    </r>
    <r>
      <rPr>
        <sz val="11"/>
        <color rgb="FF000000"/>
        <rFont val="Calibri"/>
      </rPr>
      <t xml:space="preserve">
</t>
    </r>
    <r>
      <rPr>
        <sz val="11"/>
        <color rgb="FF000000"/>
        <rFont val="Calibri"/>
      </rPr>
      <t>$ sudo grep password /etc/pam.d/password-auth | grep pam_unix</t>
    </r>
    <r>
      <rPr>
        <sz val="11"/>
        <color rgb="FF000000"/>
        <rFont val="Calibri"/>
      </rPr>
      <t xml:space="preserve">
</t>
    </r>
    <r>
      <rPr>
        <sz val="11"/>
        <color rgb="FF000000"/>
        <rFont val="Calibri"/>
      </rPr>
      <t>password    sufficient    pam_unix.so sha512 shadow try_first_pass use_authtok</t>
    </r>
    <r>
      <rPr>
        <sz val="11"/>
        <color rgb="FF000000"/>
        <rFont val="Calibri"/>
      </rPr>
      <t xml:space="preserve">
</t>
    </r>
    <r>
      <rPr>
        <sz val="11"/>
        <color rgb="FF000000"/>
        <rFont val="Calibri"/>
      </rPr>
      <t>$ sudo grep password /etc/pam.d/system-auth | grep pam_unix</t>
    </r>
    <r>
      <rPr>
        <sz val="11"/>
        <color rgb="FF000000"/>
        <rFont val="Calibri"/>
      </rPr>
      <t xml:space="preserve">
</t>
    </r>
    <r>
      <rPr>
        <sz val="11"/>
        <color rgb="FF000000"/>
        <rFont val="Calibri"/>
      </rPr>
      <t>password    sufficient    pam_unix.so sha512 shadow try_first_pass use_authtok</t>
    </r>
    <r>
      <rPr>
        <sz val="11"/>
        <color rgb="FF000000"/>
        <rFont val="Calibri"/>
      </rPr>
      <t xml:space="preserve">
</t>
    </r>
    <r>
      <rPr>
        <sz val="11"/>
        <color rgb="FF000000"/>
        <rFont val="Calibri"/>
      </rPr>
      <t>If "sha512" is not an option in both outputs, or is commented out, this is a finding.</t>
    </r>
  </si>
  <si>
    <t>V-254223</t>
  </si>
  <si>
    <r>
      <rPr>
        <sz val="11"/>
        <rFont val="Calibri"/>
      </rPr>
      <t>Nutanix AOS must audit all activities performed during nonlocal maintenance and diagnostic sessions.</t>
    </r>
  </si>
  <si>
    <r>
      <rPr>
        <sz val="11"/>
        <color rgb="FF000000"/>
        <rFont val="Calibri"/>
      </rPr>
      <t>Configure Nutanix AOS to audit all required activities performed during nonlocal maintenance and diagnostic sessions by running the following command.</t>
    </r>
    <r>
      <rPr>
        <sz val="11"/>
        <color rgb="FF000000"/>
        <rFont val="Calibri"/>
      </rPr>
      <t xml:space="preserve">
</t>
    </r>
    <r>
      <rPr>
        <sz val="11"/>
        <color rgb="FF000000"/>
        <rFont val="Calibri"/>
      </rPr>
      <t>salt-call state.sls security/CVM/auditCVM</t>
    </r>
  </si>
  <si>
    <r>
      <rPr>
        <sz val="11"/>
        <color rgb="FF000000"/>
        <rFont val="Calibri"/>
      </rPr>
      <t>If events associated with nonlocal administrative access or diagnostic sessions are not logged, a major tool for assessing and investigating attacks would not be available.</t>
    </r>
    <r>
      <rPr>
        <sz val="11"/>
        <color rgb="FF000000"/>
        <rFont val="Calibri"/>
      </rPr>
      <t xml:space="preserve">
</t>
    </r>
    <r>
      <rPr>
        <sz val="11"/>
        <color rgb="FF000000"/>
        <rFont val="Calibri"/>
      </rPr>
      <t>This requirement addresses auditing-related issues associated with maintenance tools used specifically for diagnostic and repair actions on organizational information systems.</t>
    </r>
    <r>
      <rPr>
        <sz val="11"/>
        <color rgb="FF000000"/>
        <rFont val="Calibri"/>
      </rPr>
      <t xml:space="preserve">
</t>
    </r>
    <r>
      <rPr>
        <sz val="11"/>
        <color rgb="FF000000"/>
        <rFont val="Calibri"/>
      </rPr>
      <t>Nonlocal maintenance and diagnostic activities are those activities conducted by individuals communicating through a network, either an external network (e.g., the internet) or an internal network. Local maintenance and diagnostic activities are those activities carried out by individuals physically present at the information system or information system component and not communicating across a network connection.</t>
    </r>
    <r>
      <rPr>
        <sz val="11"/>
        <color rgb="FF000000"/>
        <rFont val="Calibri"/>
      </rPr>
      <t xml:space="preserve">
</t>
    </r>
    <r>
      <rPr>
        <sz val="11"/>
        <color rgb="FF000000"/>
        <rFont val="Calibri"/>
      </rPr>
      <t>This requirement applies to hardware/software diagnostic test equipment or tools. This requirement does not cover hardware/software components that may support information system maintenance, yet are a part of the system, for example, the software implementing "ping," "ls," "ipconfig," or the hardware and software implementing the monitoring port of an Ethernet switch.</t>
    </r>
  </si>
  <si>
    <r>
      <rPr>
        <sz val="11"/>
        <color rgb="FF000000"/>
        <rFont val="Calibri"/>
      </rPr>
      <t>Confirm Nutanix AOS audits all required activities performed during nonlocal maintenance and diagnostic sessions.</t>
    </r>
    <r>
      <rPr>
        <sz val="11"/>
        <color rgb="FF000000"/>
        <rFont val="Calibri"/>
      </rPr>
      <t xml:space="preserve">
</t>
    </r>
    <r>
      <rPr>
        <sz val="11"/>
        <color rgb="FF000000"/>
        <rFont val="Calibri"/>
      </rPr>
      <t>$ sudo grep -i /usr/sbin/semanage /etc/audit/audit.rules</t>
    </r>
    <r>
      <rPr>
        <sz val="11"/>
        <color rgb="FF000000"/>
        <rFont val="Calibri"/>
      </rPr>
      <t xml:space="preserve">
</t>
    </r>
    <r>
      <rPr>
        <sz val="11"/>
        <color rgb="FF000000"/>
        <rFont val="Calibri"/>
      </rPr>
      <t>-a always,exit -F path=/usr/sbin/semanage -F perm=x -F auid&gt;=1000 -F auid!=4294967295 -k secobjects</t>
    </r>
    <r>
      <rPr>
        <sz val="11"/>
        <color rgb="FF000000"/>
        <rFont val="Calibri"/>
      </rPr>
      <t xml:space="preserve">
</t>
    </r>
    <r>
      <rPr>
        <sz val="11"/>
        <color rgb="FF000000"/>
        <rFont val="Calibri"/>
      </rPr>
      <t>$ sudo grep -i /usr/sbin/setsebool /etc/audit/audit.rules</t>
    </r>
    <r>
      <rPr>
        <sz val="11"/>
        <color rgb="FF000000"/>
        <rFont val="Calibri"/>
      </rPr>
      <t xml:space="preserve">
</t>
    </r>
    <r>
      <rPr>
        <sz val="11"/>
        <color rgb="FF000000"/>
        <rFont val="Calibri"/>
      </rPr>
      <t>-a always,exit -F path=/usr/sbin/setsebool -F perm=x -F auid&gt;=1000 -F auid!=4294967295 -k secobjects</t>
    </r>
    <r>
      <rPr>
        <sz val="11"/>
        <color rgb="FF000000"/>
        <rFont val="Calibri"/>
      </rPr>
      <t xml:space="preserve">
</t>
    </r>
    <r>
      <rPr>
        <sz val="11"/>
        <color rgb="FF000000"/>
        <rFont val="Calibri"/>
      </rPr>
      <t>$ sudo grep -i /usr/bin/chcon /etc/audit/audit.rules</t>
    </r>
    <r>
      <rPr>
        <sz val="11"/>
        <color rgb="FF000000"/>
        <rFont val="Calibri"/>
      </rPr>
      <t xml:space="preserve">
</t>
    </r>
    <r>
      <rPr>
        <sz val="11"/>
        <color rgb="FF000000"/>
        <rFont val="Calibri"/>
      </rPr>
      <t>-a always,exit -F path=/usr/bin/chcon -F perm=x -F auid&gt;=1000 -F auid!=4294967295 -k secobjects</t>
    </r>
    <r>
      <rPr>
        <sz val="11"/>
        <color rgb="FF000000"/>
        <rFont val="Calibri"/>
      </rPr>
      <t xml:space="preserve">
</t>
    </r>
    <r>
      <rPr>
        <sz val="11"/>
        <color rgb="FF000000"/>
        <rFont val="Calibri"/>
      </rPr>
      <t>$ sudo grep -iw /usr/sbin/setfiles /etc/audit/audit.rules</t>
    </r>
    <r>
      <rPr>
        <sz val="11"/>
        <color rgb="FF000000"/>
        <rFont val="Calibri"/>
      </rPr>
      <t xml:space="preserve">
</t>
    </r>
    <r>
      <rPr>
        <sz val="11"/>
        <color rgb="FF000000"/>
        <rFont val="Calibri"/>
      </rPr>
      <t>-a always,exit -F path=/usr/sbin/setfiles -F perm=x -F auid&gt;=1000 -F auid!=4294967295 -k privileged-priv_change</t>
    </r>
    <r>
      <rPr>
        <sz val="11"/>
        <color rgb="FF000000"/>
        <rFont val="Calibri"/>
      </rPr>
      <t xml:space="preserve">
</t>
    </r>
    <r>
      <rPr>
        <sz val="11"/>
        <color rgb="FF000000"/>
        <rFont val="Calibri"/>
      </rPr>
      <t>$ sudo grep -i /var/run/faillock /etc/audit/audit.rules</t>
    </r>
    <r>
      <rPr>
        <sz val="11"/>
        <color rgb="FF000000"/>
        <rFont val="Calibri"/>
      </rPr>
      <t xml:space="preserve">
</t>
    </r>
    <r>
      <rPr>
        <sz val="11"/>
        <color rgb="FF000000"/>
        <rFont val="Calibri"/>
      </rPr>
      <t>-w /var/run/faillock/ -p wa -k logins</t>
    </r>
    <r>
      <rPr>
        <sz val="11"/>
        <color rgb="FF000000"/>
        <rFont val="Calibri"/>
      </rPr>
      <t xml:space="preserve">
</t>
    </r>
    <r>
      <rPr>
        <sz val="11"/>
        <color rgb="FF000000"/>
        <rFont val="Calibri"/>
      </rPr>
      <t>$ sudo grep -i /var/log/lastlog /etc/audit/audit.rules</t>
    </r>
    <r>
      <rPr>
        <sz val="11"/>
        <color rgb="FF000000"/>
        <rFont val="Calibri"/>
      </rPr>
      <t xml:space="preserve">
</t>
    </r>
    <r>
      <rPr>
        <sz val="11"/>
        <color rgb="FF000000"/>
        <rFont val="Calibri"/>
      </rPr>
      <t>-w /var/log/lastlog -p wa -k logins</t>
    </r>
    <r>
      <rPr>
        <sz val="11"/>
        <color rgb="FF000000"/>
        <rFont val="Calibri"/>
      </rPr>
      <t xml:space="preserve">
</t>
    </r>
    <r>
      <rPr>
        <sz val="11"/>
        <color rgb="FF000000"/>
        <rFont val="Calibri"/>
      </rPr>
      <t>If any of the commands listed do not return any output, this is a finding.</t>
    </r>
  </si>
  <si>
    <t>V-254224</t>
  </si>
  <si>
    <r>
      <rPr>
        <sz val="11"/>
        <rFont val="Calibri"/>
      </rPr>
      <t>Nutanix AOS must enable FIPS mode to implement NIST FIPS-validated cryptography.</t>
    </r>
  </si>
  <si>
    <r>
      <rPr>
        <sz val="11"/>
        <color rgb="FF000000"/>
        <rFont val="Calibri"/>
      </rPr>
      <t>Configure the system to run in FIPS mode by running the following command:</t>
    </r>
    <r>
      <rPr>
        <sz val="11"/>
        <color rgb="FF000000"/>
        <rFont val="Calibri"/>
      </rPr>
      <t xml:space="preserve">
</t>
    </r>
    <r>
      <rPr>
        <sz val="11"/>
        <color rgb="FF000000"/>
        <rFont val="Calibri"/>
      </rPr>
      <t>$ sudo salt-call state.sls security/CVM/fipsCVM</t>
    </r>
  </si>
  <si>
    <r>
      <rPr>
        <sz val="11"/>
        <color rgb="FF000000"/>
        <rFont val="Calibri"/>
      </rPr>
      <t>Use of weak or untested encryption algorithms undermines the purposes of utilizing encryption to protect data. The operating system must implement cryptographic modules adhering to the higher standards approved by the federal government since this provides assurance they have been tested and validated.</t>
    </r>
    <r>
      <rPr>
        <sz val="11"/>
        <color rgb="FF000000"/>
        <rFont val="Calibri"/>
      </rPr>
      <t xml:space="preserve">
</t>
    </r>
    <r>
      <rPr>
        <sz val="11"/>
        <color rgb="FF000000"/>
        <rFont val="Calibri"/>
      </rPr>
      <t>Satisfies: SRG-OS-000478-GPOS-00223, SRG-OS-000396-GPOS-00176</t>
    </r>
  </si>
  <si>
    <r>
      <rPr>
        <sz val="11"/>
        <color rgb="FF000000"/>
        <rFont val="Calibri"/>
      </rPr>
      <t>Confirm Nutanix AOS implements DoD-approved encryption to protect the confidentiality of remote access sessions.</t>
    </r>
    <r>
      <rPr>
        <sz val="11"/>
        <color rgb="FF000000"/>
        <rFont val="Calibri"/>
      </rPr>
      <t xml:space="preserve">
</t>
    </r>
    <r>
      <rPr>
        <sz val="11"/>
        <color rgb="FF000000"/>
        <rFont val="Calibri"/>
      </rPr>
      <t>Determine if the "dracut-fips" package is installed with the following command:</t>
    </r>
    <r>
      <rPr>
        <sz val="11"/>
        <color rgb="FF000000"/>
        <rFont val="Calibri"/>
      </rPr>
      <t xml:space="preserve">
</t>
    </r>
    <r>
      <rPr>
        <sz val="11"/>
        <color rgb="FF000000"/>
        <rFont val="Calibri"/>
      </rPr>
      <t>$ sudo yum list installed dracut-fips</t>
    </r>
    <r>
      <rPr>
        <sz val="11"/>
        <color rgb="FF000000"/>
        <rFont val="Calibri"/>
      </rPr>
      <t xml:space="preserve">
</t>
    </r>
    <r>
      <rPr>
        <sz val="11"/>
        <color rgb="FF000000"/>
        <rFont val="Calibri"/>
      </rPr>
      <t xml:space="preserve">dracut-fips.x86_64-033-572.el7 </t>
    </r>
    <r>
      <rPr>
        <sz val="11"/>
        <color rgb="FF000000"/>
        <rFont val="Calibri"/>
      </rPr>
      <t xml:space="preserve">
</t>
    </r>
    <r>
      <rPr>
        <sz val="11"/>
        <color rgb="FF000000"/>
        <rFont val="Calibri"/>
      </rPr>
      <t>If dracut-fips package is not installed, this is a finding.</t>
    </r>
    <r>
      <rPr>
        <sz val="11"/>
        <color rgb="FF000000"/>
        <rFont val="Calibri"/>
      </rPr>
      <t xml:space="preserve">
</t>
    </r>
    <r>
      <rPr>
        <sz val="11"/>
        <color rgb="FF000000"/>
        <rFont val="Calibri"/>
      </rPr>
      <t>Determine if FIPS mode is enabled with the following command:</t>
    </r>
    <r>
      <rPr>
        <sz val="11"/>
        <color rgb="FF000000"/>
        <rFont val="Calibri"/>
      </rPr>
      <t xml:space="preserve">
</t>
    </r>
    <r>
      <rPr>
        <sz val="11"/>
        <color rgb="FF000000"/>
        <rFont val="Calibri"/>
      </rPr>
      <t>$ fipscheck</t>
    </r>
    <r>
      <rPr>
        <sz val="11"/>
        <color rgb="FF000000"/>
        <rFont val="Calibri"/>
      </rPr>
      <t xml:space="preserve">
</t>
    </r>
    <r>
      <rPr>
        <sz val="11"/>
        <color rgb="FF000000"/>
        <rFont val="Calibri"/>
      </rPr>
      <t>usage: fipscheck [-s &lt;hmac-suffix&gt;] &lt;paths-to-files&gt;</t>
    </r>
    <r>
      <rPr>
        <sz val="11"/>
        <color rgb="FF000000"/>
        <rFont val="Calibri"/>
      </rPr>
      <t xml:space="preserve">
</t>
    </r>
    <r>
      <rPr>
        <sz val="11"/>
        <color rgb="FF000000"/>
        <rFont val="Calibri"/>
      </rPr>
      <t>fips mode is on</t>
    </r>
    <r>
      <rPr>
        <sz val="11"/>
        <color rgb="FF000000"/>
        <rFont val="Calibri"/>
      </rPr>
      <t xml:space="preserve">
</t>
    </r>
    <r>
      <rPr>
        <sz val="11"/>
        <color rgb="FF000000"/>
        <rFont val="Calibri"/>
      </rPr>
      <t>If FIPS mode is "on", Determine if the kernel boot parameter is configured for FIPS mode with the following command:</t>
    </r>
    <r>
      <rPr>
        <sz val="11"/>
        <color rgb="FF000000"/>
        <rFont val="Calibri"/>
      </rPr>
      <t xml:space="preserve">
</t>
    </r>
    <r>
      <rPr>
        <sz val="11"/>
        <color rgb="FF000000"/>
        <rFont val="Calibri"/>
      </rPr>
      <t>$ sudo cat /boot/grub/grub.conf | grep fips</t>
    </r>
    <r>
      <rPr>
        <sz val="11"/>
        <color rgb="FF000000"/>
        <rFont val="Calibri"/>
      </rPr>
      <t xml:space="preserve">
</t>
    </r>
    <r>
      <rPr>
        <sz val="11"/>
        <color rgb="FF000000"/>
        <rFont val="Calibri"/>
      </rPr>
      <t>It the  kernel output does not list "fips=1", this is a finding.</t>
    </r>
    <r>
      <rPr>
        <sz val="11"/>
        <color rgb="FF000000"/>
        <rFont val="Calibri"/>
      </rPr>
      <t xml:space="preserve">
</t>
    </r>
    <r>
      <rPr>
        <sz val="11"/>
        <color rgb="FF000000"/>
        <rFont val="Calibri"/>
      </rPr>
      <t>If the kernel boot parameter is configured to use FIPS mode, Determine if the system is in FIPS mode with the following command:</t>
    </r>
    <r>
      <rPr>
        <sz val="11"/>
        <color rgb="FF000000"/>
        <rFont val="Calibri"/>
      </rPr>
      <t xml:space="preserve">
</t>
    </r>
    <r>
      <rPr>
        <sz val="11"/>
        <color rgb="FF000000"/>
        <rFont val="Calibri"/>
      </rPr>
      <t>$ sudo cat /proc/sys/crypto/fips_enabled</t>
    </r>
    <r>
      <rPr>
        <sz val="11"/>
        <color rgb="FF000000"/>
        <rFont val="Calibri"/>
      </rPr>
      <t xml:space="preserve">
</t>
    </r>
    <r>
      <rPr>
        <sz val="11"/>
        <color rgb="FF000000"/>
        <rFont val="Calibri"/>
      </rPr>
      <t>1</t>
    </r>
    <r>
      <rPr>
        <sz val="11"/>
        <color rgb="FF000000"/>
        <rFont val="Calibri"/>
      </rPr>
      <t xml:space="preserve">
</t>
    </r>
    <r>
      <rPr>
        <sz val="11"/>
        <color rgb="FF000000"/>
        <rFont val="Calibri"/>
      </rPr>
      <t>If FIPS mode is not "on", the kernel boot parameter is not configured for FIPS mode, or the system does not have a value of "1" for "fips_enabled" in "/proc/sys/crypto", this is a finding.</t>
    </r>
  </si>
  <si>
    <t>V-254225</t>
  </si>
  <si>
    <r>
      <rPr>
        <sz val="11"/>
        <rFont val="Calibri"/>
      </rPr>
      <t>Nutanix AOS must be configured to run SELinux Policies.</t>
    </r>
  </si>
  <si>
    <r>
      <rPr>
        <sz val="11"/>
        <color rgb="FF000000"/>
        <rFont val="Calibri"/>
      </rPr>
      <t>Configure the operating system to have the policycoreutils package installed with the following command:</t>
    </r>
    <r>
      <rPr>
        <sz val="11"/>
        <color rgb="FF000000"/>
        <rFont val="Calibri"/>
      </rPr>
      <t xml:space="preserve">
</t>
    </r>
    <r>
      <rPr>
        <sz val="11"/>
        <color rgb="FF000000"/>
        <rFont val="Calibri"/>
      </rPr>
      <t>$ sudo yum install policycoreutils</t>
    </r>
  </si>
  <si>
    <r>
      <rPr>
        <sz val="11"/>
        <color rgb="FF000000"/>
        <rFont val="Calibri"/>
      </rPr>
      <t>Without verification of the security functions, security functions may not operate correctly and the failure may go unnoticed. Security function is defined as the hardware, software, and/or firmware of the information system responsible for enforcing the system security policy and supporting the isolation of code and data on which the protection is based. Security functionality includes, but is not limited to, establishing system accounts, configuring access authorizations (i.e., permissions, privileges), setting events to be audited, and setting intrusion detection parameters.</t>
    </r>
  </si>
  <si>
    <r>
      <rPr>
        <sz val="11"/>
        <color rgb="FF000000"/>
        <rFont val="Calibri"/>
      </rPr>
      <t>Nutanix AOS is configured by default to run SELinux Policies. Confirm Nutanix AOS has the policycoreutils package installed with the following command:</t>
    </r>
    <r>
      <rPr>
        <sz val="11"/>
        <color rgb="FF000000"/>
        <rFont val="Calibri"/>
      </rPr>
      <t xml:space="preserve">
</t>
    </r>
    <r>
      <rPr>
        <sz val="11"/>
        <color rgb="FF000000"/>
        <rFont val="Calibri"/>
      </rPr>
      <t>$ sudo yum list installed policycoreutils</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policycoreutils.x86_64                                                 2.5-34.el7                                                 @base</t>
    </r>
    <r>
      <rPr>
        <sz val="11"/>
        <color rgb="FF000000"/>
        <rFont val="Calibri"/>
      </rPr>
      <t xml:space="preserve">
</t>
    </r>
    <r>
      <rPr>
        <sz val="11"/>
        <color rgb="FF000000"/>
        <rFont val="Calibri"/>
      </rPr>
      <t>If the policycoreutils package is not installed, this is a finding.</t>
    </r>
  </si>
  <si>
    <t>V-254226</t>
  </si>
  <si>
    <r>
      <rPr>
        <sz val="11"/>
        <rFont val="Calibri"/>
      </rPr>
      <t>Nutanix AOS must be configured to restrict public directories.</t>
    </r>
  </si>
  <si>
    <r>
      <rPr>
        <sz val="11"/>
        <color rgb="FF000000"/>
        <rFont val="Calibri"/>
      </rPr>
      <t>Configure all public directories to be owned by root or a system account to prevent unauthorized and unintended information transferred via shared system resources.</t>
    </r>
    <r>
      <rPr>
        <sz val="11"/>
        <color rgb="FF000000"/>
        <rFont val="Calibri"/>
      </rPr>
      <t xml:space="preserve">
</t>
    </r>
    <r>
      <rPr>
        <sz val="11"/>
        <color rgb="FF000000"/>
        <rFont val="Calibri"/>
      </rPr>
      <t>Set the owner of all public directories as root or a system account using the command, replace "[Public Directory]" with any directory path not owned by root or a system account:</t>
    </r>
    <r>
      <rPr>
        <sz val="11"/>
        <color rgb="FF000000"/>
        <rFont val="Calibri"/>
      </rPr>
      <t xml:space="preserve">
</t>
    </r>
    <r>
      <rPr>
        <sz val="11"/>
        <color rgb="FF000000"/>
        <rFont val="Calibri"/>
      </rPr>
      <t>$ sudo chown root [Public Directory]</t>
    </r>
    <r>
      <rPr>
        <sz val="11"/>
        <color rgb="FF000000"/>
        <rFont val="Calibri"/>
      </rPr>
      <t xml:space="preserve">
</t>
    </r>
    <r>
      <rPr>
        <sz val="11"/>
        <color rgb="FF000000"/>
        <rFont val="Calibri"/>
      </rPr>
      <t>Set the sticky bit on all world-writable directories using the command, replace "[World-Writable Directory]" with any directory path missing the sticky bit:</t>
    </r>
    <r>
      <rPr>
        <sz val="11"/>
        <color rgb="FF000000"/>
        <rFont val="Calibri"/>
      </rPr>
      <t xml:space="preserve">
</t>
    </r>
    <r>
      <rPr>
        <sz val="11"/>
        <color rgb="FF000000"/>
        <rFont val="Calibri"/>
      </rPr>
      <t>$ sudo chmod 1777 [World-Writable Directory]</t>
    </r>
  </si>
  <si>
    <r>
      <rPr>
        <sz val="11"/>
        <color rgb="FF000000"/>
        <rFont val="Calibri"/>
      </rPr>
      <t>Preventing unauthorized information transfers mitigates the risk of information, including encrypted representations of information, produced by the actions of prior users/roles (or the actions of processes acting on behalf of prior users/roles) from being available to any current users/roles (or current processes) that obtain access to shared system resources (e.g., registers, main memory, hard disks) after those resources have been released back to information systems. The control of information in shared resources is also commonly referred to as object reuse and residual information protection.</t>
    </r>
    <r>
      <rPr>
        <sz val="11"/>
        <color rgb="FF000000"/>
        <rFont val="Calibri"/>
      </rPr>
      <t xml:space="preserve">
</t>
    </r>
    <r>
      <rPr>
        <sz val="11"/>
        <color rgb="FF000000"/>
        <rFont val="Calibri"/>
      </rPr>
      <t>This requirement generally applies to the design of an information technology product, but it can also apply to the configuration of particular information system components that are, or use, such products. This can be verified by acceptance/validation processes in DoD or other government agencies.</t>
    </r>
    <r>
      <rPr>
        <sz val="11"/>
        <color rgb="FF000000"/>
        <rFont val="Calibri"/>
      </rPr>
      <t xml:space="preserve">
</t>
    </r>
    <r>
      <rPr>
        <sz val="11"/>
        <color rgb="FF000000"/>
        <rFont val="Calibri"/>
      </rPr>
      <t>There may be shared resources with configurable protections (e.g., files in storage) that may be assessed on specific information system components.</t>
    </r>
  </si>
  <si>
    <r>
      <rPr>
        <sz val="11"/>
        <color rgb="FF000000"/>
        <rFont val="Calibri"/>
      </rPr>
      <t>Confirm Nutanix AOS provides that all public directories are owned by root or a system account with the following command:</t>
    </r>
    <r>
      <rPr>
        <sz val="11"/>
        <color rgb="FF000000"/>
        <rFont val="Calibri"/>
      </rPr>
      <t xml:space="preserve">
</t>
    </r>
    <r>
      <rPr>
        <sz val="11"/>
        <color rgb="FF000000"/>
        <rFont val="Calibri"/>
      </rPr>
      <t>$ sudo find / -type d -perm -0002 -exec ls -lLd {} \;</t>
    </r>
    <r>
      <rPr>
        <sz val="11"/>
        <color rgb="FF000000"/>
        <rFont val="Calibri"/>
      </rPr>
      <t xml:space="preserve">
</t>
    </r>
    <r>
      <rPr>
        <sz val="11"/>
        <color rgb="FF000000"/>
        <rFont val="Calibri"/>
      </rPr>
      <t>drwxrwxrwt. 2 root root 40 Jun  4 15:21 /dev/mqueue</t>
    </r>
    <r>
      <rPr>
        <sz val="11"/>
        <color rgb="FF000000"/>
        <rFont val="Calibri"/>
      </rPr>
      <t xml:space="preserve">
</t>
    </r>
    <r>
      <rPr>
        <sz val="11"/>
        <color rgb="FF000000"/>
        <rFont val="Calibri"/>
      </rPr>
      <t>drwxrwxrwt. 2 root root 40 Jun  4 15:21 /dev/shm</t>
    </r>
    <r>
      <rPr>
        <sz val="11"/>
        <color rgb="FF000000"/>
        <rFont val="Calibri"/>
      </rPr>
      <t xml:space="preserve">
</t>
    </r>
    <r>
      <rPr>
        <sz val="11"/>
        <color rgb="FF000000"/>
        <rFont val="Calibri"/>
      </rPr>
      <t>drwxrwxrwt. 7 root root 4096 Jul 28 15:37 /tmp</t>
    </r>
    <r>
      <rPr>
        <sz val="11"/>
        <color rgb="FF000000"/>
        <rFont val="Calibri"/>
      </rPr>
      <t xml:space="preserve">
</t>
    </r>
    <r>
      <rPr>
        <sz val="11"/>
        <color rgb="FF000000"/>
        <rFont val="Calibri"/>
      </rPr>
      <t>If any of the returned directories are not owned by root or a system account, this is a finding.</t>
    </r>
    <r>
      <rPr>
        <sz val="11"/>
        <color rgb="FF000000"/>
        <rFont val="Calibri"/>
      </rPr>
      <t xml:space="preserve">
</t>
    </r>
    <r>
      <rPr>
        <sz val="11"/>
        <color rgb="FF000000"/>
        <rFont val="Calibri"/>
      </rPr>
      <t>Determine that all world-writable directories have the sticky bit set by running the following command:</t>
    </r>
    <r>
      <rPr>
        <sz val="11"/>
        <color rgb="FF000000"/>
        <rFont val="Calibri"/>
      </rPr>
      <t xml:space="preserve">
</t>
    </r>
    <r>
      <rPr>
        <sz val="11"/>
        <color rgb="FF000000"/>
        <rFont val="Calibri"/>
      </rPr>
      <t>$ sudo find / -type d \( -perm -0002 -a ! -perm -1000 \) -print 2&gt;/dev/null</t>
    </r>
    <r>
      <rPr>
        <sz val="11"/>
        <color rgb="FF000000"/>
        <rFont val="Calibri"/>
      </rPr>
      <t xml:space="preserve">
</t>
    </r>
    <r>
      <rPr>
        <sz val="11"/>
        <color rgb="FF000000"/>
        <rFont val="Calibri"/>
      </rPr>
      <t>drwxrwxrwxt 7 root root 4096 Jul 26 11:19 /tmp</t>
    </r>
    <r>
      <rPr>
        <sz val="11"/>
        <color rgb="FF000000"/>
        <rFont val="Calibri"/>
      </rPr>
      <t xml:space="preserve">
</t>
    </r>
    <r>
      <rPr>
        <sz val="11"/>
        <color rgb="FF000000"/>
        <rFont val="Calibri"/>
      </rPr>
      <t>If any of the returned directories are world-writable and do not have the sticky bit set, this is a finding.</t>
    </r>
  </si>
  <si>
    <t>V-254227</t>
  </si>
  <si>
    <r>
      <rPr>
        <sz val="11"/>
        <rFont val="Calibri"/>
      </rPr>
      <t>Nutanix AOS must protect against or limit the effects of denial-of-service (DoS) attacks by ensuring the operating system is implementing rate-limiting measures on impacted network interfaces.</t>
    </r>
  </si>
  <si>
    <r>
      <rPr>
        <sz val="11"/>
        <color rgb="FF000000"/>
        <rFont val="Calibri"/>
      </rPr>
      <t>Configure Nutanix AOS firewall services by running the following command:</t>
    </r>
    <r>
      <rPr>
        <sz val="11"/>
        <color rgb="FF000000"/>
        <rFont val="Calibri"/>
      </rPr>
      <t xml:space="preserve">
</t>
    </r>
    <r>
      <rPr>
        <sz val="11"/>
        <color rgb="FF000000"/>
        <rFont val="Calibri"/>
      </rPr>
      <t>$ sudo salt-call state.sls security/CVM/iptables/init</t>
    </r>
  </si>
  <si>
    <r>
      <rPr>
        <sz val="11"/>
        <color rgb="FF000000"/>
        <rFont val="Calibri"/>
      </rPr>
      <t>DoS is a condition when a resource is not available for legitimate users. When this occurs, the organization either cannot accomplish its mission or must operate at degraded capacity.</t>
    </r>
    <r>
      <rPr>
        <sz val="11"/>
        <color rgb="FF000000"/>
        <rFont val="Calibri"/>
      </rPr>
      <t xml:space="preserve">
</t>
    </r>
    <r>
      <rPr>
        <sz val="11"/>
        <color rgb="FF000000"/>
        <rFont val="Calibri"/>
      </rPr>
      <t>This requirement addresses the configuration of the operating system to mitigate the impact of DoS attacks that have occurred or are ongoing on system availability. For each system, known and potential DoS attacks must be identified and solutions for each type implemented. A variety of technologies exist to limit or, in some cases, eliminate the effects of DoS attacks (e.g., limiting processes or establishing memory partitions). Employing increased capacity and bandwidth, combined with service redundancy, may reduce the susceptibility to some DoS attacks.</t>
    </r>
  </si>
  <si>
    <r>
      <rPr>
        <sz val="11"/>
        <color rgb="FF000000"/>
        <rFont val="Calibri"/>
      </rPr>
      <t>Confirm Nutanix AOS protects against or limits the effects of DoS attacks by ensuring that a rate-limiting measures are enabled.</t>
    </r>
    <r>
      <rPr>
        <sz val="11"/>
        <color rgb="FF000000"/>
        <rFont val="Calibri"/>
      </rPr>
      <t xml:space="preserve">
</t>
    </r>
    <r>
      <rPr>
        <sz val="11"/>
        <color rgb="FF000000"/>
        <rFont val="Calibri"/>
      </rPr>
      <t>$ /sbin/sysctl -a | grep 'net.ipv4.tcp_invalid_ratelimit'</t>
    </r>
    <r>
      <rPr>
        <sz val="11"/>
        <color rgb="FF000000"/>
        <rFont val="Calibri"/>
      </rPr>
      <t xml:space="preserve">
</t>
    </r>
    <r>
      <rPr>
        <sz val="11"/>
        <color rgb="FF000000"/>
        <rFont val="Calibri"/>
      </rPr>
      <t>net.ipv4.tcp_invalid_ratelimit = 500</t>
    </r>
    <r>
      <rPr>
        <sz val="11"/>
        <color rgb="FF000000"/>
        <rFont val="Calibri"/>
      </rPr>
      <t xml:space="preserve">
</t>
    </r>
    <r>
      <rPr>
        <sz val="11"/>
        <color rgb="FF000000"/>
        <rFont val="Calibri"/>
      </rPr>
      <t>If "net.ipv4.tcp_invalid_ratelimit" has a value of "0", this is a finding.</t>
    </r>
    <r>
      <rPr>
        <sz val="11"/>
        <color rgb="FF000000"/>
        <rFont val="Calibri"/>
      </rPr>
      <t xml:space="preserve">
</t>
    </r>
    <r>
      <rPr>
        <sz val="11"/>
        <color rgb="FF000000"/>
        <rFont val="Calibri"/>
      </rPr>
      <t>If "net.ipv4.tcp_invalid_ratelimit" has a value greater than "1000" and is not documented with the Information System Security Officer (ISSO), this is a finding.</t>
    </r>
  </si>
  <si>
    <t>V-254228</t>
  </si>
  <si>
    <r>
      <rPr>
        <sz val="11"/>
        <rFont val="Calibri"/>
      </rPr>
      <t>Nutanix AOS must be configured to use syncookies to limit denial-of-service (DoS) attacks.</t>
    </r>
  </si>
  <si>
    <r>
      <rPr>
        <sz val="11"/>
        <color rgb="FF000000"/>
        <rFont val="Calibri"/>
      </rPr>
      <t xml:space="preserve">Configure Nutanix AOS to use TCP syncookies by running the following command: </t>
    </r>
    <r>
      <rPr>
        <sz val="11"/>
        <color rgb="FF000000"/>
        <rFont val="Calibri"/>
      </rPr>
      <t xml:space="preserve">
</t>
    </r>
    <r>
      <rPr>
        <sz val="11"/>
        <color rgb="FF000000"/>
        <rFont val="Calibri"/>
      </rPr>
      <t xml:space="preserve">$ sudo sysctl -w net.ipv4.tcp_syncookies=1 </t>
    </r>
    <r>
      <rPr>
        <sz val="11"/>
        <color rgb="FF000000"/>
        <rFont val="Calibri"/>
      </rPr>
      <t xml:space="preserve">
</t>
    </r>
    <r>
      <rPr>
        <sz val="11"/>
        <color rgb="FF000000"/>
        <rFont val="Calibri"/>
      </rPr>
      <t xml:space="preserve">If "1" is not the system's default value, add or update the following line in "/etc/sysctl.conf": </t>
    </r>
    <r>
      <rPr>
        <sz val="11"/>
        <color rgb="FF000000"/>
        <rFont val="Calibri"/>
      </rPr>
      <t xml:space="preserve">
</t>
    </r>
    <r>
      <rPr>
        <sz val="11"/>
        <color rgb="FF000000"/>
        <rFont val="Calibri"/>
      </rPr>
      <t>net.ipv4.tcp_syncookies = 1</t>
    </r>
  </si>
  <si>
    <r>
      <rPr>
        <sz val="11"/>
        <color rgb="FF000000"/>
        <rFont val="Calibri"/>
      </rPr>
      <t>DoS is a condition when a resource is not available for legitimate users. When this occurs, the organization either cannot accomplish its mission or must operate at degraded capacity.</t>
    </r>
    <r>
      <rPr>
        <sz val="11"/>
        <color rgb="FF000000"/>
        <rFont val="Calibri"/>
      </rPr>
      <t xml:space="preserve">
</t>
    </r>
    <r>
      <rPr>
        <sz val="11"/>
        <color rgb="FF000000"/>
        <rFont val="Calibri"/>
      </rPr>
      <t>Managing excess capacity ensures that sufficient capacity is available to counter flooding attacks. Employing increased capacity and service redundancy may reduce the susceptibility to some DoS attacks. Managing excess capacity may include, for example, establishing selected usage priorities, quotas, or partitioning.</t>
    </r>
  </si>
  <si>
    <r>
      <rPr>
        <sz val="11"/>
        <color rgb="FF000000"/>
        <rFont val="Calibri"/>
      </rPr>
      <t>Confirm Nutanix AOS is configured to use syncookies.</t>
    </r>
    <r>
      <rPr>
        <sz val="11"/>
        <color rgb="FF000000"/>
        <rFont val="Calibri"/>
      </rPr>
      <t xml:space="preserve">
</t>
    </r>
    <r>
      <rPr>
        <sz val="11"/>
        <color rgb="FF000000"/>
        <rFont val="Calibri"/>
      </rPr>
      <t xml:space="preserve">$ sysctl net.ipv4.tcp_syncookies </t>
    </r>
    <r>
      <rPr>
        <sz val="11"/>
        <color rgb="FF000000"/>
        <rFont val="Calibri"/>
      </rPr>
      <t xml:space="preserve">
</t>
    </r>
    <r>
      <rPr>
        <sz val="11"/>
        <color rgb="FF000000"/>
        <rFont val="Calibri"/>
      </rPr>
      <t xml:space="preserve">net.ipv4.tcp_syncookies = 1 </t>
    </r>
    <r>
      <rPr>
        <sz val="11"/>
        <color rgb="FF000000"/>
        <rFont val="Calibri"/>
      </rPr>
      <t xml:space="preserve">
</t>
    </r>
    <r>
      <rPr>
        <sz val="11"/>
        <color rgb="FF000000"/>
        <rFont val="Calibri"/>
      </rPr>
      <t xml:space="preserve">If the value is not "1", this is a finding. </t>
    </r>
    <r>
      <rPr>
        <sz val="11"/>
        <color rgb="FF000000"/>
        <rFont val="Calibri"/>
      </rPr>
      <t xml:space="preserve">
</t>
    </r>
    <r>
      <rPr>
        <sz val="11"/>
        <color rgb="FF000000"/>
        <rFont val="Calibri"/>
      </rPr>
      <t xml:space="preserve">Check the saved value of TCP syncookies with the following command: </t>
    </r>
    <r>
      <rPr>
        <sz val="11"/>
        <color rgb="FF000000"/>
        <rFont val="Calibri"/>
      </rPr>
      <t xml:space="preserve">
</t>
    </r>
    <r>
      <rPr>
        <sz val="11"/>
        <color rgb="FF000000"/>
        <rFont val="Calibri"/>
      </rPr>
      <t xml:space="preserve">$ sudo grep -i net.ipv4.tcp_syncookies /etc/sysctl.conf /etc/sysctl.d/* | grep -v '#' </t>
    </r>
    <r>
      <rPr>
        <sz val="11"/>
        <color rgb="FF000000"/>
        <rFont val="Calibri"/>
      </rPr>
      <t xml:space="preserve">
</t>
    </r>
    <r>
      <rPr>
        <sz val="11"/>
        <color rgb="FF000000"/>
        <rFont val="Calibri"/>
      </rPr>
      <t>If no output is returned, this is a finding.</t>
    </r>
  </si>
  <si>
    <t>V-254229</t>
  </si>
  <si>
    <r>
      <rPr>
        <sz val="11"/>
        <rFont val="Calibri"/>
      </rPr>
      <t>Nutanix AOS must protect the confidentiality and integrity of transmitted information.</t>
    </r>
  </si>
  <si>
    <r>
      <rPr>
        <sz val="11"/>
        <color rgb="FF000000"/>
        <rFont val="Calibri"/>
      </rPr>
      <t>Without protection of the transmitted information, confidentiality and integrity may be compromised because unprotected communications can be intercepted and either read or altered.</t>
    </r>
    <r>
      <rPr>
        <sz val="11"/>
        <color rgb="FF000000"/>
        <rFont val="Calibri"/>
      </rPr>
      <t xml:space="preserve">
</t>
    </r>
    <r>
      <rPr>
        <sz val="11"/>
        <color rgb="FF000000"/>
        <rFont val="Calibri"/>
      </rPr>
      <t>This requirement applies to both internal and external networks and all types of information system components from which information can be transmitted (e.g., servers, mobile devices, notebook computers, printers, copiers, scanners, and facsimile machines). Communication paths outside the physical protection of a controlled boundary are exposed to the possibility of interception and modification.</t>
    </r>
    <r>
      <rPr>
        <sz val="11"/>
        <color rgb="FF000000"/>
        <rFont val="Calibri"/>
      </rPr>
      <t xml:space="preserve">
</t>
    </r>
    <r>
      <rPr>
        <sz val="11"/>
        <color rgb="FF000000"/>
        <rFont val="Calibri"/>
      </rPr>
      <t>Protecting the confidentiality and integrity of organizational information can be accomplished by physical means (e.g., employing physical distribution systems) or by logical means (e.g., employing cryptographic techniques). If physical means of protection are employed, then logical means (cryptography) do not have to be employed, and vice versa.</t>
    </r>
  </si>
  <si>
    <t>V-254230</t>
  </si>
  <si>
    <r>
      <rPr>
        <sz val="11"/>
        <rFont val="Calibri"/>
      </rPr>
      <t>Nutanix AOS must maintain the confidentiality and integrity of information during preparation for transmission.</t>
    </r>
  </si>
  <si>
    <r>
      <rPr>
        <sz val="11"/>
        <color rgb="FF000000"/>
        <rFont val="Calibri"/>
      </rPr>
      <t>Information can be either unintentionally or maliciously disclosed or modified during preparation for transmission, for example, during aggregation, at protocol transformation points, and during packing/unpacking. These unauthorized disclosures or modifications compromise the confidentiality or integrity of the information.</t>
    </r>
    <r>
      <rPr>
        <sz val="11"/>
        <color rgb="FF000000"/>
        <rFont val="Calibri"/>
      </rPr>
      <t xml:space="preserve">
</t>
    </r>
    <r>
      <rPr>
        <sz val="11"/>
        <color rgb="FF000000"/>
        <rFont val="Calibri"/>
      </rPr>
      <t>Ensuring the confidentiality of transmitted information requires the operating system to take measures in preparing information for transmission. This can be accomplished via access control and encryption.</t>
    </r>
    <r>
      <rPr>
        <sz val="11"/>
        <color rgb="FF000000"/>
        <rFont val="Calibri"/>
      </rPr>
      <t xml:space="preserve">
</t>
    </r>
    <r>
      <rPr>
        <sz val="11"/>
        <color rgb="FF000000"/>
        <rFont val="Calibri"/>
      </rPr>
      <t>Use of this requirement will be limited to situations where the data owner has a strict requirement for ensuring data integrity and confidentiality is maintained at every step of the data transfer and handling process. When transmitting data, operating systems need to support transmission protection mechanisms such as TLS, SSL VPNs, or IPsec.</t>
    </r>
  </si>
  <si>
    <t>V-254231</t>
  </si>
  <si>
    <r>
      <rPr>
        <sz val="11"/>
        <rFont val="Calibri"/>
      </rPr>
      <t>Nutanix AOS must maintain the confidentiality and integrity of information during reception.</t>
    </r>
  </si>
  <si>
    <r>
      <rPr>
        <sz val="11"/>
        <color rgb="FF000000"/>
        <rFont val="Calibri"/>
      </rPr>
      <t>Information can be either unintentionally or maliciously disclosed or modified during reception, including, for example, during aggregation, at protocol transformation points, and during packing/unpacking. These unauthorized disclosures or modifications compromise the confidentiality or integrity of the information. Ensuring the confidentiality of transmitted information requires the operating system to take measures in preparing information for transmission. This can be accomplished via access control and encryption. Use of this requirement will be limited to situations where the data owner has a strict requirement for ensuring data integrity and confidentiality is maintained at every step of the data transfer and handling process. When receiving data, operating systems need to leverage protection mechanisms such as TLS, SSL VPNs, or IPsec.</t>
    </r>
  </si>
  <si>
    <t>V-254232</t>
  </si>
  <si>
    <r>
      <rPr>
        <sz val="11"/>
        <rFont val="Calibri"/>
      </rPr>
      <t>Nutanix AOS must generate error messages that provide information necessary for corrective actions without revealing information that could be exploited by adversaries.</t>
    </r>
  </si>
  <si>
    <r>
      <rPr>
        <sz val="11"/>
        <color rgb="FF000000"/>
        <rFont val="Calibri"/>
      </rPr>
      <t>Configure the Nutanix AOS to set permissions of all log files under /home/log directory to "640" or more restricted, by using the following command:</t>
    </r>
    <r>
      <rPr>
        <sz val="11"/>
        <color rgb="FF000000"/>
        <rFont val="Calibri"/>
      </rPr>
      <t xml:space="preserve">
</t>
    </r>
    <r>
      <rPr>
        <sz val="11"/>
        <color rgb="FF000000"/>
        <rFont val="Calibri"/>
      </rPr>
      <t>$ sudo find /var/log -perm /137 -type f -exec chmod 640 '{}' \;</t>
    </r>
  </si>
  <si>
    <r>
      <rPr>
        <sz val="11"/>
        <color rgb="FF000000"/>
        <rFont val="Calibri"/>
      </rPr>
      <t>Any operating system providing too much information in error messages risks compromising the data and security of the structure, and content of error messages needs to be carefully considered by the organization.</t>
    </r>
    <r>
      <rPr>
        <sz val="11"/>
        <color rgb="FF000000"/>
        <rFont val="Calibri"/>
      </rPr>
      <t xml:space="preserve">
</t>
    </r>
    <r>
      <rPr>
        <sz val="11"/>
        <color rgb="FF000000"/>
        <rFont val="Calibri"/>
      </rPr>
      <t>Organizations carefully consider the structure/content of error messages. The extent to which information systems are able to identify and handle error conditions is guided by organizational policy and operational requirements. Information that could be exploited by adversaries includes, for example, erroneous logon attempts with passwords entered by mistake as the username, mission/business information that can be derived from (if not stated explicitly by) information recorded, and personal information, such as account numbers, social security numbers, and credit card numbers.</t>
    </r>
  </si>
  <si>
    <r>
      <rPr>
        <sz val="11"/>
        <color rgb="FF000000"/>
        <rFont val="Calibri"/>
      </rPr>
      <t>Verify Nutanix AOS has all system log files under the /home/log directory with a permission set to "640", by using the following command:</t>
    </r>
    <r>
      <rPr>
        <sz val="11"/>
        <color rgb="FF000000"/>
        <rFont val="Calibri"/>
      </rPr>
      <t xml:space="preserve">
</t>
    </r>
    <r>
      <rPr>
        <sz val="11"/>
        <color rgb="FF000000"/>
        <rFont val="Calibri"/>
      </rPr>
      <t>$ sudo find /home/log -perm /137 -type f -exec stat -c "%n %a" {} \;</t>
    </r>
    <r>
      <rPr>
        <sz val="11"/>
        <color rgb="FF000000"/>
        <rFont val="Calibri"/>
      </rPr>
      <t xml:space="preserve">
</t>
    </r>
    <r>
      <rPr>
        <sz val="11"/>
        <color rgb="FF000000"/>
        <rFont val="Calibri"/>
      </rPr>
      <t>If command displays any output, this is a finding.</t>
    </r>
  </si>
  <si>
    <t>V-254233</t>
  </si>
  <si>
    <r>
      <rPr>
        <sz val="11"/>
        <rFont val="Calibri"/>
      </rPr>
      <t>Nutanix AOS must reveal error messages only to authorized users.</t>
    </r>
  </si>
  <si>
    <r>
      <rPr>
        <sz val="11"/>
        <color rgb="FF000000"/>
        <rFont val="Calibri"/>
      </rPr>
      <t>Configure the audit rules ownership by running the following command:</t>
    </r>
    <r>
      <rPr>
        <sz val="11"/>
        <color rgb="FF000000"/>
        <rFont val="Calibri"/>
      </rPr>
      <t xml:space="preserve">
</t>
    </r>
    <r>
      <rPr>
        <sz val="11"/>
        <color rgb="FF000000"/>
        <rFont val="Calibri"/>
      </rPr>
      <t>$ sudo salt-call state.sls security/CVM/auditCVM</t>
    </r>
  </si>
  <si>
    <r>
      <rPr>
        <sz val="11"/>
        <color rgb="FF000000"/>
        <rFont val="Calibri"/>
      </rPr>
      <t>Only authorized personnel should be aware of errors and the details of the errors. Error messages are an indicator of an organization's operational state or can identify the operating system or platform. Additionally, Personally Identifiable Information (PII) and operational information must not be revealed through error messages to unauthorized personnel or their designated representatives.</t>
    </r>
    <r>
      <rPr>
        <sz val="11"/>
        <color rgb="FF000000"/>
        <rFont val="Calibri"/>
      </rPr>
      <t xml:space="preserve">
</t>
    </r>
    <r>
      <rPr>
        <sz val="11"/>
        <color rgb="FF000000"/>
        <rFont val="Calibri"/>
      </rPr>
      <t>The structure and content of error messages must be carefully considered by the organization and development team. The extent to which the information system is able to identify and handle error conditions is guided by organizational policy and operational requirements.</t>
    </r>
  </si>
  <si>
    <r>
      <rPr>
        <sz val="11"/>
        <color rgb="FF000000"/>
        <rFont val="Calibri"/>
      </rPr>
      <t>Nutanix AOS audit logs must be owned by root to prevent unauthorized read access.</t>
    </r>
    <r>
      <rPr>
        <sz val="11"/>
        <color rgb="FF000000"/>
        <rFont val="Calibri"/>
      </rPr>
      <t xml:space="preserve">
</t>
    </r>
    <r>
      <rPr>
        <sz val="11"/>
        <color rgb="FF000000"/>
        <rFont val="Calibri"/>
      </rPr>
      <t>Determine where the audit log file is located:</t>
    </r>
    <r>
      <rPr>
        <sz val="11"/>
        <color rgb="FF000000"/>
        <rFont val="Calibri"/>
      </rPr>
      <t xml:space="preserve">
</t>
    </r>
    <r>
      <rPr>
        <sz val="11"/>
        <color rgb="FF000000"/>
        <rFont val="Calibri"/>
      </rPr>
      <t>$sudo grep -iw log_file /etc/audit/auditd.conf</t>
    </r>
    <r>
      <rPr>
        <sz val="11"/>
        <color rgb="FF000000"/>
        <rFont val="Calibri"/>
      </rPr>
      <t xml:space="preserve">
</t>
    </r>
    <r>
      <rPr>
        <sz val="11"/>
        <color rgb="FF000000"/>
        <rFont val="Calibri"/>
      </rPr>
      <t>log_file = /home/log/audit/audit.log</t>
    </r>
    <r>
      <rPr>
        <sz val="11"/>
        <color rgb="FF000000"/>
        <rFont val="Calibri"/>
      </rPr>
      <t xml:space="preserve">
</t>
    </r>
    <r>
      <rPr>
        <sz val="11"/>
        <color rgb="FF000000"/>
        <rFont val="Calibri"/>
      </rPr>
      <t>Using the location of the audit log file, determine if the audit log is owned by "root" using the following command:</t>
    </r>
    <r>
      <rPr>
        <sz val="11"/>
        <color rgb="FF000000"/>
        <rFont val="Calibri"/>
      </rPr>
      <t xml:space="preserve">
</t>
    </r>
    <r>
      <rPr>
        <sz val="11"/>
        <color rgb="FF000000"/>
        <rFont val="Calibri"/>
      </rPr>
      <t>ls -al /home/log/audit/audit.log</t>
    </r>
    <r>
      <rPr>
        <sz val="11"/>
        <color rgb="FF000000"/>
        <rFont val="Calibri"/>
      </rPr>
      <t xml:space="preserve">
</t>
    </r>
    <r>
      <rPr>
        <sz val="11"/>
        <color rgb="FF000000"/>
        <rFont val="Calibri"/>
      </rPr>
      <t>-rw-------. 1 root root 3427758 Apr  8 18:43 /home/log/audit/audit.log</t>
    </r>
    <r>
      <rPr>
        <sz val="11"/>
        <color rgb="FF000000"/>
        <rFont val="Calibri"/>
      </rPr>
      <t xml:space="preserve">
</t>
    </r>
    <r>
      <rPr>
        <sz val="11"/>
        <color rgb="FF000000"/>
        <rFont val="Calibri"/>
      </rPr>
      <t>If the audit log is not owned by "root", this is a finding.</t>
    </r>
  </si>
  <si>
    <t>V-254234</t>
  </si>
  <si>
    <r>
      <rPr>
        <sz val="11"/>
        <rFont val="Calibri"/>
      </rPr>
      <t>Nutanix AOS must implement nonexecutable data to protect its memory from unauthorized code execution.</t>
    </r>
  </si>
  <si>
    <r>
      <rPr>
        <sz val="11"/>
        <color rgb="FF000000"/>
        <rFont val="Calibri"/>
      </rPr>
      <t>If Nutanix AOS does not list 'nx' flag in the /proc/cpuinfo and the system's BIOS setup configuration permits toggling the No Execution bit, then set it to "enable".</t>
    </r>
  </si>
  <si>
    <r>
      <rPr>
        <sz val="11"/>
        <color rgb="FF000000"/>
        <rFont val="Calibri"/>
      </rPr>
      <t>Some adversaries launch attacks with the intent of executing code in nonexecutable regions of memory or in memory locations that are prohibited. Security safeguards employed to protect memory include, for example, data execution prevention and address space layout randomization. Data execution prevention safeguards can either be hardware-enforced or software-enforced with hardware providing the greater strength of mechanism.</t>
    </r>
    <r>
      <rPr>
        <sz val="11"/>
        <color rgb="FF000000"/>
        <rFont val="Calibri"/>
      </rPr>
      <t xml:space="preserve">
</t>
    </r>
    <r>
      <rPr>
        <sz val="11"/>
        <color rgb="FF000000"/>
        <rFont val="Calibri"/>
      </rPr>
      <t>Examples of attacks are buffer overflow attacks.</t>
    </r>
  </si>
  <si>
    <r>
      <rPr>
        <sz val="11"/>
        <color rgb="FF000000"/>
        <rFont val="Calibri"/>
      </rPr>
      <t>Nutanix AOS is configured to implement nonexecutable data to protect its memory from unauthorized code execution.</t>
    </r>
    <r>
      <rPr>
        <sz val="11"/>
        <color rgb="FF000000"/>
        <rFont val="Calibri"/>
      </rPr>
      <t xml:space="preserve">
</t>
    </r>
    <r>
      <rPr>
        <sz val="11"/>
        <color rgb="FF000000"/>
        <rFont val="Calibri"/>
      </rPr>
      <t>$ sudo grep flags /proc/cpuinfo | grep -w nx</t>
    </r>
    <r>
      <rPr>
        <sz val="11"/>
        <color rgb="FF000000"/>
        <rFont val="Calibri"/>
      </rPr>
      <t xml:space="preserve">
</t>
    </r>
    <r>
      <rPr>
        <sz val="11"/>
        <color rgb="FF000000"/>
        <rFont val="Calibri"/>
      </rPr>
      <t>flags.       : fpu vme de …. nx pdpe1gb rdtscp...</t>
    </r>
    <r>
      <rPr>
        <sz val="11"/>
        <color rgb="FF000000"/>
        <rFont val="Calibri"/>
      </rPr>
      <t xml:space="preserve">
</t>
    </r>
    <r>
      <rPr>
        <sz val="11"/>
        <color rgb="FF000000"/>
        <rFont val="Calibri"/>
      </rPr>
      <t>If "flags" does not contain the "nx" flag, this is a finding.</t>
    </r>
  </si>
  <si>
    <t>V-254235</t>
  </si>
  <si>
    <r>
      <rPr>
        <sz val="11"/>
        <rFont val="Calibri"/>
      </rPr>
      <t>Nutanix AOS must implement address space layout randomization to protect its memory from unauthorized code execution.</t>
    </r>
  </si>
  <si>
    <r>
      <rPr>
        <sz val="11"/>
        <color rgb="FF000000"/>
        <rFont val="Calibri"/>
      </rPr>
      <t>Configure Nutanix AOS to implement address space layout randomization by running the following command:</t>
    </r>
    <r>
      <rPr>
        <sz val="11"/>
        <color rgb="FF000000"/>
        <rFont val="Calibri"/>
      </rPr>
      <t xml:space="preserve">
</t>
    </r>
    <r>
      <rPr>
        <sz val="11"/>
        <color rgb="FF000000"/>
        <rFont val="Calibri"/>
      </rPr>
      <t>$ sudo sysctl kernel.randomize_va_space=2</t>
    </r>
  </si>
  <si>
    <r>
      <rPr>
        <sz val="11"/>
        <color rgb="FF000000"/>
        <rFont val="Calibri"/>
      </rPr>
      <t>Confirm Nutanix AOS is configured to implement address space layout randomization.</t>
    </r>
    <r>
      <rPr>
        <sz val="11"/>
        <color rgb="FF000000"/>
        <rFont val="Calibri"/>
      </rPr>
      <t xml:space="preserve">
</t>
    </r>
    <r>
      <rPr>
        <sz val="11"/>
        <color rgb="FF000000"/>
        <rFont val="Calibri"/>
      </rPr>
      <t>$ sudo sysctl kernel.randomize_va_space</t>
    </r>
    <r>
      <rPr>
        <sz val="11"/>
        <color rgb="FF000000"/>
        <rFont val="Calibri"/>
      </rPr>
      <t xml:space="preserve">
</t>
    </r>
    <r>
      <rPr>
        <sz val="11"/>
        <color rgb="FF000000"/>
        <rFont val="Calibri"/>
      </rPr>
      <t>kernel.randomize_va_space = 2</t>
    </r>
    <r>
      <rPr>
        <sz val="11"/>
        <color rgb="FF000000"/>
        <rFont val="Calibri"/>
      </rPr>
      <t xml:space="preserve">
</t>
    </r>
    <r>
      <rPr>
        <sz val="11"/>
        <color rgb="FF000000"/>
        <rFont val="Calibri"/>
      </rPr>
      <t>If the value of kernel.randomize_va_space is anything other than "2", this is a finding.</t>
    </r>
  </si>
  <si>
    <t>V-254236</t>
  </si>
  <si>
    <r>
      <rPr>
        <sz val="11"/>
        <rFont val="Calibri"/>
      </rPr>
      <t>Nutanix AOS must remove all software components after updated versions have been installed.</t>
    </r>
  </si>
  <si>
    <r>
      <rPr>
        <sz val="11"/>
        <color rgb="FF000000"/>
        <rFont val="Calibri"/>
      </rPr>
      <t>Configure Yum settings to remove all software components after an updated version is installed by running the following command:</t>
    </r>
    <r>
      <rPr>
        <sz val="11"/>
        <color rgb="FF000000"/>
        <rFont val="Calibri"/>
      </rPr>
      <t xml:space="preserve">
</t>
    </r>
    <r>
      <rPr>
        <sz val="11"/>
        <color rgb="FF000000"/>
        <rFont val="Calibri"/>
      </rPr>
      <t>$ sudo salt-call state.sls security/CVM/yumCVM</t>
    </r>
  </si>
  <si>
    <r>
      <rPr>
        <sz val="11"/>
        <color rgb="FF000000"/>
        <rFont val="Calibri"/>
      </rPr>
      <t>Previous versions of software components that are not removed from the information system after updates have been installed may be exploited by adversaries. Some information technology products may remove older versions of software automatically from the information system.</t>
    </r>
  </si>
  <si>
    <r>
      <rPr>
        <sz val="11"/>
        <color rgb="FF000000"/>
        <rFont val="Calibri"/>
      </rPr>
      <t>Confirm Nutanix AOS removes all software components after updated versions have been installed.</t>
    </r>
    <r>
      <rPr>
        <sz val="11"/>
        <color rgb="FF000000"/>
        <rFont val="Calibri"/>
      </rPr>
      <t xml:space="preserve">
</t>
    </r>
    <r>
      <rPr>
        <sz val="11"/>
        <color rgb="FF000000"/>
        <rFont val="Calibri"/>
      </rPr>
      <t>$ sudo grep -i clean_requirements_on_remove /etc/yum.conf</t>
    </r>
    <r>
      <rPr>
        <sz val="11"/>
        <color rgb="FF000000"/>
        <rFont val="Calibri"/>
      </rPr>
      <t xml:space="preserve">
</t>
    </r>
    <r>
      <rPr>
        <sz val="11"/>
        <color rgb="FF000000"/>
        <rFont val="Calibri"/>
      </rPr>
      <t>clean_requirements_on_remove=1</t>
    </r>
    <r>
      <rPr>
        <sz val="11"/>
        <color rgb="FF000000"/>
        <rFont val="Calibri"/>
      </rPr>
      <t xml:space="preserve">
</t>
    </r>
    <r>
      <rPr>
        <sz val="11"/>
        <color rgb="FF000000"/>
        <rFont val="Calibri"/>
      </rPr>
      <t>If "clean_requirements_on_remove" is not set to "1", "True", or "yes", or is not set in "/etc/yum.conf", this is a finding.</t>
    </r>
  </si>
  <si>
    <t>V-254237</t>
  </si>
  <si>
    <r>
      <rPr>
        <sz val="11"/>
        <rFont val="Calibri"/>
      </rPr>
      <t>Nutanix AOS must be configured to use SELinux Enforcing mode.</t>
    </r>
  </si>
  <si>
    <r>
      <rPr>
        <sz val="11"/>
        <color rgb="FF000000"/>
        <rFont val="Calibri"/>
      </rPr>
      <t>Configure Nutanix AOS to verify correct operation of all security functions.</t>
    </r>
    <r>
      <rPr>
        <sz val="11"/>
        <color rgb="FF000000"/>
        <rFont val="Calibri"/>
      </rPr>
      <t xml:space="preserve">
</t>
    </r>
    <r>
      <rPr>
        <sz val="11"/>
        <color rgb="FF000000"/>
        <rFont val="Calibri"/>
      </rPr>
      <t>Set the "SELinux" status and the "Enforcing" mode by modifying the "/etc/selinux/config" file to have the following line:</t>
    </r>
    <r>
      <rPr>
        <sz val="11"/>
        <color rgb="FF000000"/>
        <rFont val="Calibri"/>
      </rPr>
      <t xml:space="preserve">
</t>
    </r>
    <r>
      <rPr>
        <sz val="11"/>
        <color rgb="FF000000"/>
        <rFont val="Calibri"/>
      </rPr>
      <t>SELINUX=enforcing</t>
    </r>
    <r>
      <rPr>
        <sz val="11"/>
        <color rgb="FF000000"/>
        <rFont val="Calibri"/>
      </rPr>
      <t xml:space="preserve">
</t>
    </r>
    <r>
      <rPr>
        <sz val="11"/>
        <color rgb="FF000000"/>
        <rFont val="Calibri"/>
      </rPr>
      <t>A reboot is required for the changes to take effect.</t>
    </r>
  </si>
  <si>
    <r>
      <rPr>
        <sz val="11"/>
        <color rgb="FF000000"/>
        <rFont val="Calibri"/>
      </rPr>
      <t>Without verification of the security functions, security functions may not operate correctly and the failure may go unnoticed. Security function is defined as the hardware, software, and/or firmware of the information system responsible for enforcing the system security policy and supporting the isolation of code and data on which the protection is based. Security functionality includes, but is not limited to, establishing system accounts, configuring access authorizations (i.e., permissions, privileges), setting events to be audited, and setting intrusion detection parameters.</t>
    </r>
    <r>
      <rPr>
        <sz val="11"/>
        <color rgb="FF000000"/>
        <rFont val="Calibri"/>
      </rPr>
      <t xml:space="preserve">
</t>
    </r>
    <r>
      <rPr>
        <sz val="11"/>
        <color rgb="FF000000"/>
        <rFont val="Calibri"/>
      </rPr>
      <t>This requirement applies to operating systems performing security function verification/testing and/or systems and environments that require this functionality.</t>
    </r>
    <r>
      <rPr>
        <sz val="11"/>
        <color rgb="FF000000"/>
        <rFont val="Calibri"/>
      </rPr>
      <t xml:space="preserve">
</t>
    </r>
    <r>
      <rPr>
        <sz val="11"/>
        <color rgb="FF000000"/>
        <rFont val="Calibri"/>
      </rPr>
      <t>Satisfies: SRG-OS-000445-GPOS-00199, SRG-OS-000446-GPOS-00200, SRG-OS-000447-GPOS-00201, SRG-OS-000134-GPOS-00068</t>
    </r>
  </si>
  <si>
    <r>
      <rPr>
        <sz val="11"/>
        <color rgb="FF000000"/>
        <rFont val="Calibri"/>
      </rPr>
      <t>Confirm Nutanix AOS verifies correct operation of all security functions.</t>
    </r>
    <r>
      <rPr>
        <sz val="11"/>
        <color rgb="FF000000"/>
        <rFont val="Calibri"/>
      </rPr>
      <t xml:space="preserve">
</t>
    </r>
    <r>
      <rPr>
        <sz val="11"/>
        <color rgb="FF000000"/>
        <rFont val="Calibri"/>
      </rPr>
      <t>$ sudo sestatus</t>
    </r>
    <r>
      <rPr>
        <sz val="11"/>
        <color rgb="FF000000"/>
        <rFont val="Calibri"/>
      </rPr>
      <t xml:space="preserve">
</t>
    </r>
    <r>
      <rPr>
        <sz val="11"/>
        <color rgb="FF000000"/>
        <rFont val="Calibri"/>
      </rPr>
      <t>SELinux status:                 enabled</t>
    </r>
    <r>
      <rPr>
        <sz val="11"/>
        <color rgb="FF000000"/>
        <rFont val="Calibri"/>
      </rPr>
      <t xml:space="preserve">
</t>
    </r>
    <r>
      <rPr>
        <sz val="11"/>
        <color rgb="FF000000"/>
        <rFont val="Calibri"/>
      </rPr>
      <t>SELinuxfs mount:                /sys/fs/selinux</t>
    </r>
    <r>
      <rPr>
        <sz val="11"/>
        <color rgb="FF000000"/>
        <rFont val="Calibri"/>
      </rPr>
      <t xml:space="preserve">
</t>
    </r>
    <r>
      <rPr>
        <sz val="11"/>
        <color rgb="FF000000"/>
        <rFont val="Calibri"/>
      </rPr>
      <t>SELinux root directory:         /etc/selinux</t>
    </r>
    <r>
      <rPr>
        <sz val="11"/>
        <color rgb="FF000000"/>
        <rFont val="Calibri"/>
      </rPr>
      <t xml:space="preserve">
</t>
    </r>
    <r>
      <rPr>
        <sz val="11"/>
        <color rgb="FF000000"/>
        <rFont val="Calibri"/>
      </rPr>
      <t>Loaded policy name:             targeted</t>
    </r>
    <r>
      <rPr>
        <sz val="11"/>
        <color rgb="FF000000"/>
        <rFont val="Calibri"/>
      </rPr>
      <t xml:space="preserve">
</t>
    </r>
    <r>
      <rPr>
        <sz val="11"/>
        <color rgb="FF000000"/>
        <rFont val="Calibri"/>
      </rPr>
      <t>Current mode:                   enforcing</t>
    </r>
    <r>
      <rPr>
        <sz val="11"/>
        <color rgb="FF000000"/>
        <rFont val="Calibri"/>
      </rPr>
      <t xml:space="preserve">
</t>
    </r>
    <r>
      <rPr>
        <sz val="11"/>
        <color rgb="FF000000"/>
        <rFont val="Calibri"/>
      </rPr>
      <t>Mode from config file:          enforcing</t>
    </r>
    <r>
      <rPr>
        <sz val="11"/>
        <color rgb="FF000000"/>
        <rFont val="Calibri"/>
      </rPr>
      <t xml:space="preserve">
</t>
    </r>
    <r>
      <rPr>
        <sz val="11"/>
        <color rgb="FF000000"/>
        <rFont val="Calibri"/>
      </rPr>
      <t>Policy MLS status:              enabled</t>
    </r>
    <r>
      <rPr>
        <sz val="11"/>
        <color rgb="FF000000"/>
        <rFont val="Calibri"/>
      </rPr>
      <t xml:space="preserve">
</t>
    </r>
    <r>
      <rPr>
        <sz val="11"/>
        <color rgb="FF000000"/>
        <rFont val="Calibri"/>
      </rPr>
      <t>Policy deny_unknown status:     allowed</t>
    </r>
    <r>
      <rPr>
        <sz val="11"/>
        <color rgb="FF000000"/>
        <rFont val="Calibri"/>
      </rPr>
      <t xml:space="preserve">
</t>
    </r>
    <r>
      <rPr>
        <sz val="11"/>
        <color rgb="FF000000"/>
        <rFont val="Calibri"/>
      </rPr>
      <t>Max kernel policy version:      31</t>
    </r>
    <r>
      <rPr>
        <sz val="11"/>
        <color rgb="FF000000"/>
        <rFont val="Calibri"/>
      </rPr>
      <t xml:space="preserve">
</t>
    </r>
    <r>
      <rPr>
        <sz val="11"/>
        <color rgb="FF000000"/>
        <rFont val="Calibri"/>
      </rPr>
      <t>If the "Loaded policy name" is not set to "targeted", this is a finding.</t>
    </r>
    <r>
      <rPr>
        <sz val="11"/>
        <color rgb="FF000000"/>
        <rFont val="Calibri"/>
      </rPr>
      <t xml:space="preserve">
</t>
    </r>
    <r>
      <rPr>
        <sz val="11"/>
        <color rgb="FF000000"/>
        <rFont val="Calibri"/>
      </rPr>
      <t>Verify that the /etc/selinux/config file is configured to the "SELINUXTYPE" to "targeted":</t>
    </r>
    <r>
      <rPr>
        <sz val="11"/>
        <color rgb="FF000000"/>
        <rFont val="Calibri"/>
      </rPr>
      <t xml:space="preserve">
</t>
    </r>
    <r>
      <rPr>
        <sz val="11"/>
        <color rgb="FF000000"/>
        <rFont val="Calibri"/>
      </rPr>
      <t>$ sudo grep -i "selinuxtype" /etc/selinux/config | grep -v '^#'</t>
    </r>
    <r>
      <rPr>
        <sz val="11"/>
        <color rgb="FF000000"/>
        <rFont val="Calibri"/>
      </rPr>
      <t xml:space="preserve">
</t>
    </r>
    <r>
      <rPr>
        <sz val="11"/>
        <color rgb="FF000000"/>
        <rFont val="Calibri"/>
      </rPr>
      <t>SELINUXTYPE = targeted</t>
    </r>
    <r>
      <rPr>
        <sz val="11"/>
        <color rgb="FF000000"/>
        <rFont val="Calibri"/>
      </rPr>
      <t xml:space="preserve">
</t>
    </r>
    <r>
      <rPr>
        <sz val="11"/>
        <color rgb="FF000000"/>
        <rFont val="Calibri"/>
      </rPr>
      <t>If no results are returned or "SELINUXTYPE" is not set to "targeted",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</si>
  <si>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</si>
  <si>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</si>
  <si>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</si>
  <si>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</si>
  <si>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</si>
  <si>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</si>
  <si>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</si>
  <si>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</si>
  <si>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</si>
  <si>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</si>
  <si>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</si>
  <si>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</si>
  <si>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</si>
  <si>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</si>
  <si>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</si>
  <si>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</si>
  <si>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</si>
  <si>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</si>
  <si>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</si>
  <si>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</si>
  <si>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</si>
  <si>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</si>
  <si>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</si>
  <si>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</si>
  <si>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</si>
  <si>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</si>
  <si>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</si>
  <si>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</si>
  <si>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</si>
  <si>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Nutanix AOS 5.20.x Security Technical Implementation Guide V1R1</t>
  </si>
  <si>
    <t>Developed By:</t>
  </si>
  <si>
    <t>Nutanix and Defense Information Systems Agency (DISA) for the US DoD</t>
  </si>
  <si>
    <t>Release Information:</t>
  </si>
  <si>
    <r>
      <rPr>
        <b/>
        <sz val="11"/>
        <color rgb="FF000000"/>
        <rFont val="Calibri"/>
      </rPr>
      <t>Version:</t>
    </r>
    <r>
      <rPr>
        <sz val="11"/>
        <color rgb="FF000000"/>
        <rFont val="Calibri"/>
      </rPr>
      <t xml:space="preserve"> V1R1    </t>
    </r>
    <r>
      <rPr>
        <b/>
        <sz val="11"/>
        <color rgb="FF000000"/>
        <rFont val="Calibri"/>
      </rPr>
      <t>Date:</t>
    </r>
    <r>
      <rPr>
        <sz val="11"/>
        <color rgb="FF000000"/>
        <rFont val="Calibri"/>
      </rPr>
      <t xml:space="preserve"> 08 September 2022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141</t>
    </r>
  </si>
  <si>
    <t>Download Url:</t>
  </si>
  <si>
    <t>https://www.cyber.mil/stigs</t>
  </si>
  <si>
    <t>Guide Overview:</t>
  </si>
  <si>
    <r>
      <rPr>
        <sz val="11"/>
        <color rgb="FF000000"/>
        <rFont val="Calibri"/>
      </rPr>
      <t>The Nutanix Acropolis Operating System (AOS) 5.20.x Security Technical Implementation Guide (STIG) is published as a tool to improve the security of Department of Defense (DoD) information systems. This document is meant for use in conjunction with other STIGs, such as the Enclave, Network Infrastructure, and Secure Remote Computing STIGs.</t>
    </r>
    <r>
      <rPr>
        <sz val="11"/>
        <color rgb="FF000000"/>
        <rFont val="Calibri"/>
      </rPr>
      <t xml:space="preserve">
</t>
    </r>
    <r>
      <rPr>
        <sz val="11"/>
        <color rgb="FF000000"/>
        <rFont val="Calibri"/>
      </rPr>
      <t>Nutanix AOS is an operating system for the Nutanix hyper-converged infrastructure platform. The operating system is the core software stack that provides an abstraction layer between the hypervisor and workloads. Nutanix AOS offers services that manage:</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Storage.</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Upgrades.</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Replication.</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Scalability.</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Automated data tiering.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Security.</t>
    </r>
    <r>
      <rPr>
        <sz val="11"/>
        <color rgb="FF000000"/>
        <rFont val="Calibri"/>
      </rPr>
      <t xml:space="preserve">
</t>
    </r>
    <r>
      <rPr>
        <sz val="11"/>
        <color rgb="FF000000"/>
        <rFont val="Calibri"/>
      </rPr>
      <t>Nutanix AOS comes with a built-in hypervisor called Acropolis Hypervisor (AHV), but it can also support hypervisors from other vendors such as VMware vSphere ESXi, Citrix Hypervisor, and Microsoft Hyper-V.</t>
    </r>
    <r>
      <rPr>
        <sz val="11"/>
        <color rgb="FF000000"/>
        <rFont val="Calibri"/>
      </rPr>
      <t xml:space="preserve">
</t>
    </r>
    <r>
      <rPr>
        <sz val="11"/>
        <color rgb="FF000000"/>
        <rFont val="Calibri"/>
      </rPr>
      <t>Even though Nutanix AOS can be installed with additional services, this STIG is written to secure AOS, the operating system, and the integrated Prism Elements. The additional services, (e.g., storage, upgrades, replication, etc.), hypervisors, and workloads are out of scope for this STIG. The additional services, resources, and workloads must be secured separately using the appropriate STIG, SRG, and/or vendor hardening guides to fully secure the platform.</t>
    </r>
  </si>
  <si>
    <t>Components:</t>
  </si>
  <si>
    <r>
      <rPr>
        <i/>
        <sz val="11"/>
        <color rgb="FF000000"/>
        <rFont val="Calibri"/>
      </rPr>
      <t>Title:</t>
    </r>
    <r>
      <rPr>
        <sz val="11"/>
        <color rgb="FF000000"/>
        <rFont val="Calibri"/>
      </rPr>
      <t xml:space="preserve"> Nutanix AOS 5.20.x Application Security Technical Implementation Guide</t>
    </r>
    <r>
      <rPr>
        <sz val="11"/>
        <color rgb="FF000000"/>
        <rFont val="Calibri"/>
      </rPr>
      <t xml:space="preserve">
</t>
    </r>
    <r>
      <rPr>
        <i/>
        <sz val="11"/>
        <color rgb="FF000000"/>
        <rFont val="Calibri"/>
      </rPr>
      <t>Version:</t>
    </r>
    <r>
      <rPr>
        <sz val="11"/>
        <color rgb="FF000000"/>
        <rFont val="Calibri"/>
      </rPr>
      <t xml:space="preserve"> V1R1     </t>
    </r>
    <r>
      <rPr>
        <i/>
        <sz val="11"/>
        <color rgb="FF000000"/>
        <rFont val="Calibri"/>
      </rPr>
      <t>Date:</t>
    </r>
    <r>
      <rPr>
        <sz val="11"/>
        <color rgb="FF000000"/>
        <rFont val="Calibri"/>
      </rPr>
      <t xml:space="preserve"> 08 September 2022     </t>
    </r>
    <r>
      <rPr>
        <i/>
        <sz val="11"/>
        <color rgb="FF000000"/>
        <rFont val="Calibri"/>
      </rPr>
      <t>Recommendation Count:</t>
    </r>
    <r>
      <rPr>
        <sz val="11"/>
        <color rgb="FF000000"/>
        <rFont val="Calibri"/>
      </rPr>
      <t xml:space="preserve"> 23</t>
    </r>
  </si>
  <si>
    <r>
      <rPr>
        <i/>
        <sz val="11"/>
        <color rgb="FF000000"/>
        <rFont val="Calibri"/>
      </rPr>
      <t>Title:</t>
    </r>
    <r>
      <rPr>
        <sz val="11"/>
        <color rgb="FF000000"/>
        <rFont val="Calibri"/>
      </rPr>
      <t xml:space="preserve"> Nutanix AOS 5.20.x OS Security Technical Implementation Guide</t>
    </r>
    <r>
      <rPr>
        <sz val="11"/>
        <color rgb="FF000000"/>
        <rFont val="Calibri"/>
      </rPr>
      <t xml:space="preserve">
</t>
    </r>
    <r>
      <rPr>
        <i/>
        <sz val="11"/>
        <color rgb="FF000000"/>
        <rFont val="Calibri"/>
      </rPr>
      <t>Version:</t>
    </r>
    <r>
      <rPr>
        <sz val="11"/>
        <color rgb="FF000000"/>
        <rFont val="Calibri"/>
      </rPr>
      <t xml:space="preserve"> V1R1     </t>
    </r>
    <r>
      <rPr>
        <i/>
        <sz val="11"/>
        <color rgb="FF000000"/>
        <rFont val="Calibri"/>
      </rPr>
      <t>Date:</t>
    </r>
    <r>
      <rPr>
        <sz val="11"/>
        <color rgb="FF000000"/>
        <rFont val="Calibri"/>
      </rPr>
      <t xml:space="preserve"> 08 September 2022     </t>
    </r>
    <r>
      <rPr>
        <i/>
        <sz val="11"/>
        <color rgb="FF000000"/>
        <rFont val="Calibri"/>
      </rPr>
      <t>Recommendation Count:</t>
    </r>
    <r>
      <rPr>
        <sz val="11"/>
        <color rgb="FF000000"/>
        <rFont val="Calibri"/>
      </rPr>
      <t xml:space="preserve"> 118</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</si>
  <si>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</si>
  <si>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</si>
  <si>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</si>
  <si>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</si>
  <si>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</si>
  <si>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</si>
  <si>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</si>
  <si>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</si>
  <si>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</si>
  <si>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</si>
  <si>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</si>
  <si>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</si>
  <si>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</si>
  <si>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</si>
  <si>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</si>
  <si>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</si>
  <si>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</si>
  <si>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</si>
  <si>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</si>
  <si>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</si>
  <si>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</si>
  <si>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</si>
  <si>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Nutanix AOS 5.20.x Security Technical Implementation Guide V1R1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</si>
  <si>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</si>
  <si>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</si>
  <si>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</si>
  <si>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</si>
  <si>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</si>
  <si>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</si>
  <si>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</si>
  <si>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</si>
  <si>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</si>
  <si>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</si>
  <si>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</si>
  <si>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</si>
  <si>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</si>
  <si>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</si>
  <si>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</si>
  <si>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</si>
  <si>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</si>
  <si>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Component</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</si>
  <si>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</si>
  <si>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</si>
  <si>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</si>
  <si>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</si>
  <si>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</si>
  <si>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</si>
  <si>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</si>
  <si>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</si>
  <si>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</si>
  <si>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</si>
  <si>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</si>
  <si>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</si>
  <si>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</si>
  <si>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</si>
  <si>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</si>
  <si>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</si>
  <si>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</si>
  <si>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</si>
  <si>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</si>
  <si>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</si>
  <si>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</si>
  <si>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</si>
  <si>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</si>
  <si>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</si>
  <si>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</si>
  <si>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</si>
  <si>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</si>
  <si>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</si>
  <si>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</si>
  <si>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(C84)</t>
  </si>
  <si>
    <t>% Must</t>
  </si>
  <si>
    <t>Should Count (C85)</t>
  </si>
  <si>
    <t>% Should</t>
  </si>
  <si>
    <t>Could Count (C86)</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</si>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</sst>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1"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240458"/>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4">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2"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3" fillId="4" borderId="11" xfId="0" applyNumberFormat="1" applyFont="1" applyFill="1" applyBorder="1" applyAlignment="1" applyProtection="1">
      <alignment horizontal="left"/>
    </xf>
    <xf numFmtId="0" fontId="13" fillId="4" borderId="11" xfId="0" applyNumberFormat="1" applyFont="1" applyFill="1" applyBorder="1" applyAlignment="1" applyProtection="1">
      <alignment horizontal="center"/>
    </xf>
    <xf numFmtId="164" fontId="13" fillId="4" borderId="11" xfId="0" applyNumberFormat="1" applyFont="1" applyFill="1" applyBorder="1" applyAlignment="1" applyProtection="1">
      <alignment horizontal="center"/>
    </xf>
    <xf numFmtId="0" fontId="14" fillId="3" borderId="0" xfId="0" applyNumberFormat="1" applyFont="1" applyFill="1" applyProtection="1"/>
    <xf numFmtId="0" fontId="12"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6" fillId="3" borderId="0" xfId="0" applyNumberFormat="1" applyFont="1" applyFill="1" applyProtection="1"/>
    <xf numFmtId="0" fontId="17" fillId="3" borderId="13" xfId="0" applyNumberFormat="1" applyFont="1" applyFill="1" applyBorder="1" applyAlignment="1" applyProtection="1">
      <alignment horizontal="right" vertical="center"/>
    </xf>
    <xf numFmtId="0" fontId="18"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2" fillId="2" borderId="11" xfId="0" applyNumberFormat="1" applyFont="1" applyFill="1" applyBorder="1" applyAlignment="1" applyProtection="1">
      <alignment horizontal="center" vertical="center" wrapText="1"/>
    </xf>
    <xf numFmtId="0" fontId="19"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2"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1" fillId="14" borderId="11" xfId="0" applyNumberFormat="1" applyFont="1" applyFill="1" applyBorder="1" applyAlignment="1" applyProtection="1">
      <alignment horizontal="center" vertical="center" wrapText="1"/>
    </xf>
    <xf numFmtId="0" fontId="21" fillId="15" borderId="11" xfId="0" applyNumberFormat="1" applyFont="1" applyFill="1" applyBorder="1" applyAlignment="1" applyProtection="1">
      <alignment horizontal="center" vertical="center" wrapText="1"/>
    </xf>
    <xf numFmtId="0" fontId="21" fillId="16" borderId="11" xfId="0" applyNumberFormat="1" applyFont="1" applyFill="1" applyBorder="1" applyAlignment="1" applyProtection="1">
      <alignment horizontal="center" vertical="center" wrapText="1"/>
    </xf>
    <xf numFmtId="0" fontId="21" fillId="17" borderId="11" xfId="0" applyNumberFormat="1" applyFont="1" applyFill="1" applyBorder="1" applyAlignment="1" applyProtection="1">
      <alignment horizontal="center" vertical="center" wrapText="1"/>
    </xf>
    <xf numFmtId="0" fontId="21" fillId="18" borderId="11" xfId="0" applyNumberFormat="1" applyFont="1" applyFill="1" applyBorder="1" applyAlignment="1" applyProtection="1">
      <alignment horizontal="center" vertical="center" wrapText="1"/>
    </xf>
    <xf numFmtId="0" fontId="21" fillId="19" borderId="11" xfId="0" applyNumberFormat="1" applyFont="1" applyFill="1" applyBorder="1" applyAlignment="1" applyProtection="1">
      <alignment horizontal="center" vertical="center" wrapText="1"/>
    </xf>
    <xf numFmtId="0" fontId="22"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3"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2"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2"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5" fillId="3" borderId="0" xfId="0" applyNumberFormat="1" applyFont="1" applyFill="1" applyAlignment="1" applyProtection="1">
      <alignment vertical="top" wrapText="1"/>
    </xf>
    <xf numFmtId="3" fontId="20"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0"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2"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12E3-483A-9290-7FC0E3F4FB9C}"/>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12E3-483A-9290-7FC0E3F4FB9C}"/>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141</c:v>
                </c:pt>
              </c:numCache>
            </c:numRef>
          </c:val>
          <c:extLst>
            <c:ext xmlns:c16="http://schemas.microsoft.com/office/drawing/2014/chart" uri="{C3380CC4-5D6E-409C-BE32-E72D297353CC}">
              <c16:uniqueId val="{00000002-12E3-483A-9290-7FC0E3F4FB9C}"/>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Component</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Application</c:v>
                </c:pt>
                <c:pt idx="1">
                  <c:v>OS</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E359-4C0D-B68F-4B42DA02D65F}"/>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Application</c:v>
                </c:pt>
                <c:pt idx="1">
                  <c:v>OS</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E359-4C0D-B68F-4B42DA02D65F}"/>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Application</c:v>
                </c:pt>
                <c:pt idx="1">
                  <c:v>OS</c:v>
                </c:pt>
              </c:strCache>
            </c:strRef>
          </c:cat>
          <c:val>
            <c:numRef>
              <c:f>Dashboard!$E$29:$E$30</c:f>
              <c:numCache>
                <c:formatCode>General</c:formatCode>
                <c:ptCount val="2"/>
                <c:pt idx="0">
                  <c:v>23</c:v>
                </c:pt>
                <c:pt idx="1">
                  <c:v>118</c:v>
                </c:pt>
              </c:numCache>
            </c:numRef>
          </c:val>
          <c:extLst>
            <c:ext xmlns:c16="http://schemas.microsoft.com/office/drawing/2014/chart" uri="{C3380CC4-5D6E-409C-BE32-E72D297353CC}">
              <c16:uniqueId val="{00000002-E359-4C0D-B68F-4B42DA02D65F}"/>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23F4-42A9-A62B-81A23DB38941}"/>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23F4-42A9-A62B-81A23DB38941}"/>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141</c:v>
                </c:pt>
              </c:numCache>
            </c:numRef>
          </c:val>
          <c:extLst>
            <c:ext xmlns:c16="http://schemas.microsoft.com/office/drawing/2014/chart" uri="{C3380CC4-5D6E-409C-BE32-E72D297353CC}">
              <c16:uniqueId val="{00000002-23F4-42A9-A62B-81A23DB38941}"/>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Dashboard!$C$67:$C$69</c:f>
              <c:numCache>
                <c:formatCode>General</c:formatCode>
                <c:ptCount val="3"/>
                <c:pt idx="0">
                  <c:v>0</c:v>
                </c:pt>
                <c:pt idx="1">
                  <c:v>0</c:v>
                </c:pt>
                <c:pt idx="2">
                  <c:v>0</c:v>
                </c:pt>
              </c:numCache>
            </c:numRef>
          </c:val>
          <c:extLst>
            <c:ext xmlns:c16="http://schemas.microsoft.com/office/drawing/2014/chart" uri="{C3380CC4-5D6E-409C-BE32-E72D297353CC}">
              <c16:uniqueId val="{00000000-A445-4CB4-832C-0D084E37E69D}"/>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Dashboard!$D$67:$D$69</c:f>
              <c:numCache>
                <c:formatCode>General</c:formatCode>
                <c:ptCount val="3"/>
                <c:pt idx="0">
                  <c:v>0</c:v>
                </c:pt>
                <c:pt idx="1">
                  <c:v>0</c:v>
                </c:pt>
                <c:pt idx="2">
                  <c:v>0</c:v>
                </c:pt>
              </c:numCache>
            </c:numRef>
          </c:val>
          <c:extLst>
            <c:ext xmlns:c16="http://schemas.microsoft.com/office/drawing/2014/chart" uri="{C3380CC4-5D6E-409C-BE32-E72D297353CC}">
              <c16:uniqueId val="{00000001-A445-4CB4-832C-0D084E37E69D}"/>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Dashboard!$E$67:$E$69</c:f>
              <c:numCache>
                <c:formatCode>General</c:formatCode>
                <c:ptCount val="3"/>
                <c:pt idx="0">
                  <c:v>10</c:v>
                </c:pt>
                <c:pt idx="1">
                  <c:v>123</c:v>
                </c:pt>
                <c:pt idx="2">
                  <c:v>8</c:v>
                </c:pt>
              </c:numCache>
            </c:numRef>
          </c:val>
          <c:extLst>
            <c:ext xmlns:c16="http://schemas.microsoft.com/office/drawing/2014/chart" uri="{C3380CC4-5D6E-409C-BE32-E72D297353CC}">
              <c16:uniqueId val="{00000002-A445-4CB4-832C-0D084E37E69D}"/>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Dashboard!$C$84:$C$88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8D25-4475-AFD1-B2D42A1F56E9}"/>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Dashboard!$D$84:$D$88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8D25-4475-AFD1-B2D42A1F56E9}"/>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Dashboard!$E$84:$E$88</c:f>
              <c:numCache>
                <c:formatCode>General</c:formatCode>
                <c:ptCount val="5"/>
                <c:pt idx="0">
                  <c:v>0</c:v>
                </c:pt>
                <c:pt idx="1">
                  <c:v>0</c:v>
                </c:pt>
                <c:pt idx="2">
                  <c:v>0</c:v>
                </c:pt>
                <c:pt idx="3">
                  <c:v>0</c:v>
                </c:pt>
                <c:pt idx="4">
                  <c:v>141</c:v>
                </c:pt>
              </c:numCache>
            </c:numRef>
          </c:val>
          <c:extLst>
            <c:ext xmlns:c16="http://schemas.microsoft.com/office/drawing/2014/chart" uri="{C3380CC4-5D6E-409C-BE32-E72D297353CC}">
              <c16:uniqueId val="{00000002-8D25-4475-AFD1-B2D42A1F56E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Dashboard!$C$105:$C$108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9537-404A-8901-662851826610}"/>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Dashboard!$D$105:$D$108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9537-404A-8901-662851826610}"/>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Dashboard!$E$105:$E$108</c:f>
              <c:numCache>
                <c:formatCode>General</c:formatCode>
                <c:ptCount val="4"/>
                <c:pt idx="0">
                  <c:v>0</c:v>
                </c:pt>
                <c:pt idx="1">
                  <c:v>0</c:v>
                </c:pt>
                <c:pt idx="2">
                  <c:v>0</c:v>
                </c:pt>
                <c:pt idx="3">
                  <c:v>141</c:v>
                </c:pt>
              </c:numCache>
            </c:numRef>
          </c:val>
          <c:extLst>
            <c:ext xmlns:c16="http://schemas.microsoft.com/office/drawing/2014/chart" uri="{C3380CC4-5D6E-409C-BE32-E72D297353CC}">
              <c16:uniqueId val="{00000002-9537-404A-8901-66285182661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Dashboard!$P$141:$P$170</c:f>
              <c:numCache>
                <c:formatCode>yyyy\-mm\-dd</c:formatCode>
                <c:ptCount val="30"/>
              </c:numCache>
            </c:numRef>
          </c:cat>
          <c:val>
            <c:numRef>
              <c:f>Dashboard!$R$141:$R$170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0620-4138-9613-8A3D87D8A5A0}"/>
            </c:ext>
          </c:extLst>
        </c:ser>
        <c:ser>
          <c:idx val="1"/>
          <c:order val="1"/>
          <c:tx>
            <c:v>Must % Resolved</c:v>
          </c:tx>
          <c:spPr>
            <a:ln w="22225" cap="rnd">
              <a:solidFill>
                <a:schemeClr val="accent2"/>
              </a:solidFill>
              <a:round/>
            </a:ln>
            <a:effectLst/>
          </c:spPr>
          <c:marker>
            <c:symbol val="none"/>
          </c:marker>
          <c:cat>
            <c:numRef>
              <c:f>Dashboard!$P$141:$P$170</c:f>
              <c:numCache>
                <c:formatCode>yyyy\-mm\-dd</c:formatCode>
                <c:ptCount val="30"/>
              </c:numCache>
            </c:numRef>
          </c:cat>
          <c:val>
            <c:numRef>
              <c:f>Dashboard!$T$141:$T$170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0620-4138-9613-8A3D87D8A5A0}"/>
            </c:ext>
          </c:extLst>
        </c:ser>
        <c:ser>
          <c:idx val="2"/>
          <c:order val="2"/>
          <c:tx>
            <c:v>Should % Resolved</c:v>
          </c:tx>
          <c:spPr>
            <a:ln w="22225" cap="rnd">
              <a:solidFill>
                <a:schemeClr val="accent3"/>
              </a:solidFill>
              <a:round/>
            </a:ln>
            <a:effectLst/>
          </c:spPr>
          <c:marker>
            <c:symbol val="none"/>
          </c:marker>
          <c:cat>
            <c:numRef>
              <c:f>Dashboard!$P$141:$P$170</c:f>
              <c:numCache>
                <c:formatCode>yyyy\-mm\-dd</c:formatCode>
                <c:ptCount val="30"/>
              </c:numCache>
            </c:numRef>
          </c:cat>
          <c:val>
            <c:numRef>
              <c:f>Dashboard!$V$141:$V$170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0620-4138-9613-8A3D87D8A5A0}"/>
            </c:ext>
          </c:extLst>
        </c:ser>
        <c:ser>
          <c:idx val="3"/>
          <c:order val="3"/>
          <c:tx>
            <c:v>Could % Resolved</c:v>
          </c:tx>
          <c:spPr>
            <a:ln w="22225" cap="rnd">
              <a:solidFill>
                <a:schemeClr val="accent4"/>
              </a:solidFill>
              <a:round/>
            </a:ln>
            <a:effectLst/>
          </c:spPr>
          <c:marker>
            <c:symbol val="none"/>
          </c:marker>
          <c:cat>
            <c:numRef>
              <c:f>Dashboard!$P$141:$P$170</c:f>
              <c:numCache>
                <c:formatCode>yyyy\-mm\-dd</c:formatCode>
                <c:ptCount val="30"/>
              </c:numCache>
            </c:numRef>
          </c:cat>
          <c:val>
            <c:numRef>
              <c:f>Dashboard!$X$141:$X$170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0620-4138-9613-8A3D87D8A5A0}"/>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Dashboard!$P$183:$P$202</c:f>
              <c:numCache>
                <c:formatCode>yyyy\-mm\-dd</c:formatCode>
                <c:ptCount val="20"/>
              </c:numCache>
            </c:numRef>
          </c:cat>
          <c:val>
            <c:numRef>
              <c:f>Dashboard!$R$183:$R$202</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6844-40F9-BAB4-98466A0023BC}"/>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ur1mzc">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oss0du">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zr5oug">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o2jxxl">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96</xdr:row>
      <xdr:rowOff>0</xdr:rowOff>
    </xdr:to>
    <xdr:graphicFrame macro="">
      <xdr:nvGraphicFramePr>
        <xdr:cNvPr id="6" name="Chartann33s">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99</xdr:row>
      <xdr:rowOff>95250</xdr:rowOff>
    </xdr:from>
    <xdr:to>
      <xdr:col>15</xdr:col>
      <xdr:colOff>28575</xdr:colOff>
      <xdr:row>114</xdr:row>
      <xdr:rowOff>142875</xdr:rowOff>
    </xdr:to>
    <xdr:graphicFrame macro="">
      <xdr:nvGraphicFramePr>
        <xdr:cNvPr id="7" name="Chartm0zmki">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136</xdr:row>
      <xdr:rowOff>95250</xdr:rowOff>
    </xdr:from>
    <xdr:to>
      <xdr:col>14</xdr:col>
      <xdr:colOff>0</xdr:colOff>
      <xdr:row>159</xdr:row>
      <xdr:rowOff>38100</xdr:rowOff>
    </xdr:to>
    <xdr:graphicFrame macro="">
      <xdr:nvGraphicFramePr>
        <xdr:cNvPr id="8" name="Chartruvdyy">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177</xdr:row>
      <xdr:rowOff>95250</xdr:rowOff>
    </xdr:from>
    <xdr:to>
      <xdr:col>14</xdr:col>
      <xdr:colOff>0</xdr:colOff>
      <xdr:row>195</xdr:row>
      <xdr:rowOff>123825</xdr:rowOff>
    </xdr:to>
    <xdr:graphicFrame macro="">
      <xdr:nvGraphicFramePr>
        <xdr:cNvPr id="9" name="Chartjeq45s">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142">
  <autoFilter ref="A1:N142" xr:uid="{00000000-0009-0000-0100-000001000000}"/>
  <tableColumns count="14">
    <tableColumn id="1" xr3:uid="{00000000-0010-0000-0000-000001000000}" name="Id"/>
    <tableColumn id="2" xr3:uid="{00000000-0010-0000-0000-000002000000}" name="Title"/>
    <tableColumn id="3" xr3:uid="{00000000-0010-0000-0000-000003000000}" name="Severity"/>
    <tableColumn id="4" xr3:uid="{00000000-0010-0000-0000-000004000000}" name="Component"/>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Description"/>
    <tableColumn id="12" xr3:uid="{00000000-0010-0000-0000-00000C000000}" name="Audit"/>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638</v>
      </c>
    </row>
    <row r="3" spans="2:3" ht="15" customHeight="1" x14ac:dyDescent="0.35"/>
    <row r="4" spans="2:3" ht="58" x14ac:dyDescent="0.35">
      <c r="B4" s="20" t="s">
        <v>639</v>
      </c>
      <c r="C4" s="21" t="s">
        <v>640</v>
      </c>
    </row>
    <row r="5" spans="2:3" x14ac:dyDescent="0.35">
      <c r="C5" s="21" t="s">
        <v>641</v>
      </c>
    </row>
    <row r="6" spans="2:3" x14ac:dyDescent="0.35">
      <c r="C6" s="18" t="s">
        <v>642</v>
      </c>
    </row>
    <row r="7" spans="2:3" ht="10" customHeight="1" x14ac:dyDescent="0.35"/>
    <row r="8" spans="2:3" ht="232" x14ac:dyDescent="0.35">
      <c r="B8" s="22" t="s">
        <v>643</v>
      </c>
      <c r="C8" s="21" t="s">
        <v>644</v>
      </c>
    </row>
    <row r="9" spans="2:3" ht="10" customHeight="1" x14ac:dyDescent="0.35"/>
    <row r="10" spans="2:3" ht="35" customHeight="1" x14ac:dyDescent="0.35">
      <c r="B10" s="22" t="s">
        <v>645</v>
      </c>
      <c r="C10" s="21" t="s">
        <v>646</v>
      </c>
    </row>
    <row r="11" spans="2:3" ht="75" customHeight="1" x14ac:dyDescent="0.35">
      <c r="B11" s="18" t="s">
        <v>21</v>
      </c>
      <c r="C11" s="21" t="s">
        <v>647</v>
      </c>
    </row>
    <row r="12" spans="2:3" ht="47" customHeight="1" x14ac:dyDescent="0.35">
      <c r="B12" s="18" t="s">
        <v>21</v>
      </c>
      <c r="C12" s="21" t="s">
        <v>648</v>
      </c>
    </row>
    <row r="13" spans="2:3" ht="35" customHeight="1" x14ac:dyDescent="0.35">
      <c r="B13" s="18" t="s">
        <v>21</v>
      </c>
      <c r="C13" s="21" t="s">
        <v>649</v>
      </c>
    </row>
    <row r="14" spans="2:3" ht="32" customHeight="1" x14ac:dyDescent="0.35">
      <c r="B14" s="18" t="s">
        <v>21</v>
      </c>
      <c r="C14" s="21" t="s">
        <v>650</v>
      </c>
    </row>
    <row r="15" spans="2:3" ht="30" customHeight="1" x14ac:dyDescent="0.35">
      <c r="B15" s="18" t="s">
        <v>21</v>
      </c>
      <c r="C15" s="21" t="s">
        <v>651</v>
      </c>
    </row>
    <row r="16" spans="2:3" ht="10" customHeight="1" x14ac:dyDescent="0.35"/>
    <row r="17" spans="1:3" ht="145" customHeight="1" x14ac:dyDescent="0.35">
      <c r="B17" s="22" t="s">
        <v>652</v>
      </c>
      <c r="C17" s="21" t="s">
        <v>653</v>
      </c>
    </row>
    <row r="18" spans="1:3" ht="10" customHeight="1" x14ac:dyDescent="0.35"/>
    <row r="19" spans="1:3" ht="3" customHeight="1" x14ac:dyDescent="0.35">
      <c r="B19" s="23"/>
      <c r="C19" s="23"/>
    </row>
    <row r="20" spans="1:3" ht="12" customHeight="1" x14ac:dyDescent="0.35"/>
    <row r="21" spans="1:3" ht="35" customHeight="1" x14ac:dyDescent="0.35">
      <c r="A21" s="25"/>
      <c r="B21" s="26" t="s">
        <v>654</v>
      </c>
      <c r="C21" s="27" t="s">
        <v>655</v>
      </c>
    </row>
    <row r="22" spans="1:3" ht="18" customHeight="1" x14ac:dyDescent="0.35">
      <c r="A22" s="25"/>
      <c r="B22" s="25" t="s">
        <v>21</v>
      </c>
      <c r="C22" s="27" t="s">
        <v>656</v>
      </c>
    </row>
    <row r="23" spans="1:3" ht="18" customHeight="1" x14ac:dyDescent="0.35">
      <c r="A23" s="25"/>
      <c r="B23" s="25" t="s">
        <v>21</v>
      </c>
      <c r="C23" s="27" t="s">
        <v>657</v>
      </c>
    </row>
    <row r="24" spans="1:3" ht="18" customHeight="1" x14ac:dyDescent="0.35">
      <c r="A24" s="25"/>
      <c r="B24" s="25" t="s">
        <v>21</v>
      </c>
      <c r="C24" s="27" t="s">
        <v>658</v>
      </c>
    </row>
    <row r="25" spans="1:3" ht="18" customHeight="1" x14ac:dyDescent="0.35">
      <c r="A25" s="25"/>
      <c r="B25" s="25" t="s">
        <v>21</v>
      </c>
      <c r="C25" s="27" t="s">
        <v>659</v>
      </c>
    </row>
    <row r="26" spans="1:3" ht="18" customHeight="1" x14ac:dyDescent="0.35">
      <c r="A26" s="25"/>
      <c r="B26" s="25" t="s">
        <v>21</v>
      </c>
      <c r="C26" s="27" t="s">
        <v>660</v>
      </c>
    </row>
    <row r="27" spans="1:3" ht="18" customHeight="1" x14ac:dyDescent="0.35">
      <c r="A27" s="25"/>
      <c r="B27" s="25" t="s">
        <v>21</v>
      </c>
      <c r="C27" s="27" t="s">
        <v>661</v>
      </c>
    </row>
    <row r="28" spans="1:3" ht="18" customHeight="1" x14ac:dyDescent="0.35">
      <c r="A28" s="25"/>
      <c r="B28" s="25" t="s">
        <v>21</v>
      </c>
      <c r="C28" s="27" t="s">
        <v>662</v>
      </c>
    </row>
    <row r="29" spans="1:3" ht="18" customHeight="1" x14ac:dyDescent="0.35">
      <c r="A29" s="25"/>
      <c r="B29" s="25" t="s">
        <v>21</v>
      </c>
      <c r="C29" s="27" t="s">
        <v>663</v>
      </c>
    </row>
    <row r="30" spans="1:3" ht="44" customHeight="1" x14ac:dyDescent="0.35">
      <c r="A30" s="25"/>
      <c r="B30" s="25" t="s">
        <v>21</v>
      </c>
      <c r="C30" s="28" t="s">
        <v>664</v>
      </c>
    </row>
    <row r="31" spans="1:3" ht="10" customHeight="1" x14ac:dyDescent="0.35"/>
    <row r="32" spans="1:3" ht="3" customHeight="1" x14ac:dyDescent="0.35">
      <c r="B32" s="23"/>
      <c r="C32" s="23"/>
    </row>
    <row r="33" spans="2:3" ht="12" customHeight="1" x14ac:dyDescent="0.35"/>
    <row r="34" spans="2:3" ht="24" customHeight="1" x14ac:dyDescent="0.35">
      <c r="B34" s="29" t="s">
        <v>665</v>
      </c>
      <c r="C34" s="30" t="s">
        <v>666</v>
      </c>
    </row>
    <row r="35" spans="2:3" ht="18.5" x14ac:dyDescent="0.35">
      <c r="B35" s="29" t="s">
        <v>667</v>
      </c>
      <c r="C35" s="31" t="s">
        <v>668</v>
      </c>
    </row>
    <row r="36" spans="2:3" ht="27" customHeight="1" x14ac:dyDescent="0.35">
      <c r="B36" s="32" t="s">
        <v>669</v>
      </c>
      <c r="C36" s="24" t="s">
        <v>670</v>
      </c>
    </row>
    <row r="37" spans="2:3" x14ac:dyDescent="0.35">
      <c r="B37" s="29" t="s">
        <v>671</v>
      </c>
      <c r="C37" s="33" t="s">
        <v>672</v>
      </c>
    </row>
    <row r="38" spans="2:3" ht="10" customHeight="1" x14ac:dyDescent="0.35"/>
    <row r="39" spans="2:3" ht="333.5" x14ac:dyDescent="0.35">
      <c r="B39" s="29" t="s">
        <v>673</v>
      </c>
      <c r="C39" s="34" t="s">
        <v>674</v>
      </c>
    </row>
    <row r="40" spans="2:3" ht="10" customHeight="1" x14ac:dyDescent="0.35"/>
    <row r="41" spans="2:3" ht="20" customHeight="1" x14ac:dyDescent="0.35">
      <c r="B41" s="29" t="s">
        <v>675</v>
      </c>
      <c r="C41" s="35" t="s">
        <v>17</v>
      </c>
    </row>
    <row r="42" spans="2:3" ht="29" x14ac:dyDescent="0.35">
      <c r="C42" s="21" t="s">
        <v>676</v>
      </c>
    </row>
    <row r="43" spans="2:3" ht="10" customHeight="1" x14ac:dyDescent="0.35"/>
    <row r="44" spans="2:3" ht="20" customHeight="1" x14ac:dyDescent="0.35">
      <c r="C44" s="35" t="s">
        <v>138</v>
      </c>
    </row>
    <row r="45" spans="2:3" ht="29" x14ac:dyDescent="0.35">
      <c r="C45" s="21" t="s">
        <v>677</v>
      </c>
    </row>
    <row r="46" spans="2:3" ht="10" customHeight="1" x14ac:dyDescent="0.35"/>
    <row r="47" spans="2:3" ht="43.5" x14ac:dyDescent="0.35">
      <c r="B47" s="29" t="s">
        <v>678</v>
      </c>
      <c r="C47" s="21" t="s">
        <v>679</v>
      </c>
    </row>
    <row r="48" spans="2:3" ht="10" customHeight="1" x14ac:dyDescent="0.35"/>
    <row r="49" spans="2:3" ht="15.5" x14ac:dyDescent="0.35">
      <c r="C49" s="36" t="s">
        <v>32</v>
      </c>
    </row>
    <row r="50" spans="2:3" ht="29" x14ac:dyDescent="0.35">
      <c r="C50" s="21" t="s">
        <v>680</v>
      </c>
    </row>
    <row r="51" spans="2:3" ht="10" customHeight="1" x14ac:dyDescent="0.35"/>
    <row r="52" spans="2:3" ht="15.5" x14ac:dyDescent="0.35">
      <c r="C52" s="37" t="s">
        <v>16</v>
      </c>
    </row>
    <row r="53" spans="2:3" ht="29" x14ac:dyDescent="0.35">
      <c r="C53" s="21" t="s">
        <v>681</v>
      </c>
    </row>
    <row r="54" spans="2:3" ht="10" customHeight="1" x14ac:dyDescent="0.35"/>
    <row r="55" spans="2:3" ht="15.5" x14ac:dyDescent="0.35">
      <c r="C55" s="38" t="s">
        <v>48</v>
      </c>
    </row>
    <row r="56" spans="2:3" ht="29" x14ac:dyDescent="0.35">
      <c r="C56" s="21" t="s">
        <v>682</v>
      </c>
    </row>
    <row r="57" spans="2:3" ht="10" customHeight="1" x14ac:dyDescent="0.35"/>
    <row r="58" spans="2:3" ht="3" customHeight="1" x14ac:dyDescent="0.35">
      <c r="B58" s="23"/>
      <c r="C58" s="23"/>
    </row>
    <row r="59" spans="2:3" ht="12" customHeight="1" x14ac:dyDescent="0.35"/>
    <row r="60" spans="2:3" ht="130.5" x14ac:dyDescent="0.35">
      <c r="B60" s="20" t="s">
        <v>683</v>
      </c>
      <c r="C60" s="21" t="s">
        <v>684</v>
      </c>
    </row>
    <row r="61" spans="2:3" ht="6" customHeight="1" x14ac:dyDescent="0.35"/>
    <row r="62" spans="2:3" ht="217.5" x14ac:dyDescent="0.35">
      <c r="C62" s="21" t="s">
        <v>685</v>
      </c>
    </row>
    <row r="63" spans="2:3" ht="6" customHeight="1" x14ac:dyDescent="0.35"/>
    <row r="64" spans="2:3" ht="43.5" x14ac:dyDescent="0.35">
      <c r="C64" s="21" t="s">
        <v>686</v>
      </c>
    </row>
    <row r="65" spans="2:3" ht="10" customHeight="1" x14ac:dyDescent="0.35"/>
    <row r="66" spans="2:3" ht="3" customHeight="1" x14ac:dyDescent="0.35">
      <c r="B66" s="23"/>
      <c r="C66" s="23"/>
    </row>
    <row r="67" spans="2:3" ht="12" customHeight="1" x14ac:dyDescent="0.35"/>
    <row r="68" spans="2:3" ht="145" x14ac:dyDescent="0.35">
      <c r="B68" s="20" t="s">
        <v>687</v>
      </c>
      <c r="C68" s="21" t="s">
        <v>688</v>
      </c>
    </row>
    <row r="69" spans="2:3" ht="6" customHeight="1" x14ac:dyDescent="0.35"/>
    <row r="70" spans="2:3" ht="203" x14ac:dyDescent="0.35">
      <c r="C70" s="21" t="s">
        <v>689</v>
      </c>
    </row>
    <row r="71" spans="2:3" ht="6" customHeight="1" x14ac:dyDescent="0.35"/>
    <row r="72" spans="2:3" ht="43.5" x14ac:dyDescent="0.35">
      <c r="C72" s="21" t="s">
        <v>690</v>
      </c>
    </row>
    <row r="73" spans="2:3" ht="10" customHeight="1" x14ac:dyDescent="0.35"/>
    <row r="74" spans="2:3" ht="3" customHeight="1" x14ac:dyDescent="0.35">
      <c r="B74" s="23"/>
      <c r="C74" s="23"/>
    </row>
    <row r="75" spans="2:3" ht="12" customHeight="1" x14ac:dyDescent="0.35"/>
    <row r="76" spans="2:3" ht="101.5" x14ac:dyDescent="0.35">
      <c r="B76" s="20" t="s">
        <v>691</v>
      </c>
      <c r="C76" s="21" t="s">
        <v>692</v>
      </c>
    </row>
    <row r="77" spans="2:3" ht="6" customHeight="1" x14ac:dyDescent="0.35"/>
    <row r="78" spans="2:3" ht="145" x14ac:dyDescent="0.35">
      <c r="C78" s="21" t="s">
        <v>693</v>
      </c>
    </row>
    <row r="79" spans="2:3" ht="6" customHeight="1" x14ac:dyDescent="0.35"/>
    <row r="80" spans="2:3" ht="43.5" x14ac:dyDescent="0.35">
      <c r="C80" s="21" t="s">
        <v>694</v>
      </c>
    </row>
    <row r="84" spans="2:3" ht="32" customHeight="1" x14ac:dyDescent="0.35">
      <c r="B84" s="81" t="s">
        <v>637</v>
      </c>
      <c r="C84" s="81"/>
    </row>
  </sheetData>
  <sheetProtection password="90EA" sheet="1"/>
  <mergeCells count="1">
    <mergeCell ref="B84:C84"/>
  </mergeCells>
  <hyperlinks>
    <hyperlink ref="C5" r:id="rId1" xr:uid="{00000000-0004-0000-0000-000000000000}"/>
    <hyperlink ref="C6" r:id="rId2" xr:uid="{00000000-0004-0000-0000-000001000000}"/>
    <hyperlink ref="C37" r:id="rId3" xr:uid="{00000000-0004-0000-0000-000002000000}"/>
    <hyperlink ref="B84"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6"/>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82" t="s">
        <v>695</v>
      </c>
      <c r="C2" s="83"/>
      <c r="D2" s="83"/>
      <c r="E2" s="83"/>
      <c r="F2" s="83"/>
      <c r="G2" s="83"/>
      <c r="H2" s="83"/>
      <c r="I2" s="83"/>
    </row>
    <row r="4" spans="2:15" ht="18.5" x14ac:dyDescent="0.45">
      <c r="B4" s="40" t="s">
        <v>696</v>
      </c>
    </row>
    <row r="5" spans="2:15" x14ac:dyDescent="0.35">
      <c r="B5" s="42" t="s">
        <v>21</v>
      </c>
      <c r="C5" s="42" t="s">
        <v>697</v>
      </c>
      <c r="D5" s="42" t="s">
        <v>698</v>
      </c>
      <c r="F5" s="84" t="s">
        <v>699</v>
      </c>
      <c r="G5" s="84"/>
      <c r="H5" s="84"/>
      <c r="I5" s="85" t="s">
        <v>700</v>
      </c>
      <c r="J5" s="85"/>
      <c r="K5" s="85"/>
      <c r="L5" s="85"/>
      <c r="M5" s="85"/>
      <c r="N5" s="85"/>
      <c r="O5" s="85"/>
    </row>
    <row r="6" spans="2:15" x14ac:dyDescent="0.35">
      <c r="B6" s="48" t="s">
        <v>701</v>
      </c>
      <c r="C6" s="49">
        <v>141</v>
      </c>
      <c r="D6" s="50" t="s">
        <v>21</v>
      </c>
      <c r="F6" s="84" t="s">
        <v>702</v>
      </c>
      <c r="G6" s="84"/>
      <c r="H6" s="84"/>
      <c r="I6" s="86" t="s">
        <v>703</v>
      </c>
      <c r="J6" s="86"/>
      <c r="K6" s="86"/>
      <c r="L6" s="86"/>
      <c r="M6" s="86"/>
      <c r="N6" s="86"/>
      <c r="O6" s="86"/>
    </row>
    <row r="7" spans="2:15" x14ac:dyDescent="0.35">
      <c r="B7" s="51" t="s">
        <v>704</v>
      </c>
      <c r="C7" s="52">
        <f>C6-C8-C9</f>
        <v>141</v>
      </c>
      <c r="D7" s="53">
        <f>IF(C6&gt;0,C7/C6,0)</f>
        <v>1</v>
      </c>
      <c r="F7" s="84" t="s">
        <v>705</v>
      </c>
      <c r="G7" s="84"/>
      <c r="H7" s="84"/>
      <c r="I7" s="86" t="s">
        <v>703</v>
      </c>
      <c r="J7" s="86"/>
      <c r="K7" s="86"/>
      <c r="L7" s="86"/>
      <c r="M7" s="86"/>
      <c r="N7" s="86"/>
      <c r="O7" s="86"/>
    </row>
    <row r="8" spans="2:15" x14ac:dyDescent="0.35">
      <c r="B8" s="44" t="s">
        <v>706</v>
      </c>
      <c r="C8" s="45">
        <f>COUNTIF('Recommendations'!H:H,"Risk Accepted")</f>
        <v>0</v>
      </c>
      <c r="D8" s="46">
        <f>IF(C6&gt;0,C8/C6,0)</f>
        <v>0</v>
      </c>
      <c r="F8" s="84" t="s">
        <v>707</v>
      </c>
      <c r="G8" s="84"/>
      <c r="H8" s="84"/>
      <c r="I8" s="86" t="s">
        <v>703</v>
      </c>
      <c r="J8" s="86"/>
      <c r="K8" s="86"/>
      <c r="L8" s="86"/>
      <c r="M8" s="86"/>
      <c r="N8" s="86"/>
      <c r="O8" s="86"/>
    </row>
    <row r="9" spans="2:15" x14ac:dyDescent="0.35">
      <c r="B9" s="44" t="s">
        <v>708</v>
      </c>
      <c r="C9" s="45">
        <f>COUNTIF('Recommendations'!H:H,"N/A")</f>
        <v>0</v>
      </c>
      <c r="D9" s="46">
        <f>IF(C6&gt;0,C9/C6,0)</f>
        <v>0</v>
      </c>
      <c r="F9" s="84" t="s">
        <v>709</v>
      </c>
      <c r="G9" s="84"/>
      <c r="H9" s="84"/>
      <c r="I9" s="86" t="s">
        <v>703</v>
      </c>
      <c r="J9" s="86"/>
      <c r="K9" s="86"/>
      <c r="L9" s="86"/>
      <c r="M9" s="86"/>
      <c r="N9" s="86"/>
      <c r="O9" s="86"/>
    </row>
    <row r="12" spans="2:15" ht="18.5" x14ac:dyDescent="0.45">
      <c r="B12" s="40" t="s">
        <v>710</v>
      </c>
    </row>
    <row r="14" spans="2:15" x14ac:dyDescent="0.35">
      <c r="B14" s="54" t="s">
        <v>711</v>
      </c>
    </row>
    <row r="15" spans="2:15" x14ac:dyDescent="0.35">
      <c r="B15" s="42" t="s">
        <v>21</v>
      </c>
      <c r="C15" s="42" t="s">
        <v>712</v>
      </c>
      <c r="D15" s="42" t="s">
        <v>713</v>
      </c>
      <c r="E15" s="42" t="s">
        <v>714</v>
      </c>
      <c r="F15" s="42" t="s">
        <v>715</v>
      </c>
    </row>
    <row r="16" spans="2:15" x14ac:dyDescent="0.35">
      <c r="B16" s="44" t="s">
        <v>716</v>
      </c>
      <c r="C16" s="45">
        <f>COUNTIF('Recommendations'!M:M,"Resolved")</f>
        <v>0</v>
      </c>
      <c r="D16" s="45">
        <f>COUNTIF('Recommendations'!M:M,"Testing")</f>
        <v>0</v>
      </c>
      <c r="E16" s="45">
        <f>COUNTIF('Recommendations'!M:M,"Outstanding")</f>
        <v>141</v>
      </c>
      <c r="F16" s="45">
        <f>SUM(C16:E16)</f>
        <v>141</v>
      </c>
    </row>
    <row r="18" spans="2:6" x14ac:dyDescent="0.35">
      <c r="B18" s="54" t="s">
        <v>717</v>
      </c>
    </row>
    <row r="19" spans="2:6" x14ac:dyDescent="0.35">
      <c r="B19" s="55" t="s">
        <v>21</v>
      </c>
      <c r="C19" s="55" t="s">
        <v>712</v>
      </c>
      <c r="D19" s="55" t="s">
        <v>713</v>
      </c>
      <c r="E19" s="55" t="s">
        <v>714</v>
      </c>
      <c r="F19" s="55" t="s">
        <v>21</v>
      </c>
    </row>
    <row r="20" spans="2:6" x14ac:dyDescent="0.35">
      <c r="B20" s="44" t="s">
        <v>716</v>
      </c>
      <c r="C20" s="46">
        <f>IF(F16&gt;0, C16/F16, 0)</f>
        <v>0</v>
      </c>
      <c r="D20" s="46">
        <f>IF(F16&gt;0, D16/F16, 0)</f>
        <v>0</v>
      </c>
      <c r="E20" s="46">
        <f>IF(F16&gt;0, E16/F16, 0)</f>
        <v>1</v>
      </c>
      <c r="F20" s="47" t="s">
        <v>21</v>
      </c>
    </row>
    <row r="25" spans="2:6" ht="18.5" x14ac:dyDescent="0.45">
      <c r="B25" s="40" t="s">
        <v>718</v>
      </c>
    </row>
    <row r="27" spans="2:6" x14ac:dyDescent="0.35">
      <c r="B27" s="54" t="s">
        <v>711</v>
      </c>
    </row>
    <row r="28" spans="2:6" x14ac:dyDescent="0.35">
      <c r="B28" s="42" t="s">
        <v>3</v>
      </c>
      <c r="C28" s="42" t="s">
        <v>712</v>
      </c>
      <c r="D28" s="42" t="s">
        <v>713</v>
      </c>
      <c r="E28" s="42" t="s">
        <v>714</v>
      </c>
      <c r="F28" s="42" t="s">
        <v>715</v>
      </c>
    </row>
    <row r="29" spans="2:6" x14ac:dyDescent="0.35">
      <c r="B29" s="44" t="s">
        <v>17</v>
      </c>
      <c r="C29" s="45">
        <f>COUNTIFS('Recommendations'!D:D,"Application",'Recommendations'!M:M,"=Resolved")</f>
        <v>0</v>
      </c>
      <c r="D29" s="45">
        <f>COUNTIFS('Recommendations'!D:D,"=Application",'Recommendations'!M:M,"=Testing")</f>
        <v>0</v>
      </c>
      <c r="E29" s="45">
        <f>COUNTIFS('Recommendations'!D:D,"=Application",'Recommendations'!M:M,"=Outstanding")</f>
        <v>23</v>
      </c>
      <c r="F29" s="45">
        <f>SUM(C29:E29)</f>
        <v>23</v>
      </c>
    </row>
    <row r="30" spans="2:6" x14ac:dyDescent="0.35">
      <c r="B30" s="44" t="s">
        <v>138</v>
      </c>
      <c r="C30" s="45">
        <f>COUNTIFS('Recommendations'!D:D,"OS",'Recommendations'!M:M,"=Resolved")</f>
        <v>0</v>
      </c>
      <c r="D30" s="45">
        <f>COUNTIFS('Recommendations'!D:D,"=OS",'Recommendations'!M:M,"=Testing")</f>
        <v>0</v>
      </c>
      <c r="E30" s="45">
        <f>COUNTIFS('Recommendations'!D:D,"=OS",'Recommendations'!M:M,"=Outstanding")</f>
        <v>118</v>
      </c>
      <c r="F30" s="45">
        <f>SUM(C30:E30)</f>
        <v>118</v>
      </c>
    </row>
    <row r="32" spans="2:6" x14ac:dyDescent="0.35">
      <c r="B32" s="54" t="s">
        <v>717</v>
      </c>
    </row>
    <row r="33" spans="2:6" x14ac:dyDescent="0.35">
      <c r="B33" s="55" t="s">
        <v>3</v>
      </c>
      <c r="C33" s="55" t="s">
        <v>712</v>
      </c>
      <c r="D33" s="55" t="s">
        <v>713</v>
      </c>
      <c r="E33" s="55" t="s">
        <v>714</v>
      </c>
      <c r="F33" s="55" t="s">
        <v>21</v>
      </c>
    </row>
    <row r="34" spans="2:6" x14ac:dyDescent="0.35">
      <c r="B34" s="44" t="s">
        <v>17</v>
      </c>
      <c r="C34" s="46">
        <f>IF(F29&gt;0, C29/F29, 0)</f>
        <v>0</v>
      </c>
      <c r="D34" s="46">
        <f>IF(F29&gt;0, D29/F29, 0)</f>
        <v>0</v>
      </c>
      <c r="E34" s="46">
        <f>IF(F29&gt;0, E29/F29, 0)</f>
        <v>1</v>
      </c>
      <c r="F34" s="47" t="s">
        <v>21</v>
      </c>
    </row>
    <row r="35" spans="2:6" x14ac:dyDescent="0.35">
      <c r="B35" s="44" t="s">
        <v>138</v>
      </c>
      <c r="C35" s="46">
        <f>IF(F30&gt;0, C30/F30, 0)</f>
        <v>0</v>
      </c>
      <c r="D35" s="46">
        <f>IF(F30&gt;0, D30/F30, 0)</f>
        <v>0</v>
      </c>
      <c r="E35" s="46">
        <f>IF(F30&gt;0, E30/F30, 0)</f>
        <v>1</v>
      </c>
      <c r="F35" s="47" t="s">
        <v>21</v>
      </c>
    </row>
    <row r="40" spans="2:6" ht="18.5" x14ac:dyDescent="0.45">
      <c r="B40" s="40" t="s">
        <v>719</v>
      </c>
    </row>
    <row r="42" spans="2:6" x14ac:dyDescent="0.35">
      <c r="B42" s="54" t="s">
        <v>711</v>
      </c>
    </row>
    <row r="43" spans="2:6" x14ac:dyDescent="0.35">
      <c r="B43" s="42" t="s">
        <v>6</v>
      </c>
      <c r="C43" s="42" t="s">
        <v>712</v>
      </c>
      <c r="D43" s="42" t="s">
        <v>713</v>
      </c>
      <c r="E43" s="42" t="s">
        <v>714</v>
      </c>
      <c r="F43" s="42" t="s">
        <v>715</v>
      </c>
    </row>
    <row r="44" spans="2:6" x14ac:dyDescent="0.35">
      <c r="B44" s="44" t="s">
        <v>720</v>
      </c>
      <c r="C44" s="45">
        <f>COUNTIFS('Recommendations'!G:G,"Phase1",'Recommendations'!M:M,"=Resolved")</f>
        <v>0</v>
      </c>
      <c r="D44" s="45">
        <f>COUNTIFS('Recommendations'!G:G,"=Phase1",'Recommendations'!M:M,"=Testing")</f>
        <v>0</v>
      </c>
      <c r="E44" s="45">
        <f>COUNTIFS('Recommendations'!G:G,"=Phase1",'Recommendations'!M:M,"=Outstanding")</f>
        <v>0</v>
      </c>
      <c r="F44" s="45">
        <f t="shared" ref="F44:F49" si="0">SUM(C44:E44)</f>
        <v>0</v>
      </c>
    </row>
    <row r="45" spans="2:6" x14ac:dyDescent="0.35">
      <c r="B45" s="44" t="s">
        <v>721</v>
      </c>
      <c r="C45" s="45">
        <f>COUNTIFS('Recommendations'!G:G,"Phase2",'Recommendations'!M:M,"=Resolved")</f>
        <v>0</v>
      </c>
      <c r="D45" s="45">
        <f>COUNTIFS('Recommendations'!G:G,"=Phase2",'Recommendations'!M:M,"=Testing")</f>
        <v>0</v>
      </c>
      <c r="E45" s="45">
        <f>COUNTIFS('Recommendations'!G:G,"=Phase2",'Recommendations'!M:M,"=Outstanding")</f>
        <v>0</v>
      </c>
      <c r="F45" s="45">
        <f t="shared" si="0"/>
        <v>0</v>
      </c>
    </row>
    <row r="46" spans="2:6" x14ac:dyDescent="0.35">
      <c r="B46" s="44" t="s">
        <v>722</v>
      </c>
      <c r="C46" s="45">
        <f>COUNTIFS('Recommendations'!G:G,"Phase3",'Recommendations'!M:M,"=Resolved")</f>
        <v>0</v>
      </c>
      <c r="D46" s="45">
        <f>COUNTIFS('Recommendations'!G:G,"=Phase3",'Recommendations'!M:M,"=Testing")</f>
        <v>0</v>
      </c>
      <c r="E46" s="45">
        <f>COUNTIFS('Recommendations'!G:G,"=Phase3",'Recommendations'!M:M,"=Outstanding")</f>
        <v>0</v>
      </c>
      <c r="F46" s="45">
        <f t="shared" si="0"/>
        <v>0</v>
      </c>
    </row>
    <row r="47" spans="2:6" x14ac:dyDescent="0.35">
      <c r="B47" s="44" t="s">
        <v>723</v>
      </c>
      <c r="C47" s="45">
        <f>COUNTIFS('Recommendations'!G:G,"Phase4",'Recommendations'!M:M,"=Resolved")</f>
        <v>0</v>
      </c>
      <c r="D47" s="45">
        <f>COUNTIFS('Recommendations'!G:G,"=Phase4",'Recommendations'!M:M,"=Testing")</f>
        <v>0</v>
      </c>
      <c r="E47" s="45">
        <f>COUNTIFS('Recommendations'!G:G,"=Phase4",'Recommendations'!M:M,"=Outstanding")</f>
        <v>0</v>
      </c>
      <c r="F47" s="45">
        <f t="shared" si="0"/>
        <v>0</v>
      </c>
    </row>
    <row r="48" spans="2:6" x14ac:dyDescent="0.35">
      <c r="B48" s="44" t="s">
        <v>724</v>
      </c>
      <c r="C48" s="45">
        <f>COUNTIFS('Recommendations'!G:G,"Phase5",'Recommendations'!M:M,"=Resolved")</f>
        <v>0</v>
      </c>
      <c r="D48" s="45">
        <f>COUNTIFS('Recommendations'!G:G,"=Phase5",'Recommendations'!M:M,"=Testing")</f>
        <v>0</v>
      </c>
      <c r="E48" s="45">
        <f>COUNTIFS('Recommendations'!G:G,"=Phase5",'Recommendations'!M:M,"=Outstanding")</f>
        <v>0</v>
      </c>
      <c r="F48" s="45">
        <f t="shared" si="0"/>
        <v>0</v>
      </c>
    </row>
    <row r="49" spans="2:6" x14ac:dyDescent="0.35">
      <c r="B49" s="44" t="s">
        <v>20</v>
      </c>
      <c r="C49" s="45">
        <f>COUNTIFS('Recommendations'!G:G,"Pending",'Recommendations'!M:M,"=Resolved")</f>
        <v>0</v>
      </c>
      <c r="D49" s="45">
        <f>COUNTIFS('Recommendations'!G:G,"=Pending",'Recommendations'!M:M,"=Testing")</f>
        <v>0</v>
      </c>
      <c r="E49" s="45">
        <f>COUNTIFS('Recommendations'!G:G,"=Pending",'Recommendations'!M:M,"=Outstanding")</f>
        <v>141</v>
      </c>
      <c r="F49" s="45">
        <f t="shared" si="0"/>
        <v>141</v>
      </c>
    </row>
    <row r="51" spans="2:6" x14ac:dyDescent="0.35">
      <c r="B51" s="54" t="s">
        <v>717</v>
      </c>
    </row>
    <row r="52" spans="2:6" x14ac:dyDescent="0.35">
      <c r="B52" s="55" t="s">
        <v>6</v>
      </c>
      <c r="C52" s="55" t="s">
        <v>712</v>
      </c>
      <c r="D52" s="55" t="s">
        <v>713</v>
      </c>
      <c r="E52" s="55" t="s">
        <v>714</v>
      </c>
      <c r="F52" s="55" t="s">
        <v>21</v>
      </c>
    </row>
    <row r="53" spans="2:6" x14ac:dyDescent="0.35">
      <c r="B53" s="44" t="s">
        <v>720</v>
      </c>
      <c r="C53" s="46">
        <f t="shared" ref="C53:C58" si="1">IF(F44&gt;0, C44/F44, 0)</f>
        <v>0</v>
      </c>
      <c r="D53" s="46">
        <f t="shared" ref="D53:D58" si="2">IF(F44&gt;0, D44/F44, 0)</f>
        <v>0</v>
      </c>
      <c r="E53" s="46">
        <f t="shared" ref="E53:E58" si="3">IF(F44&gt;0, E44/F44, 0)</f>
        <v>0</v>
      </c>
      <c r="F53" s="47" t="s">
        <v>21</v>
      </c>
    </row>
    <row r="54" spans="2:6" x14ac:dyDescent="0.35">
      <c r="B54" s="44" t="s">
        <v>721</v>
      </c>
      <c r="C54" s="46">
        <f t="shared" si="1"/>
        <v>0</v>
      </c>
      <c r="D54" s="46">
        <f t="shared" si="2"/>
        <v>0</v>
      </c>
      <c r="E54" s="46">
        <f t="shared" si="3"/>
        <v>0</v>
      </c>
      <c r="F54" s="47" t="s">
        <v>21</v>
      </c>
    </row>
    <row r="55" spans="2:6" x14ac:dyDescent="0.35">
      <c r="B55" s="44" t="s">
        <v>722</v>
      </c>
      <c r="C55" s="46">
        <f t="shared" si="1"/>
        <v>0</v>
      </c>
      <c r="D55" s="46">
        <f t="shared" si="2"/>
        <v>0</v>
      </c>
      <c r="E55" s="46">
        <f t="shared" si="3"/>
        <v>0</v>
      </c>
      <c r="F55" s="47" t="s">
        <v>21</v>
      </c>
    </row>
    <row r="56" spans="2:6" x14ac:dyDescent="0.35">
      <c r="B56" s="44" t="s">
        <v>723</v>
      </c>
      <c r="C56" s="46">
        <f t="shared" si="1"/>
        <v>0</v>
      </c>
      <c r="D56" s="46">
        <f t="shared" si="2"/>
        <v>0</v>
      </c>
      <c r="E56" s="46">
        <f t="shared" si="3"/>
        <v>0</v>
      </c>
      <c r="F56" s="47" t="s">
        <v>21</v>
      </c>
    </row>
    <row r="57" spans="2:6" x14ac:dyDescent="0.35">
      <c r="B57" s="44" t="s">
        <v>724</v>
      </c>
      <c r="C57" s="46">
        <f t="shared" si="1"/>
        <v>0</v>
      </c>
      <c r="D57" s="46">
        <f t="shared" si="2"/>
        <v>0</v>
      </c>
      <c r="E57" s="46">
        <f t="shared" si="3"/>
        <v>0</v>
      </c>
      <c r="F57" s="47" t="s">
        <v>21</v>
      </c>
    </row>
    <row r="58" spans="2:6" x14ac:dyDescent="0.35">
      <c r="B58" s="44" t="s">
        <v>20</v>
      </c>
      <c r="C58" s="46">
        <f t="shared" si="1"/>
        <v>0</v>
      </c>
      <c r="D58" s="46">
        <f t="shared" si="2"/>
        <v>0</v>
      </c>
      <c r="E58" s="46">
        <f t="shared" si="3"/>
        <v>1</v>
      </c>
      <c r="F58" s="47" t="s">
        <v>21</v>
      </c>
    </row>
    <row r="63" spans="2:6" ht="18.5" x14ac:dyDescent="0.45">
      <c r="B63" s="40" t="s">
        <v>725</v>
      </c>
    </row>
    <row r="65" spans="2:6" x14ac:dyDescent="0.35">
      <c r="B65" s="54" t="s">
        <v>711</v>
      </c>
    </row>
    <row r="66" spans="2:6" x14ac:dyDescent="0.35">
      <c r="B66" s="42" t="s">
        <v>2</v>
      </c>
      <c r="C66" s="42" t="s">
        <v>712</v>
      </c>
      <c r="D66" s="42" t="s">
        <v>713</v>
      </c>
      <c r="E66" s="42" t="s">
        <v>714</v>
      </c>
      <c r="F66" s="42" t="s">
        <v>715</v>
      </c>
    </row>
    <row r="67" spans="2:6" x14ac:dyDescent="0.35">
      <c r="B67" s="44" t="s">
        <v>32</v>
      </c>
      <c r="C67" s="45">
        <f>COUNTIFS('Recommendations'!C:C,"CAT I (High)",'Recommendations'!M:M,"=Resolved")</f>
        <v>0</v>
      </c>
      <c r="D67" s="45">
        <f>COUNTIFS('Recommendations'!C:C,"=CAT I (High)",'Recommendations'!M:M,"=Testing")</f>
        <v>0</v>
      </c>
      <c r="E67" s="45">
        <f>COUNTIFS('Recommendations'!C:C,"=CAT I (High)",'Recommendations'!M:M,"=Outstanding")</f>
        <v>10</v>
      </c>
      <c r="F67" s="45">
        <f>SUM(C67:E67)</f>
        <v>10</v>
      </c>
    </row>
    <row r="68" spans="2:6" x14ac:dyDescent="0.35">
      <c r="B68" s="44" t="s">
        <v>16</v>
      </c>
      <c r="C68" s="45">
        <f>COUNTIFS('Recommendations'!C:C,"CAT II (Medium)",'Recommendations'!M:M,"=Resolved")</f>
        <v>0</v>
      </c>
      <c r="D68" s="45">
        <f>COUNTIFS('Recommendations'!C:C,"=CAT II (Medium)",'Recommendations'!M:M,"=Testing")</f>
        <v>0</v>
      </c>
      <c r="E68" s="45">
        <f>COUNTIFS('Recommendations'!C:C,"=CAT II (Medium)",'Recommendations'!M:M,"=Outstanding")</f>
        <v>123</v>
      </c>
      <c r="F68" s="45">
        <f>SUM(C68:E68)</f>
        <v>123</v>
      </c>
    </row>
    <row r="69" spans="2:6" x14ac:dyDescent="0.35">
      <c r="B69" s="44" t="s">
        <v>48</v>
      </c>
      <c r="C69" s="45">
        <f>COUNTIFS('Recommendations'!C:C,"CAT III (Low)",'Recommendations'!M:M,"=Resolved")</f>
        <v>0</v>
      </c>
      <c r="D69" s="45">
        <f>COUNTIFS('Recommendations'!C:C,"=CAT III (Low)",'Recommendations'!M:M,"=Testing")</f>
        <v>0</v>
      </c>
      <c r="E69" s="45">
        <f>COUNTIFS('Recommendations'!C:C,"=CAT III (Low)",'Recommendations'!M:M,"=Outstanding")</f>
        <v>8</v>
      </c>
      <c r="F69" s="45">
        <f>SUM(C69:E69)</f>
        <v>8</v>
      </c>
    </row>
    <row r="71" spans="2:6" x14ac:dyDescent="0.35">
      <c r="B71" s="54" t="s">
        <v>717</v>
      </c>
    </row>
    <row r="72" spans="2:6" x14ac:dyDescent="0.35">
      <c r="B72" s="55" t="s">
        <v>2</v>
      </c>
      <c r="C72" s="55" t="s">
        <v>712</v>
      </c>
      <c r="D72" s="55" t="s">
        <v>713</v>
      </c>
      <c r="E72" s="55" t="s">
        <v>714</v>
      </c>
      <c r="F72" s="55" t="s">
        <v>21</v>
      </c>
    </row>
    <row r="73" spans="2:6" x14ac:dyDescent="0.35">
      <c r="B73" s="44" t="s">
        <v>32</v>
      </c>
      <c r="C73" s="46">
        <f>IF(F67&gt;0, C67/F67, 0)</f>
        <v>0</v>
      </c>
      <c r="D73" s="46">
        <f>IF(F67&gt;0, D67/F67, 0)</f>
        <v>0</v>
      </c>
      <c r="E73" s="46">
        <f>IF(F67&gt;0, E67/F67, 0)</f>
        <v>1</v>
      </c>
      <c r="F73" s="47" t="s">
        <v>21</v>
      </c>
    </row>
    <row r="74" spans="2:6" x14ac:dyDescent="0.35">
      <c r="B74" s="44" t="s">
        <v>16</v>
      </c>
      <c r="C74" s="46">
        <f>IF(F68&gt;0, C68/F68, 0)</f>
        <v>0</v>
      </c>
      <c r="D74" s="46">
        <f>IF(F68&gt;0, D68/F68, 0)</f>
        <v>0</v>
      </c>
      <c r="E74" s="46">
        <f>IF(F68&gt;0, E68/F68, 0)</f>
        <v>1</v>
      </c>
      <c r="F74" s="47" t="s">
        <v>21</v>
      </c>
    </row>
    <row r="75" spans="2:6" x14ac:dyDescent="0.35">
      <c r="B75" s="44" t="s">
        <v>48</v>
      </c>
      <c r="C75" s="46">
        <f>IF(F69&gt;0, C69/F69, 0)</f>
        <v>0</v>
      </c>
      <c r="D75" s="46">
        <f>IF(F69&gt;0, D69/F69, 0)</f>
        <v>0</v>
      </c>
      <c r="E75" s="46">
        <f>IF(F69&gt;0, E69/F69, 0)</f>
        <v>1</v>
      </c>
      <c r="F75" s="47" t="s">
        <v>21</v>
      </c>
    </row>
    <row r="80" spans="2:6" ht="18.5" x14ac:dyDescent="0.45">
      <c r="B80" s="40" t="s">
        <v>726</v>
      </c>
    </row>
    <row r="82" spans="2:6" x14ac:dyDescent="0.35">
      <c r="B82" s="54" t="s">
        <v>711</v>
      </c>
    </row>
    <row r="83" spans="2:6" x14ac:dyDescent="0.35">
      <c r="B83" s="42" t="s">
        <v>4</v>
      </c>
      <c r="C83" s="42" t="s">
        <v>712</v>
      </c>
      <c r="D83" s="42" t="s">
        <v>713</v>
      </c>
      <c r="E83" s="42" t="s">
        <v>714</v>
      </c>
      <c r="F83" s="42" t="s">
        <v>715</v>
      </c>
    </row>
    <row r="84" spans="2:6" x14ac:dyDescent="0.35">
      <c r="B84" s="44" t="s">
        <v>727</v>
      </c>
      <c r="C84" s="45">
        <f>COUNTIFS('Recommendations'!E:E,"Must",'Recommendations'!M:M,"=Resolved")</f>
        <v>0</v>
      </c>
      <c r="D84" s="45">
        <f>COUNTIFS('Recommendations'!E:E,"=Must",'Recommendations'!M:M,"=Testing")</f>
        <v>0</v>
      </c>
      <c r="E84" s="45">
        <f>COUNTIFS('Recommendations'!E:E,"=Must",'Recommendations'!M:M,"=Outstanding")</f>
        <v>0</v>
      </c>
      <c r="F84" s="45">
        <f>SUM(C84:E84)</f>
        <v>0</v>
      </c>
    </row>
    <row r="85" spans="2:6" x14ac:dyDescent="0.35">
      <c r="B85" s="44" t="s">
        <v>728</v>
      </c>
      <c r="C85" s="45">
        <f>COUNTIFS('Recommendations'!E:E,"Should",'Recommendations'!M:M,"=Resolved")</f>
        <v>0</v>
      </c>
      <c r="D85" s="45">
        <f>COUNTIFS('Recommendations'!E:E,"=Should",'Recommendations'!M:M,"=Testing")</f>
        <v>0</v>
      </c>
      <c r="E85" s="45">
        <f>COUNTIFS('Recommendations'!E:E,"=Should",'Recommendations'!M:M,"=Outstanding")</f>
        <v>0</v>
      </c>
      <c r="F85" s="45">
        <f>SUM(C85:E85)</f>
        <v>0</v>
      </c>
    </row>
    <row r="86" spans="2:6" x14ac:dyDescent="0.35">
      <c r="B86" s="44" t="s">
        <v>729</v>
      </c>
      <c r="C86" s="45">
        <f>COUNTIFS('Recommendations'!E:E,"Could",'Recommendations'!M:M,"=Resolved")</f>
        <v>0</v>
      </c>
      <c r="D86" s="45">
        <f>COUNTIFS('Recommendations'!E:E,"=Could",'Recommendations'!M:M,"=Testing")</f>
        <v>0</v>
      </c>
      <c r="E86" s="45">
        <f>COUNTIFS('Recommendations'!E:E,"=Could",'Recommendations'!M:M,"=Outstanding")</f>
        <v>0</v>
      </c>
      <c r="F86" s="45">
        <f>SUM(C86:E86)</f>
        <v>0</v>
      </c>
    </row>
    <row r="87" spans="2:6" x14ac:dyDescent="0.35">
      <c r="B87" s="44" t="s">
        <v>730</v>
      </c>
      <c r="C87" s="45">
        <f>COUNTIFS('Recommendations'!E:E,"Won't",'Recommendations'!M:M,"=Resolved")</f>
        <v>0</v>
      </c>
      <c r="D87" s="45">
        <f>COUNTIFS('Recommendations'!E:E,"=Won't",'Recommendations'!M:M,"=Testing")</f>
        <v>0</v>
      </c>
      <c r="E87" s="45">
        <f>COUNTIFS('Recommendations'!E:E,"=Won't",'Recommendations'!M:M,"=Outstanding")</f>
        <v>0</v>
      </c>
      <c r="F87" s="45">
        <f>SUM(C87:E87)</f>
        <v>0</v>
      </c>
    </row>
    <row r="88" spans="2:6" x14ac:dyDescent="0.35">
      <c r="B88" s="44" t="s">
        <v>18</v>
      </c>
      <c r="C88" s="45">
        <f>COUNTIFS('Recommendations'!E:E,"Unassigned",'Recommendations'!M:M,"=Resolved")</f>
        <v>0</v>
      </c>
      <c r="D88" s="45">
        <f>COUNTIFS('Recommendations'!E:E,"=Unassigned",'Recommendations'!M:M,"=Testing")</f>
        <v>0</v>
      </c>
      <c r="E88" s="45">
        <f>COUNTIFS('Recommendations'!E:E,"=Unassigned",'Recommendations'!M:M,"=Outstanding")</f>
        <v>141</v>
      </c>
      <c r="F88" s="45">
        <f>SUM(C88:E88)</f>
        <v>141</v>
      </c>
    </row>
    <row r="90" spans="2:6" x14ac:dyDescent="0.35">
      <c r="B90" s="54" t="s">
        <v>717</v>
      </c>
    </row>
    <row r="91" spans="2:6" x14ac:dyDescent="0.35">
      <c r="B91" s="55" t="s">
        <v>4</v>
      </c>
      <c r="C91" s="55" t="s">
        <v>712</v>
      </c>
      <c r="D91" s="55" t="s">
        <v>713</v>
      </c>
      <c r="E91" s="55" t="s">
        <v>714</v>
      </c>
      <c r="F91" s="55" t="s">
        <v>21</v>
      </c>
    </row>
    <row r="92" spans="2:6" x14ac:dyDescent="0.35">
      <c r="B92" s="44" t="s">
        <v>727</v>
      </c>
      <c r="C92" s="46">
        <f>IF(F84&gt;0, C84/F84, 0)</f>
        <v>0</v>
      </c>
      <c r="D92" s="46">
        <f>IF(F84&gt;0, D84/F84, 0)</f>
        <v>0</v>
      </c>
      <c r="E92" s="46">
        <f>IF(F84&gt;0, E84/F84, 0)</f>
        <v>0</v>
      </c>
      <c r="F92" s="47" t="s">
        <v>21</v>
      </c>
    </row>
    <row r="93" spans="2:6" x14ac:dyDescent="0.35">
      <c r="B93" s="44" t="s">
        <v>728</v>
      </c>
      <c r="C93" s="46">
        <f>IF(F85&gt;0, C85/F85, 0)</f>
        <v>0</v>
      </c>
      <c r="D93" s="46">
        <f>IF(F85&gt;0, D85/F85, 0)</f>
        <v>0</v>
      </c>
      <c r="E93" s="46">
        <f>IF(F85&gt;0, E85/F85, 0)</f>
        <v>0</v>
      </c>
      <c r="F93" s="47" t="s">
        <v>21</v>
      </c>
    </row>
    <row r="94" spans="2:6" x14ac:dyDescent="0.35">
      <c r="B94" s="44" t="s">
        <v>729</v>
      </c>
      <c r="C94" s="46">
        <f>IF(F86&gt;0, C86/F86, 0)</f>
        <v>0</v>
      </c>
      <c r="D94" s="46">
        <f>IF(F86&gt;0, D86/F86, 0)</f>
        <v>0</v>
      </c>
      <c r="E94" s="46">
        <f>IF(F86&gt;0, E86/F86, 0)</f>
        <v>0</v>
      </c>
      <c r="F94" s="47" t="s">
        <v>21</v>
      </c>
    </row>
    <row r="95" spans="2:6" x14ac:dyDescent="0.35">
      <c r="B95" s="44" t="s">
        <v>730</v>
      </c>
      <c r="C95" s="46">
        <f>IF(F87&gt;0, C87/F87, 0)</f>
        <v>0</v>
      </c>
      <c r="D95" s="46">
        <f>IF(F87&gt;0, D87/F87, 0)</f>
        <v>0</v>
      </c>
      <c r="E95" s="46">
        <f>IF(F87&gt;0, E87/F87, 0)</f>
        <v>0</v>
      </c>
      <c r="F95" s="47" t="s">
        <v>21</v>
      </c>
    </row>
    <row r="96" spans="2:6" x14ac:dyDescent="0.35">
      <c r="B96" s="44" t="s">
        <v>18</v>
      </c>
      <c r="C96" s="46">
        <f>IF(F88&gt;0, C88/F88, 0)</f>
        <v>0</v>
      </c>
      <c r="D96" s="46">
        <f>IF(F88&gt;0, D88/F88, 0)</f>
        <v>0</v>
      </c>
      <c r="E96" s="46">
        <f>IF(F88&gt;0, E88/F88, 0)</f>
        <v>1</v>
      </c>
      <c r="F96" s="47" t="s">
        <v>21</v>
      </c>
    </row>
    <row r="101" spans="2:6" ht="18.5" x14ac:dyDescent="0.45">
      <c r="B101" s="40" t="s">
        <v>731</v>
      </c>
    </row>
    <row r="103" spans="2:6" x14ac:dyDescent="0.35">
      <c r="B103" s="54" t="s">
        <v>711</v>
      </c>
    </row>
    <row r="104" spans="2:6" x14ac:dyDescent="0.35">
      <c r="B104" s="42" t="s">
        <v>732</v>
      </c>
      <c r="C104" s="42" t="s">
        <v>712</v>
      </c>
      <c r="D104" s="42" t="s">
        <v>713</v>
      </c>
      <c r="E104" s="42" t="s">
        <v>714</v>
      </c>
      <c r="F104" s="42" t="s">
        <v>715</v>
      </c>
    </row>
    <row r="105" spans="2:6" x14ac:dyDescent="0.35">
      <c r="B105" s="44" t="s">
        <v>733</v>
      </c>
      <c r="C105" s="45">
        <f>COUNTIFS('Recommendations'!F:F,"Low",'Recommendations'!M:M,"=Resolved")</f>
        <v>0</v>
      </c>
      <c r="D105" s="45">
        <f>COUNTIFS('Recommendations'!F:F,"=Low",'Recommendations'!M:M,"=Testing")</f>
        <v>0</v>
      </c>
      <c r="E105" s="45">
        <f>COUNTIFS('Recommendations'!F:F,"=Low",'Recommendations'!M:M,"=Outstanding")</f>
        <v>0</v>
      </c>
      <c r="F105" s="45">
        <f>SUM(C105:E105)</f>
        <v>0</v>
      </c>
    </row>
    <row r="106" spans="2:6" x14ac:dyDescent="0.35">
      <c r="B106" s="44" t="s">
        <v>734</v>
      </c>
      <c r="C106" s="45">
        <f>COUNTIFS('Recommendations'!F:F,"Medium",'Recommendations'!M:M,"=Resolved")</f>
        <v>0</v>
      </c>
      <c r="D106" s="45">
        <f>COUNTIFS('Recommendations'!F:F,"=Medium",'Recommendations'!M:M,"=Testing")</f>
        <v>0</v>
      </c>
      <c r="E106" s="45">
        <f>COUNTIFS('Recommendations'!F:F,"=Medium",'Recommendations'!M:M,"=Outstanding")</f>
        <v>0</v>
      </c>
      <c r="F106" s="45">
        <f>SUM(C106:E106)</f>
        <v>0</v>
      </c>
    </row>
    <row r="107" spans="2:6" x14ac:dyDescent="0.35">
      <c r="B107" s="44" t="s">
        <v>735</v>
      </c>
      <c r="C107" s="45">
        <f>COUNTIFS('Recommendations'!F:F,"High",'Recommendations'!M:M,"=Resolved")</f>
        <v>0</v>
      </c>
      <c r="D107" s="45">
        <f>COUNTIFS('Recommendations'!F:F,"=High",'Recommendations'!M:M,"=Testing")</f>
        <v>0</v>
      </c>
      <c r="E107" s="45">
        <f>COUNTIFS('Recommendations'!F:F,"=High",'Recommendations'!M:M,"=Outstanding")</f>
        <v>0</v>
      </c>
      <c r="F107" s="45">
        <f>SUM(C107:E107)</f>
        <v>0</v>
      </c>
    </row>
    <row r="108" spans="2:6" x14ac:dyDescent="0.35">
      <c r="B108" s="44" t="s">
        <v>19</v>
      </c>
      <c r="C108" s="45">
        <f>COUNTIFS('Recommendations'!F:F,"Unassessed",'Recommendations'!M:M,"=Resolved")</f>
        <v>0</v>
      </c>
      <c r="D108" s="45">
        <f>COUNTIFS('Recommendations'!F:F,"=Unassessed",'Recommendations'!M:M,"=Testing")</f>
        <v>0</v>
      </c>
      <c r="E108" s="45">
        <f>COUNTIFS('Recommendations'!F:F,"=Unassessed",'Recommendations'!M:M,"=Outstanding")</f>
        <v>141</v>
      </c>
      <c r="F108" s="45">
        <f>SUM(C108:E108)</f>
        <v>141</v>
      </c>
    </row>
    <row r="110" spans="2:6" x14ac:dyDescent="0.35">
      <c r="B110" s="54" t="s">
        <v>717</v>
      </c>
    </row>
    <row r="111" spans="2:6" x14ac:dyDescent="0.35">
      <c r="B111" s="55" t="s">
        <v>732</v>
      </c>
      <c r="C111" s="55" t="s">
        <v>712</v>
      </c>
      <c r="D111" s="55" t="s">
        <v>713</v>
      </c>
      <c r="E111" s="55" t="s">
        <v>714</v>
      </c>
      <c r="F111" s="55" t="s">
        <v>21</v>
      </c>
    </row>
    <row r="112" spans="2:6" x14ac:dyDescent="0.35">
      <c r="B112" s="44" t="s">
        <v>733</v>
      </c>
      <c r="C112" s="46">
        <f>IF(F105&gt;0, C105/F105, 0)</f>
        <v>0</v>
      </c>
      <c r="D112" s="46">
        <f>IF(F105&gt;0, D105/F105, 0)</f>
        <v>0</v>
      </c>
      <c r="E112" s="46">
        <f>IF(F105&gt;0, E105/F105, 0)</f>
        <v>0</v>
      </c>
      <c r="F112" s="47" t="s">
        <v>21</v>
      </c>
    </row>
    <row r="113" spans="2:15" x14ac:dyDescent="0.35">
      <c r="B113" s="44" t="s">
        <v>734</v>
      </c>
      <c r="C113" s="46">
        <f>IF(F106&gt;0, C106/F106, 0)</f>
        <v>0</v>
      </c>
      <c r="D113" s="46">
        <f>IF(F106&gt;0, D106/F106, 0)</f>
        <v>0</v>
      </c>
      <c r="E113" s="46">
        <f>IF(F106&gt;0, E106/F106, 0)</f>
        <v>0</v>
      </c>
      <c r="F113" s="47" t="s">
        <v>21</v>
      </c>
    </row>
    <row r="114" spans="2:15" x14ac:dyDescent="0.35">
      <c r="B114" s="44" t="s">
        <v>735</v>
      </c>
      <c r="C114" s="46">
        <f>IF(F107&gt;0, C107/F107, 0)</f>
        <v>0</v>
      </c>
      <c r="D114" s="46">
        <f>IF(F107&gt;0, D107/F107, 0)</f>
        <v>0</v>
      </c>
      <c r="E114" s="46">
        <f>IF(F107&gt;0, E107/F107, 0)</f>
        <v>0</v>
      </c>
      <c r="F114" s="47" t="s">
        <v>21</v>
      </c>
    </row>
    <row r="115" spans="2:15" x14ac:dyDescent="0.35">
      <c r="B115" s="44" t="s">
        <v>19</v>
      </c>
      <c r="C115" s="46">
        <f>IF(F108&gt;0, C108/F108, 0)</f>
        <v>0</v>
      </c>
      <c r="D115" s="46">
        <f>IF(F108&gt;0, D108/F108, 0)</f>
        <v>0</v>
      </c>
      <c r="E115" s="46">
        <f>IF(F108&gt;0, E108/F108, 0)</f>
        <v>1</v>
      </c>
      <c r="F115" s="47" t="s">
        <v>21</v>
      </c>
    </row>
    <row r="120" spans="2:15" ht="18.5" x14ac:dyDescent="0.45">
      <c r="B120" s="40" t="s">
        <v>736</v>
      </c>
      <c r="J120" s="40" t="s">
        <v>737</v>
      </c>
    </row>
    <row r="121" spans="2:15" x14ac:dyDescent="0.35">
      <c r="B121" s="42" t="s">
        <v>6</v>
      </c>
      <c r="C121" s="87" t="s">
        <v>738</v>
      </c>
      <c r="D121" s="87"/>
      <c r="E121" s="42" t="s">
        <v>704</v>
      </c>
      <c r="F121" s="42" t="s">
        <v>712</v>
      </c>
      <c r="G121" s="87" t="s">
        <v>739</v>
      </c>
      <c r="H121" s="87"/>
      <c r="J121" s="42" t="s">
        <v>6</v>
      </c>
      <c r="K121" s="42" t="s">
        <v>727</v>
      </c>
      <c r="L121" s="42" t="s">
        <v>728</v>
      </c>
      <c r="M121" s="42" t="s">
        <v>729</v>
      </c>
      <c r="N121" s="42" t="s">
        <v>730</v>
      </c>
      <c r="O121" s="42" t="s">
        <v>18</v>
      </c>
    </row>
    <row r="122" spans="2:15" x14ac:dyDescent="0.35">
      <c r="B122" s="48" t="s">
        <v>720</v>
      </c>
      <c r="C122" s="88" t="s">
        <v>21</v>
      </c>
      <c r="D122" s="88"/>
      <c r="E122" s="45">
        <f>COUNTIF('Recommendations'!G:G,"Phase1")-COUNTIFS('Recommendations'!G:G,"Phase1",'Recommendations'!H:H,"Risk Accepted")-COUNTIFS('Recommendations'!G:G,"Phase1",'Recommendations'!H:H,"N/A")</f>
        <v>0</v>
      </c>
      <c r="F122" s="45">
        <f>COUNTIFS('Recommendations'!G:G,"Phase1",'Recommendations'!M:M,"Resolved")</f>
        <v>0</v>
      </c>
      <c r="G122" s="89">
        <f t="shared" ref="G122:G127" si="4">IF(E122&gt;0,F122/E122,0)</f>
        <v>0</v>
      </c>
      <c r="H122" s="89"/>
      <c r="J122" s="48" t="s">
        <v>720</v>
      </c>
      <c r="K122" s="45">
        <f>COUNTIFS('Recommendations'!G:G,"Phase1",'Recommendations'!E:E,"Must")</f>
        <v>0</v>
      </c>
      <c r="L122" s="45">
        <f>COUNTIFS('Recommendations'!G:G,"Phase1",'Recommendations'!E:E,"Should")</f>
        <v>0</v>
      </c>
      <c r="M122" s="45">
        <f>COUNTIFS('Recommendations'!G:G,"Phase1",'Recommendations'!E:E,"Could")</f>
        <v>0</v>
      </c>
      <c r="N122" s="45">
        <f>COUNTIFS('Recommendations'!G:G,"Phase1",'Recommendations'!E:E,"Won't")</f>
        <v>0</v>
      </c>
      <c r="O122" s="45">
        <f>COUNTIFS('Recommendations'!G:G,"Phase1",'Recommendations'!E:E,"Unassigned")</f>
        <v>0</v>
      </c>
    </row>
    <row r="123" spans="2:15" x14ac:dyDescent="0.35">
      <c r="B123" s="48" t="s">
        <v>721</v>
      </c>
      <c r="C123" s="88" t="s">
        <v>21</v>
      </c>
      <c r="D123" s="88"/>
      <c r="E123" s="45">
        <f>COUNTIF('Recommendations'!G:G,"Phase2")-COUNTIFS('Recommendations'!G:G,"Phase2",'Recommendations'!H:H,"Risk Accepted")-COUNTIFS('Recommendations'!G:G,"Phase2",'Recommendations'!H:H,"N/A")</f>
        <v>0</v>
      </c>
      <c r="F123" s="45">
        <f>COUNTIFS('Recommendations'!G:G,"Phase2",'Recommendations'!M:M,"Resolved")</f>
        <v>0</v>
      </c>
      <c r="G123" s="89">
        <f t="shared" si="4"/>
        <v>0</v>
      </c>
      <c r="H123" s="89"/>
      <c r="J123" s="48" t="s">
        <v>721</v>
      </c>
      <c r="K123" s="45">
        <f>COUNTIFS('Recommendations'!G:G,"Phase2",'Recommendations'!E:E,"Must")</f>
        <v>0</v>
      </c>
      <c r="L123" s="45">
        <f>COUNTIFS('Recommendations'!G:G,"Phase2",'Recommendations'!E:E,"Should")</f>
        <v>0</v>
      </c>
      <c r="M123" s="45">
        <f>COUNTIFS('Recommendations'!G:G,"Phase2",'Recommendations'!E:E,"Could")</f>
        <v>0</v>
      </c>
      <c r="N123" s="45">
        <f>COUNTIFS('Recommendations'!G:G,"Phase2",'Recommendations'!E:E,"Won't")</f>
        <v>0</v>
      </c>
      <c r="O123" s="45">
        <f>COUNTIFS('Recommendations'!G:G,"Phase2",'Recommendations'!E:E,"Unassigned")</f>
        <v>0</v>
      </c>
    </row>
    <row r="124" spans="2:15" x14ac:dyDescent="0.35">
      <c r="B124" s="48" t="s">
        <v>722</v>
      </c>
      <c r="C124" s="88" t="s">
        <v>21</v>
      </c>
      <c r="D124" s="88"/>
      <c r="E124" s="45">
        <f>COUNTIF('Recommendations'!G:G,"Phase3")-COUNTIFS('Recommendations'!G:G,"Phase3",'Recommendations'!H:H,"Risk Accepted")-COUNTIFS('Recommendations'!G:G,"Phase3",'Recommendations'!H:H,"N/A")</f>
        <v>0</v>
      </c>
      <c r="F124" s="45">
        <f>COUNTIFS('Recommendations'!G:G,"Phase3",'Recommendations'!M:M,"Resolved")</f>
        <v>0</v>
      </c>
      <c r="G124" s="89">
        <f t="shared" si="4"/>
        <v>0</v>
      </c>
      <c r="H124" s="89"/>
      <c r="J124" s="48" t="s">
        <v>722</v>
      </c>
      <c r="K124" s="45">
        <f>COUNTIFS('Recommendations'!G:G,"Phase3",'Recommendations'!E:E,"Must")</f>
        <v>0</v>
      </c>
      <c r="L124" s="45">
        <f>COUNTIFS('Recommendations'!G:G,"Phase3",'Recommendations'!E:E,"Should")</f>
        <v>0</v>
      </c>
      <c r="M124" s="45">
        <f>COUNTIFS('Recommendations'!G:G,"Phase3",'Recommendations'!E:E,"Could")</f>
        <v>0</v>
      </c>
      <c r="N124" s="45">
        <f>COUNTIFS('Recommendations'!G:G,"Phase3",'Recommendations'!E:E,"Won't")</f>
        <v>0</v>
      </c>
      <c r="O124" s="45">
        <f>COUNTIFS('Recommendations'!G:G,"Phase3",'Recommendations'!E:E,"Unassigned")</f>
        <v>0</v>
      </c>
    </row>
    <row r="125" spans="2:15" x14ac:dyDescent="0.35">
      <c r="B125" s="48" t="s">
        <v>723</v>
      </c>
      <c r="C125" s="88" t="s">
        <v>21</v>
      </c>
      <c r="D125" s="88"/>
      <c r="E125" s="45">
        <f>COUNTIF('Recommendations'!G:G,"Phase4")-COUNTIFS('Recommendations'!G:G,"Phase4",'Recommendations'!H:H,"Risk Accepted")-COUNTIFS('Recommendations'!G:G,"Phase4",'Recommendations'!H:H,"N/A")</f>
        <v>0</v>
      </c>
      <c r="F125" s="45">
        <f>COUNTIFS('Recommendations'!G:G,"Phase4",'Recommendations'!M:M,"Resolved")</f>
        <v>0</v>
      </c>
      <c r="G125" s="89">
        <f t="shared" si="4"/>
        <v>0</v>
      </c>
      <c r="H125" s="89"/>
      <c r="J125" s="48" t="s">
        <v>723</v>
      </c>
      <c r="K125" s="45">
        <f>COUNTIFS('Recommendations'!G:G,"Phase4",'Recommendations'!E:E,"Must")</f>
        <v>0</v>
      </c>
      <c r="L125" s="45">
        <f>COUNTIFS('Recommendations'!G:G,"Phase4",'Recommendations'!E:E,"Should")</f>
        <v>0</v>
      </c>
      <c r="M125" s="45">
        <f>COUNTIFS('Recommendations'!G:G,"Phase4",'Recommendations'!E:E,"Could")</f>
        <v>0</v>
      </c>
      <c r="N125" s="45">
        <f>COUNTIFS('Recommendations'!G:G,"Phase4",'Recommendations'!E:E,"Won't")</f>
        <v>0</v>
      </c>
      <c r="O125" s="45">
        <f>COUNTIFS('Recommendations'!G:G,"Phase4",'Recommendations'!E:E,"Unassigned")</f>
        <v>0</v>
      </c>
    </row>
    <row r="126" spans="2:15" x14ac:dyDescent="0.35">
      <c r="B126" s="48" t="s">
        <v>724</v>
      </c>
      <c r="C126" s="88" t="s">
        <v>21</v>
      </c>
      <c r="D126" s="88"/>
      <c r="E126" s="45">
        <f>COUNTIF('Recommendations'!G:G,"Phase5")-COUNTIFS('Recommendations'!G:G,"Phase5",'Recommendations'!H:H,"Risk Accepted")-COUNTIFS('Recommendations'!G:G,"Phase5",'Recommendations'!H:H,"N/A")</f>
        <v>0</v>
      </c>
      <c r="F126" s="45">
        <f>COUNTIFS('Recommendations'!G:G,"Phase5",'Recommendations'!M:M,"Resolved")</f>
        <v>0</v>
      </c>
      <c r="G126" s="89">
        <f t="shared" si="4"/>
        <v>0</v>
      </c>
      <c r="H126" s="89"/>
      <c r="J126" s="48" t="s">
        <v>724</v>
      </c>
      <c r="K126" s="45">
        <f>COUNTIFS('Recommendations'!G:G,"Phase5",'Recommendations'!E:E,"Must")</f>
        <v>0</v>
      </c>
      <c r="L126" s="45">
        <f>COUNTIFS('Recommendations'!G:G,"Phase5",'Recommendations'!E:E,"Should")</f>
        <v>0</v>
      </c>
      <c r="M126" s="45">
        <f>COUNTIFS('Recommendations'!G:G,"Phase5",'Recommendations'!E:E,"Could")</f>
        <v>0</v>
      </c>
      <c r="N126" s="45">
        <f>COUNTIFS('Recommendations'!G:G,"Phase5",'Recommendations'!E:E,"Won't")</f>
        <v>0</v>
      </c>
      <c r="O126" s="45">
        <f>COUNTIFS('Recommendations'!G:G,"Phase5",'Recommendations'!E:E,"Unassigned")</f>
        <v>0</v>
      </c>
    </row>
    <row r="127" spans="2:15" x14ac:dyDescent="0.35">
      <c r="B127" s="48" t="s">
        <v>20</v>
      </c>
      <c r="C127" s="88" t="s">
        <v>21</v>
      </c>
      <c r="D127" s="88"/>
      <c r="E127" s="45">
        <f>COUNTIF('Recommendations'!G:G,"Pending")-COUNTIFS('Recommendations'!G:G,"Pending",'Recommendations'!H:H,"Risk Accepted")-COUNTIFS('Recommendations'!G:G,"Pending",'Recommendations'!H:H,"N/A")</f>
        <v>141</v>
      </c>
      <c r="F127" s="45">
        <f>COUNTIFS('Recommendations'!G:G,"Pending",'Recommendations'!M:M,"Resolved")</f>
        <v>0</v>
      </c>
      <c r="G127" s="89">
        <f t="shared" si="4"/>
        <v>0</v>
      </c>
      <c r="H127" s="89"/>
      <c r="J127" s="48" t="s">
        <v>20</v>
      </c>
      <c r="K127" s="45">
        <f>COUNTIFS('Recommendations'!G:G,"Pending",'Recommendations'!E:E,"Must")</f>
        <v>0</v>
      </c>
      <c r="L127" s="45">
        <f>COUNTIFS('Recommendations'!G:G,"Pending",'Recommendations'!E:E,"Should")</f>
        <v>0</v>
      </c>
      <c r="M127" s="45">
        <f>COUNTIFS('Recommendations'!G:G,"Pending",'Recommendations'!E:E,"Could")</f>
        <v>0</v>
      </c>
      <c r="N127" s="45">
        <f>COUNTIFS('Recommendations'!G:G,"Pending",'Recommendations'!E:E,"Won't")</f>
        <v>0</v>
      </c>
      <c r="O127" s="45">
        <f>COUNTIFS('Recommendations'!G:G,"Pending",'Recommendations'!E:E,"Unassigned")</f>
        <v>141</v>
      </c>
    </row>
    <row r="134" spans="2:24" ht="21" x14ac:dyDescent="0.5">
      <c r="B134" s="40" t="s">
        <v>740</v>
      </c>
      <c r="P134" s="57" t="s">
        <v>741</v>
      </c>
    </row>
    <row r="136" spans="2:24" ht="60" customHeight="1" x14ac:dyDescent="0.35">
      <c r="B136" s="90" t="s">
        <v>742</v>
      </c>
      <c r="C136" s="83"/>
      <c r="D136" s="83"/>
      <c r="E136" s="83"/>
      <c r="F136" s="83"/>
      <c r="P136" s="90" t="s">
        <v>743</v>
      </c>
      <c r="Q136" s="83"/>
      <c r="R136" s="83"/>
      <c r="S136" s="83"/>
      <c r="T136" s="83"/>
      <c r="U136" s="83"/>
      <c r="V136" s="83"/>
      <c r="W136" s="83"/>
    </row>
    <row r="138" spans="2:24" ht="30" customHeight="1" x14ac:dyDescent="0.35">
      <c r="P138" s="58" t="s">
        <v>744</v>
      </c>
      <c r="Q138" s="59">
        <f>C16</f>
        <v>0</v>
      </c>
      <c r="R138" s="60"/>
      <c r="S138" s="59">
        <f>C84</f>
        <v>0</v>
      </c>
      <c r="T138" s="60"/>
      <c r="U138" s="59">
        <f>C85</f>
        <v>0</v>
      </c>
      <c r="V138" s="60"/>
      <c r="W138" s="59">
        <f>C86</f>
        <v>0</v>
      </c>
      <c r="X138" s="60"/>
    </row>
    <row r="139" spans="2:24" ht="35" customHeight="1" x14ac:dyDescent="0.35">
      <c r="P139" s="61" t="s">
        <v>745</v>
      </c>
      <c r="Q139" s="61" t="s">
        <v>746</v>
      </c>
      <c r="R139" s="61" t="s">
        <v>747</v>
      </c>
      <c r="S139" s="61" t="s">
        <v>748</v>
      </c>
      <c r="T139" s="61" t="s">
        <v>749</v>
      </c>
      <c r="U139" s="61" t="s">
        <v>750</v>
      </c>
      <c r="V139" s="61" t="s">
        <v>751</v>
      </c>
      <c r="W139" s="61" t="s">
        <v>752</v>
      </c>
      <c r="X139" s="61" t="s">
        <v>753</v>
      </c>
    </row>
    <row r="140" spans="2:24" x14ac:dyDescent="0.35">
      <c r="O140" s="62" t="s">
        <v>754</v>
      </c>
      <c r="P140" s="63" t="s">
        <v>755</v>
      </c>
      <c r="Q140" s="64">
        <v>0</v>
      </c>
      <c r="R140" s="65">
        <f>IF(Dashboard!F16&gt;0, Q140/Dashboard!F16, "")</f>
        <v>0</v>
      </c>
      <c r="S140" s="64">
        <v>0</v>
      </c>
      <c r="T140" s="65" t="str">
        <f>IF(AND(NOT(ISBLANK(S140)),Dashboard!F84&gt;0), S140/Dashboard!F84, "")</f>
        <v/>
      </c>
      <c r="U140" s="64">
        <v>0</v>
      </c>
      <c r="V140" s="65" t="str">
        <f>IF(AND(NOT(ISBLANK(U140)),Dashboard!F85&gt;0), U140/Dashboard!F85, "")</f>
        <v/>
      </c>
      <c r="W140" s="64">
        <v>0</v>
      </c>
      <c r="X140" s="65" t="str">
        <f>IF(AND(NOT(ISBLANK(W140)),Dashboard!F86&gt;0), W140/Dashboard!F86, "")</f>
        <v/>
      </c>
    </row>
    <row r="141" spans="2:24" x14ac:dyDescent="0.35">
      <c r="P141" s="56"/>
      <c r="Q141" s="43"/>
      <c r="R141" s="46" t="str">
        <f>IF(AND(NOT(ISBLANK(Q141)),Dashboard!F16&gt;0), Q141/Dashboard!F16, "")</f>
        <v/>
      </c>
      <c r="S141" s="43"/>
      <c r="T141" s="46" t="str">
        <f>IF(AND(NOT(ISBLANK(S141)),Dashboard!F84&gt;0), S141/Dashboard!F84, "")</f>
        <v/>
      </c>
      <c r="U141" s="43"/>
      <c r="V141" s="46" t="str">
        <f>IF(AND(NOT(ISBLANK(U141)),Dashboard!F85&gt;0), U141/Dashboard!F85, "")</f>
        <v/>
      </c>
      <c r="W141" s="43"/>
      <c r="X141" s="46" t="str">
        <f>IF(AND(NOT(ISBLANK(W141)),Dashboard!F86&gt;0), W141/Dashboard!F86, "")</f>
        <v/>
      </c>
    </row>
    <row r="142" spans="2:24" x14ac:dyDescent="0.35">
      <c r="P142" s="56"/>
      <c r="Q142" s="43"/>
      <c r="R142" s="46" t="str">
        <f>IF(AND(NOT(ISBLANK(Q142)),Dashboard!F16&gt;0), Q142/Dashboard!F16, "")</f>
        <v/>
      </c>
      <c r="S142" s="43"/>
      <c r="T142" s="46" t="str">
        <f>IF(AND(NOT(ISBLANK(S142)),Dashboard!F84&gt;0), S142/Dashboard!F84, "")</f>
        <v/>
      </c>
      <c r="U142" s="43"/>
      <c r="V142" s="46" t="str">
        <f>IF(AND(NOT(ISBLANK(U142)),Dashboard!F85&gt;0), U142/Dashboard!F85, "")</f>
        <v/>
      </c>
      <c r="W142" s="43"/>
      <c r="X142" s="46" t="str">
        <f>IF(AND(NOT(ISBLANK(W142)),Dashboard!F86&gt;0), W142/Dashboard!F86, "")</f>
        <v/>
      </c>
    </row>
    <row r="143" spans="2:24" x14ac:dyDescent="0.35">
      <c r="P143" s="56"/>
      <c r="Q143" s="43"/>
      <c r="R143" s="46" t="str">
        <f>IF(AND(NOT(ISBLANK(Q143)),Dashboard!F16&gt;0), Q143/Dashboard!F16, "")</f>
        <v/>
      </c>
      <c r="S143" s="43"/>
      <c r="T143" s="46" t="str">
        <f>IF(AND(NOT(ISBLANK(S143)),Dashboard!F84&gt;0), S143/Dashboard!F84, "")</f>
        <v/>
      </c>
      <c r="U143" s="43"/>
      <c r="V143" s="46" t="str">
        <f>IF(AND(NOT(ISBLANK(U143)),Dashboard!F85&gt;0), U143/Dashboard!F85, "")</f>
        <v/>
      </c>
      <c r="W143" s="43"/>
      <c r="X143" s="46" t="str">
        <f>IF(AND(NOT(ISBLANK(W143)),Dashboard!F86&gt;0), W143/Dashboard!F86, "")</f>
        <v/>
      </c>
    </row>
    <row r="144" spans="2:24" x14ac:dyDescent="0.35">
      <c r="P144" s="56"/>
      <c r="Q144" s="43"/>
      <c r="R144" s="46" t="str">
        <f>IF(AND(NOT(ISBLANK(Q144)),Dashboard!F16&gt;0), Q144/Dashboard!F16, "")</f>
        <v/>
      </c>
      <c r="S144" s="43"/>
      <c r="T144" s="46" t="str">
        <f>IF(AND(NOT(ISBLANK(S144)),Dashboard!F84&gt;0), S144/Dashboard!F84, "")</f>
        <v/>
      </c>
      <c r="U144" s="43"/>
      <c r="V144" s="46" t="str">
        <f>IF(AND(NOT(ISBLANK(U144)),Dashboard!F85&gt;0), U144/Dashboard!F85, "")</f>
        <v/>
      </c>
      <c r="W144" s="43"/>
      <c r="X144" s="46" t="str">
        <f>IF(AND(NOT(ISBLANK(W144)),Dashboard!F86&gt;0), W144/Dashboard!F86, "")</f>
        <v/>
      </c>
    </row>
    <row r="145" spans="16:24" x14ac:dyDescent="0.35">
      <c r="P145" s="56"/>
      <c r="Q145" s="43"/>
      <c r="R145" s="46" t="str">
        <f>IF(AND(NOT(ISBLANK(Q145)),Dashboard!F16&gt;0), Q145/Dashboard!F16, "")</f>
        <v/>
      </c>
      <c r="S145" s="43"/>
      <c r="T145" s="46" t="str">
        <f>IF(AND(NOT(ISBLANK(S145)),Dashboard!F84&gt;0), S145/Dashboard!F84, "")</f>
        <v/>
      </c>
      <c r="U145" s="43"/>
      <c r="V145" s="46" t="str">
        <f>IF(AND(NOT(ISBLANK(U145)),Dashboard!F85&gt;0), U145/Dashboard!F85, "")</f>
        <v/>
      </c>
      <c r="W145" s="43"/>
      <c r="X145" s="46" t="str">
        <f>IF(AND(NOT(ISBLANK(W145)),Dashboard!F86&gt;0), W145/Dashboard!F86, "")</f>
        <v/>
      </c>
    </row>
    <row r="146" spans="16:24" x14ac:dyDescent="0.35">
      <c r="P146" s="56"/>
      <c r="Q146" s="43"/>
      <c r="R146" s="46" t="str">
        <f>IF(AND(NOT(ISBLANK(Q146)),Dashboard!F16&gt;0), Q146/Dashboard!F16, "")</f>
        <v/>
      </c>
      <c r="S146" s="43"/>
      <c r="T146" s="46" t="str">
        <f>IF(AND(NOT(ISBLANK(S146)),Dashboard!F84&gt;0), S146/Dashboard!F84, "")</f>
        <v/>
      </c>
      <c r="U146" s="43"/>
      <c r="V146" s="46" t="str">
        <f>IF(AND(NOT(ISBLANK(U146)),Dashboard!F85&gt;0), U146/Dashboard!F85, "")</f>
        <v/>
      </c>
      <c r="W146" s="43"/>
      <c r="X146" s="46" t="str">
        <f>IF(AND(NOT(ISBLANK(W146)),Dashboard!F86&gt;0), W146/Dashboard!F86, "")</f>
        <v/>
      </c>
    </row>
    <row r="147" spans="16:24" x14ac:dyDescent="0.35">
      <c r="P147" s="56"/>
      <c r="Q147" s="43"/>
      <c r="R147" s="46" t="str">
        <f>IF(AND(NOT(ISBLANK(Q147)),Dashboard!F16&gt;0), Q147/Dashboard!F16, "")</f>
        <v/>
      </c>
      <c r="S147" s="43"/>
      <c r="T147" s="46" t="str">
        <f>IF(AND(NOT(ISBLANK(S147)),Dashboard!F84&gt;0), S147/Dashboard!F84, "")</f>
        <v/>
      </c>
      <c r="U147" s="43"/>
      <c r="V147" s="46" t="str">
        <f>IF(AND(NOT(ISBLANK(U147)),Dashboard!F85&gt;0), U147/Dashboard!F85, "")</f>
        <v/>
      </c>
      <c r="W147" s="43"/>
      <c r="X147" s="46" t="str">
        <f>IF(AND(NOT(ISBLANK(W147)),Dashboard!F86&gt;0), W147/Dashboard!F86, "")</f>
        <v/>
      </c>
    </row>
    <row r="148" spans="16:24" x14ac:dyDescent="0.35">
      <c r="P148" s="56"/>
      <c r="Q148" s="43"/>
      <c r="R148" s="46" t="str">
        <f>IF(AND(NOT(ISBLANK(Q148)),Dashboard!F16&gt;0), Q148/Dashboard!F16, "")</f>
        <v/>
      </c>
      <c r="S148" s="43"/>
      <c r="T148" s="46" t="str">
        <f>IF(AND(NOT(ISBLANK(S148)),Dashboard!F84&gt;0), S148/Dashboard!F84, "")</f>
        <v/>
      </c>
      <c r="U148" s="43"/>
      <c r="V148" s="46" t="str">
        <f>IF(AND(NOT(ISBLANK(U148)),Dashboard!F85&gt;0), U148/Dashboard!F85, "")</f>
        <v/>
      </c>
      <c r="W148" s="43"/>
      <c r="X148" s="46" t="str">
        <f>IF(AND(NOT(ISBLANK(W148)),Dashboard!F86&gt;0), W148/Dashboard!F86, "")</f>
        <v/>
      </c>
    </row>
    <row r="149" spans="16:24" x14ac:dyDescent="0.35">
      <c r="P149" s="56"/>
      <c r="Q149" s="43"/>
      <c r="R149" s="46" t="str">
        <f>IF(AND(NOT(ISBLANK(Q149)),Dashboard!F16&gt;0), Q149/Dashboard!F16, "")</f>
        <v/>
      </c>
      <c r="S149" s="43"/>
      <c r="T149" s="46" t="str">
        <f>IF(AND(NOT(ISBLANK(S149)),Dashboard!F84&gt;0), S149/Dashboard!F84, "")</f>
        <v/>
      </c>
      <c r="U149" s="43"/>
      <c r="V149" s="46" t="str">
        <f>IF(AND(NOT(ISBLANK(U149)),Dashboard!F85&gt;0), U149/Dashboard!F85, "")</f>
        <v/>
      </c>
      <c r="W149" s="43"/>
      <c r="X149" s="46" t="str">
        <f>IF(AND(NOT(ISBLANK(W149)),Dashboard!F86&gt;0), W149/Dashboard!F86, "")</f>
        <v/>
      </c>
    </row>
    <row r="150" spans="16:24" x14ac:dyDescent="0.35">
      <c r="P150" s="56"/>
      <c r="Q150" s="43"/>
      <c r="R150" s="46" t="str">
        <f>IF(AND(NOT(ISBLANK(Q150)),Dashboard!F16&gt;0), Q150/Dashboard!F16, "")</f>
        <v/>
      </c>
      <c r="S150" s="43"/>
      <c r="T150" s="46" t="str">
        <f>IF(AND(NOT(ISBLANK(S150)),Dashboard!F84&gt;0), S150/Dashboard!F84, "")</f>
        <v/>
      </c>
      <c r="U150" s="43"/>
      <c r="V150" s="46" t="str">
        <f>IF(AND(NOT(ISBLANK(U150)),Dashboard!F85&gt;0), U150/Dashboard!F85, "")</f>
        <v/>
      </c>
      <c r="W150" s="43"/>
      <c r="X150" s="46" t="str">
        <f>IF(AND(NOT(ISBLANK(W150)),Dashboard!F86&gt;0), W150/Dashboard!F86, "")</f>
        <v/>
      </c>
    </row>
    <row r="151" spans="16:24" x14ac:dyDescent="0.35">
      <c r="P151" s="56"/>
      <c r="Q151" s="43"/>
      <c r="R151" s="46" t="str">
        <f>IF(AND(NOT(ISBLANK(Q151)),Dashboard!F16&gt;0), Q151/Dashboard!F16, "")</f>
        <v/>
      </c>
      <c r="S151" s="43"/>
      <c r="T151" s="46" t="str">
        <f>IF(AND(NOT(ISBLANK(S151)),Dashboard!F84&gt;0), S151/Dashboard!F84, "")</f>
        <v/>
      </c>
      <c r="U151" s="43"/>
      <c r="V151" s="46" t="str">
        <f>IF(AND(NOT(ISBLANK(U151)),Dashboard!F85&gt;0), U151/Dashboard!F85, "")</f>
        <v/>
      </c>
      <c r="W151" s="43"/>
      <c r="X151" s="46" t="str">
        <f>IF(AND(NOT(ISBLANK(W151)),Dashboard!F86&gt;0), W151/Dashboard!F86, "")</f>
        <v/>
      </c>
    </row>
    <row r="152" spans="16:24" x14ac:dyDescent="0.35">
      <c r="P152" s="56"/>
      <c r="Q152" s="43"/>
      <c r="R152" s="46" t="str">
        <f>IF(AND(NOT(ISBLANK(Q152)),Dashboard!F16&gt;0), Q152/Dashboard!F16, "")</f>
        <v/>
      </c>
      <c r="S152" s="43"/>
      <c r="T152" s="46" t="str">
        <f>IF(AND(NOT(ISBLANK(S152)),Dashboard!F84&gt;0), S152/Dashboard!F84, "")</f>
        <v/>
      </c>
      <c r="U152" s="43"/>
      <c r="V152" s="46" t="str">
        <f>IF(AND(NOT(ISBLANK(U152)),Dashboard!F85&gt;0), U152/Dashboard!F85, "")</f>
        <v/>
      </c>
      <c r="W152" s="43"/>
      <c r="X152" s="46" t="str">
        <f>IF(AND(NOT(ISBLANK(W152)),Dashboard!F86&gt;0), W152/Dashboard!F86, "")</f>
        <v/>
      </c>
    </row>
    <row r="153" spans="16:24" x14ac:dyDescent="0.35">
      <c r="P153" s="56"/>
      <c r="Q153" s="43"/>
      <c r="R153" s="46" t="str">
        <f>IF(AND(NOT(ISBLANK(Q153)),Dashboard!F16&gt;0), Q153/Dashboard!F16, "")</f>
        <v/>
      </c>
      <c r="S153" s="43"/>
      <c r="T153" s="46" t="str">
        <f>IF(AND(NOT(ISBLANK(S153)),Dashboard!F84&gt;0), S153/Dashboard!F84, "")</f>
        <v/>
      </c>
      <c r="U153" s="43"/>
      <c r="V153" s="46" t="str">
        <f>IF(AND(NOT(ISBLANK(U153)),Dashboard!F85&gt;0), U153/Dashboard!F85, "")</f>
        <v/>
      </c>
      <c r="W153" s="43"/>
      <c r="X153" s="46" t="str">
        <f>IF(AND(NOT(ISBLANK(W153)),Dashboard!F86&gt;0), W153/Dashboard!F86, "")</f>
        <v/>
      </c>
    </row>
    <row r="154" spans="16:24" x14ac:dyDescent="0.35">
      <c r="P154" s="56"/>
      <c r="Q154" s="43"/>
      <c r="R154" s="46" t="str">
        <f>IF(AND(NOT(ISBLANK(Q154)),Dashboard!F16&gt;0), Q154/Dashboard!F16, "")</f>
        <v/>
      </c>
      <c r="S154" s="43"/>
      <c r="T154" s="46" t="str">
        <f>IF(AND(NOT(ISBLANK(S154)),Dashboard!F84&gt;0), S154/Dashboard!F84, "")</f>
        <v/>
      </c>
      <c r="U154" s="43"/>
      <c r="V154" s="46" t="str">
        <f>IF(AND(NOT(ISBLANK(U154)),Dashboard!F85&gt;0), U154/Dashboard!F85, "")</f>
        <v/>
      </c>
      <c r="W154" s="43"/>
      <c r="X154" s="46" t="str">
        <f>IF(AND(NOT(ISBLANK(W154)),Dashboard!F86&gt;0), W154/Dashboard!F86, "")</f>
        <v/>
      </c>
    </row>
    <row r="155" spans="16:24" x14ac:dyDescent="0.35">
      <c r="P155" s="56"/>
      <c r="Q155" s="43"/>
      <c r="R155" s="46" t="str">
        <f>IF(AND(NOT(ISBLANK(Q155)),Dashboard!F16&gt;0), Q155/Dashboard!F16, "")</f>
        <v/>
      </c>
      <c r="S155" s="43"/>
      <c r="T155" s="46" t="str">
        <f>IF(AND(NOT(ISBLANK(S155)),Dashboard!F84&gt;0), S155/Dashboard!F84, "")</f>
        <v/>
      </c>
      <c r="U155" s="43"/>
      <c r="V155" s="46" t="str">
        <f>IF(AND(NOT(ISBLANK(U155)),Dashboard!F85&gt;0), U155/Dashboard!F85, "")</f>
        <v/>
      </c>
      <c r="W155" s="43"/>
      <c r="X155" s="46" t="str">
        <f>IF(AND(NOT(ISBLANK(W155)),Dashboard!F86&gt;0), W155/Dashboard!F86, "")</f>
        <v/>
      </c>
    </row>
    <row r="156" spans="16:24" x14ac:dyDescent="0.35">
      <c r="P156" s="56"/>
      <c r="Q156" s="43"/>
      <c r="R156" s="46" t="str">
        <f>IF(AND(NOT(ISBLANK(Q156)),Dashboard!F16&gt;0), Q156/Dashboard!F16, "")</f>
        <v/>
      </c>
      <c r="S156" s="43"/>
      <c r="T156" s="46" t="str">
        <f>IF(AND(NOT(ISBLANK(S156)),Dashboard!F84&gt;0), S156/Dashboard!F84, "")</f>
        <v/>
      </c>
      <c r="U156" s="43"/>
      <c r="V156" s="46" t="str">
        <f>IF(AND(NOT(ISBLANK(U156)),Dashboard!F85&gt;0), U156/Dashboard!F85, "")</f>
        <v/>
      </c>
      <c r="W156" s="43"/>
      <c r="X156" s="46" t="str">
        <f>IF(AND(NOT(ISBLANK(W156)),Dashboard!F86&gt;0), W156/Dashboard!F86, "")</f>
        <v/>
      </c>
    </row>
    <row r="157" spans="16:24" x14ac:dyDescent="0.35">
      <c r="P157" s="56"/>
      <c r="Q157" s="43"/>
      <c r="R157" s="46" t="str">
        <f>IF(AND(NOT(ISBLANK(Q157)),Dashboard!F16&gt;0), Q157/Dashboard!F16, "")</f>
        <v/>
      </c>
      <c r="S157" s="43"/>
      <c r="T157" s="46" t="str">
        <f>IF(AND(NOT(ISBLANK(S157)),Dashboard!F84&gt;0), S157/Dashboard!F84, "")</f>
        <v/>
      </c>
      <c r="U157" s="43"/>
      <c r="V157" s="46" t="str">
        <f>IF(AND(NOT(ISBLANK(U157)),Dashboard!F85&gt;0), U157/Dashboard!F85, "")</f>
        <v/>
      </c>
      <c r="W157" s="43"/>
      <c r="X157" s="46" t="str">
        <f>IF(AND(NOT(ISBLANK(W157)),Dashboard!F86&gt;0), W157/Dashboard!F86, "")</f>
        <v/>
      </c>
    </row>
    <row r="158" spans="16:24" x14ac:dyDescent="0.35">
      <c r="P158" s="56"/>
      <c r="Q158" s="43"/>
      <c r="R158" s="46" t="str">
        <f>IF(AND(NOT(ISBLANK(Q158)),Dashboard!F16&gt;0), Q158/Dashboard!F16, "")</f>
        <v/>
      </c>
      <c r="S158" s="43"/>
      <c r="T158" s="46" t="str">
        <f>IF(AND(NOT(ISBLANK(S158)),Dashboard!F84&gt;0), S158/Dashboard!F84, "")</f>
        <v/>
      </c>
      <c r="U158" s="43"/>
      <c r="V158" s="46" t="str">
        <f>IF(AND(NOT(ISBLANK(U158)),Dashboard!F85&gt;0), U158/Dashboard!F85, "")</f>
        <v/>
      </c>
      <c r="W158" s="43"/>
      <c r="X158" s="46" t="str">
        <f>IF(AND(NOT(ISBLANK(W158)),Dashboard!F86&gt;0), W158/Dashboard!F86, "")</f>
        <v/>
      </c>
    </row>
    <row r="159" spans="16:24" x14ac:dyDescent="0.35">
      <c r="P159" s="56"/>
      <c r="Q159" s="43"/>
      <c r="R159" s="46" t="str">
        <f>IF(AND(NOT(ISBLANK(Q159)),Dashboard!F16&gt;0), Q159/Dashboard!F16, "")</f>
        <v/>
      </c>
      <c r="S159" s="43"/>
      <c r="T159" s="46" t="str">
        <f>IF(AND(NOT(ISBLANK(S159)),Dashboard!F84&gt;0), S159/Dashboard!F84, "")</f>
        <v/>
      </c>
      <c r="U159" s="43"/>
      <c r="V159" s="46" t="str">
        <f>IF(AND(NOT(ISBLANK(U159)),Dashboard!F85&gt;0), U159/Dashboard!F85, "")</f>
        <v/>
      </c>
      <c r="W159" s="43"/>
      <c r="X159" s="46" t="str">
        <f>IF(AND(NOT(ISBLANK(W159)),Dashboard!F86&gt;0), W159/Dashboard!F86, "")</f>
        <v/>
      </c>
    </row>
    <row r="160" spans="16:24" x14ac:dyDescent="0.35">
      <c r="P160" s="56"/>
      <c r="Q160" s="43"/>
      <c r="R160" s="46" t="str">
        <f>IF(AND(NOT(ISBLANK(Q160)),Dashboard!F16&gt;0), Q160/Dashboard!F16, "")</f>
        <v/>
      </c>
      <c r="S160" s="43"/>
      <c r="T160" s="46" t="str">
        <f>IF(AND(NOT(ISBLANK(S160)),Dashboard!F84&gt;0), S160/Dashboard!F84, "")</f>
        <v/>
      </c>
      <c r="U160" s="43"/>
      <c r="V160" s="46" t="str">
        <f>IF(AND(NOT(ISBLANK(U160)),Dashboard!F85&gt;0), U160/Dashboard!F85, "")</f>
        <v/>
      </c>
      <c r="W160" s="43"/>
      <c r="X160" s="46" t="str">
        <f>IF(AND(NOT(ISBLANK(W160)),Dashboard!F86&gt;0), W160/Dashboard!F86, "")</f>
        <v/>
      </c>
    </row>
    <row r="161" spans="2:24" x14ac:dyDescent="0.35">
      <c r="P161" s="56"/>
      <c r="Q161" s="43"/>
      <c r="R161" s="46" t="str">
        <f>IF(AND(NOT(ISBLANK(Q161)),Dashboard!F16&gt;0), Q161/Dashboard!F16, "")</f>
        <v/>
      </c>
      <c r="S161" s="43"/>
      <c r="T161" s="46" t="str">
        <f>IF(AND(NOT(ISBLANK(S161)),Dashboard!F84&gt;0), S161/Dashboard!F84, "")</f>
        <v/>
      </c>
      <c r="U161" s="43"/>
      <c r="V161" s="46" t="str">
        <f>IF(AND(NOT(ISBLANK(U161)),Dashboard!F85&gt;0), U161/Dashboard!F85, "")</f>
        <v/>
      </c>
      <c r="W161" s="43"/>
      <c r="X161" s="46" t="str">
        <f>IF(AND(NOT(ISBLANK(W161)),Dashboard!F86&gt;0), W161/Dashboard!F86, "")</f>
        <v/>
      </c>
    </row>
    <row r="162" spans="2:24" x14ac:dyDescent="0.35">
      <c r="P162" s="56"/>
      <c r="Q162" s="43"/>
      <c r="R162" s="46" t="str">
        <f>IF(AND(NOT(ISBLANK(Q162)),Dashboard!F16&gt;0), Q162/Dashboard!F16, "")</f>
        <v/>
      </c>
      <c r="S162" s="43"/>
      <c r="T162" s="46" t="str">
        <f>IF(AND(NOT(ISBLANK(S162)),Dashboard!F84&gt;0), S162/Dashboard!F84, "")</f>
        <v/>
      </c>
      <c r="U162" s="43"/>
      <c r="V162" s="46" t="str">
        <f>IF(AND(NOT(ISBLANK(U162)),Dashboard!F85&gt;0), U162/Dashboard!F85, "")</f>
        <v/>
      </c>
      <c r="W162" s="43"/>
      <c r="X162" s="46" t="str">
        <f>IF(AND(NOT(ISBLANK(W162)),Dashboard!F86&gt;0), W162/Dashboard!F86, "")</f>
        <v/>
      </c>
    </row>
    <row r="163" spans="2:24" x14ac:dyDescent="0.35">
      <c r="P163" s="56"/>
      <c r="Q163" s="43"/>
      <c r="R163" s="46" t="str">
        <f>IF(AND(NOT(ISBLANK(Q163)),Dashboard!F16&gt;0), Q163/Dashboard!F16, "")</f>
        <v/>
      </c>
      <c r="S163" s="43"/>
      <c r="T163" s="46" t="str">
        <f>IF(AND(NOT(ISBLANK(S163)),Dashboard!F84&gt;0), S163/Dashboard!F84, "")</f>
        <v/>
      </c>
      <c r="U163" s="43"/>
      <c r="V163" s="46" t="str">
        <f>IF(AND(NOT(ISBLANK(U163)),Dashboard!F85&gt;0), U163/Dashboard!F85, "")</f>
        <v/>
      </c>
      <c r="W163" s="43"/>
      <c r="X163" s="46" t="str">
        <f>IF(AND(NOT(ISBLANK(W163)),Dashboard!F86&gt;0), W163/Dashboard!F86, "")</f>
        <v/>
      </c>
    </row>
    <row r="164" spans="2:24" x14ac:dyDescent="0.35">
      <c r="P164" s="56"/>
      <c r="Q164" s="43"/>
      <c r="R164" s="46" t="str">
        <f>IF(AND(NOT(ISBLANK(Q164)),Dashboard!F16&gt;0), Q164/Dashboard!F16, "")</f>
        <v/>
      </c>
      <c r="S164" s="43"/>
      <c r="T164" s="46" t="str">
        <f>IF(AND(NOT(ISBLANK(S164)),Dashboard!F84&gt;0), S164/Dashboard!F84, "")</f>
        <v/>
      </c>
      <c r="U164" s="43"/>
      <c r="V164" s="46" t="str">
        <f>IF(AND(NOT(ISBLANK(U164)),Dashboard!F85&gt;0), U164/Dashboard!F85, "")</f>
        <v/>
      </c>
      <c r="W164" s="43"/>
      <c r="X164" s="46" t="str">
        <f>IF(AND(NOT(ISBLANK(W164)),Dashboard!F86&gt;0), W164/Dashboard!F86, "")</f>
        <v/>
      </c>
    </row>
    <row r="165" spans="2:24" x14ac:dyDescent="0.35">
      <c r="P165" s="56"/>
      <c r="Q165" s="43"/>
      <c r="R165" s="46" t="str">
        <f>IF(AND(NOT(ISBLANK(Q165)),Dashboard!F16&gt;0), Q165/Dashboard!F16, "")</f>
        <v/>
      </c>
      <c r="S165" s="43"/>
      <c r="T165" s="46" t="str">
        <f>IF(AND(NOT(ISBLANK(S165)),Dashboard!F84&gt;0), S165/Dashboard!F84, "")</f>
        <v/>
      </c>
      <c r="U165" s="43"/>
      <c r="V165" s="46" t="str">
        <f>IF(AND(NOT(ISBLANK(U165)),Dashboard!F85&gt;0), U165/Dashboard!F85, "")</f>
        <v/>
      </c>
      <c r="W165" s="43"/>
      <c r="X165" s="46" t="str">
        <f>IF(AND(NOT(ISBLANK(W165)),Dashboard!F86&gt;0), W165/Dashboard!F86, "")</f>
        <v/>
      </c>
    </row>
    <row r="166" spans="2:24" x14ac:dyDescent="0.35">
      <c r="P166" s="56"/>
      <c r="Q166" s="43"/>
      <c r="R166" s="46" t="str">
        <f>IF(AND(NOT(ISBLANK(Q166)),Dashboard!F16&gt;0), Q166/Dashboard!F16, "")</f>
        <v/>
      </c>
      <c r="S166" s="43"/>
      <c r="T166" s="46" t="str">
        <f>IF(AND(NOT(ISBLANK(S166)),Dashboard!F84&gt;0), S166/Dashboard!F84, "")</f>
        <v/>
      </c>
      <c r="U166" s="43"/>
      <c r="V166" s="46" t="str">
        <f>IF(AND(NOT(ISBLANK(U166)),Dashboard!F85&gt;0), U166/Dashboard!F85, "")</f>
        <v/>
      </c>
      <c r="W166" s="43"/>
      <c r="X166" s="46" t="str">
        <f>IF(AND(NOT(ISBLANK(W166)),Dashboard!F86&gt;0), W166/Dashboard!F86, "")</f>
        <v/>
      </c>
    </row>
    <row r="167" spans="2:24" x14ac:dyDescent="0.35">
      <c r="P167" s="56"/>
      <c r="Q167" s="43"/>
      <c r="R167" s="46" t="str">
        <f>IF(AND(NOT(ISBLANK(Q167)),Dashboard!F16&gt;0), Q167/Dashboard!F16, "")</f>
        <v/>
      </c>
      <c r="S167" s="43"/>
      <c r="T167" s="46" t="str">
        <f>IF(AND(NOT(ISBLANK(S167)),Dashboard!F84&gt;0), S167/Dashboard!F84, "")</f>
        <v/>
      </c>
      <c r="U167" s="43"/>
      <c r="V167" s="46" t="str">
        <f>IF(AND(NOT(ISBLANK(U167)),Dashboard!F85&gt;0), U167/Dashboard!F85, "")</f>
        <v/>
      </c>
      <c r="W167" s="43"/>
      <c r="X167" s="46" t="str">
        <f>IF(AND(NOT(ISBLANK(W167)),Dashboard!F86&gt;0), W167/Dashboard!F86, "")</f>
        <v/>
      </c>
    </row>
    <row r="168" spans="2:24" x14ac:dyDescent="0.35">
      <c r="P168" s="56"/>
      <c r="Q168" s="43"/>
      <c r="R168" s="46" t="str">
        <f>IF(AND(NOT(ISBLANK(Q168)),Dashboard!F16&gt;0), Q168/Dashboard!F16, "")</f>
        <v/>
      </c>
      <c r="S168" s="43"/>
      <c r="T168" s="46" t="str">
        <f>IF(AND(NOT(ISBLANK(S168)),Dashboard!F84&gt;0), S168/Dashboard!F84, "")</f>
        <v/>
      </c>
      <c r="U168" s="43"/>
      <c r="V168" s="46" t="str">
        <f>IF(AND(NOT(ISBLANK(U168)),Dashboard!F85&gt;0), U168/Dashboard!F85, "")</f>
        <v/>
      </c>
      <c r="W168" s="43"/>
      <c r="X168" s="46" t="str">
        <f>IF(AND(NOT(ISBLANK(W168)),Dashboard!F86&gt;0), W168/Dashboard!F86, "")</f>
        <v/>
      </c>
    </row>
    <row r="169" spans="2:24" x14ac:dyDescent="0.35">
      <c r="P169" s="56"/>
      <c r="Q169" s="43"/>
      <c r="R169" s="46" t="str">
        <f>IF(AND(NOT(ISBLANK(Q169)),Dashboard!F16&gt;0), Q169/Dashboard!F16, "")</f>
        <v/>
      </c>
      <c r="S169" s="43"/>
      <c r="T169" s="46" t="str">
        <f>IF(AND(NOT(ISBLANK(S169)),Dashboard!F84&gt;0), S169/Dashboard!F84, "")</f>
        <v/>
      </c>
      <c r="U169" s="43"/>
      <c r="V169" s="46" t="str">
        <f>IF(AND(NOT(ISBLANK(U169)),Dashboard!F85&gt;0), U169/Dashboard!F85, "")</f>
        <v/>
      </c>
      <c r="W169" s="43"/>
      <c r="X169" s="46" t="str">
        <f>IF(AND(NOT(ISBLANK(W169)),Dashboard!F86&gt;0), W169/Dashboard!F86, "")</f>
        <v/>
      </c>
    </row>
    <row r="170" spans="2:24" x14ac:dyDescent="0.35">
      <c r="P170" s="56"/>
      <c r="Q170" s="43"/>
      <c r="R170" s="46" t="str">
        <f>IF(AND(NOT(ISBLANK(Q170)),Dashboard!F16&gt;0), Q170/Dashboard!F16, "")</f>
        <v/>
      </c>
      <c r="S170" s="43"/>
      <c r="T170" s="46" t="str">
        <f>IF(AND(NOT(ISBLANK(S170)),Dashboard!F84&gt;0), S170/Dashboard!F84, "")</f>
        <v/>
      </c>
      <c r="U170" s="43"/>
      <c r="V170" s="46" t="str">
        <f>IF(AND(NOT(ISBLANK(U170)),Dashboard!F85&gt;0), U170/Dashboard!F85, "")</f>
        <v/>
      </c>
      <c r="W170" s="43"/>
      <c r="X170" s="46" t="str">
        <f>IF(AND(NOT(ISBLANK(W170)),Dashboard!F86&gt;0), W170/Dashboard!F86, "")</f>
        <v/>
      </c>
    </row>
    <row r="175" spans="2:24" ht="21" x14ac:dyDescent="0.5">
      <c r="B175" s="40" t="s">
        <v>756</v>
      </c>
      <c r="P175" s="57" t="s">
        <v>757</v>
      </c>
    </row>
    <row r="177" spans="2:22" ht="45" customHeight="1" x14ac:dyDescent="0.35">
      <c r="B177" s="90" t="s">
        <v>758</v>
      </c>
      <c r="C177" s="83"/>
      <c r="D177" s="83"/>
      <c r="E177" s="83"/>
      <c r="F177" s="83"/>
      <c r="P177" s="90" t="s">
        <v>759</v>
      </c>
      <c r="Q177" s="83"/>
      <c r="R177" s="83"/>
      <c r="S177" s="83"/>
      <c r="T177" s="83"/>
      <c r="U177" s="83"/>
    </row>
    <row r="178" spans="2:22" ht="35" customHeight="1" x14ac:dyDescent="0.35">
      <c r="P178" s="87" t="s">
        <v>760</v>
      </c>
      <c r="Q178" s="87"/>
      <c r="R178" s="87" t="s">
        <v>761</v>
      </c>
      <c r="S178" s="87"/>
      <c r="T178" s="87"/>
    </row>
    <row r="179" spans="2:22" ht="30" customHeight="1" x14ac:dyDescent="0.35">
      <c r="P179" s="91">
        <v>0</v>
      </c>
      <c r="Q179" s="92"/>
      <c r="R179" s="93" t="s">
        <v>762</v>
      </c>
      <c r="S179" s="94"/>
      <c r="T179" s="94"/>
    </row>
    <row r="182" spans="2:22" ht="25" customHeight="1" x14ac:dyDescent="0.35">
      <c r="P182" s="66" t="s">
        <v>745</v>
      </c>
      <c r="Q182" s="66" t="s">
        <v>763</v>
      </c>
      <c r="R182" s="66" t="s">
        <v>764</v>
      </c>
      <c r="S182" s="95" t="s">
        <v>8</v>
      </c>
      <c r="T182" s="95"/>
      <c r="U182" s="95"/>
      <c r="V182" s="83"/>
    </row>
    <row r="183" spans="2:22" ht="20" customHeight="1" x14ac:dyDescent="0.35">
      <c r="P183" s="68"/>
      <c r="Q183" s="69"/>
      <c r="R183" s="70" t="str">
        <f>IF(AND(NOT(ISBLANK(Q183)), Dashboard!$P179&gt;0), Q183/Dashboard!$P179, "")</f>
        <v/>
      </c>
      <c r="S183" s="96"/>
      <c r="T183" s="97"/>
      <c r="U183" s="97"/>
      <c r="V183" s="97"/>
    </row>
    <row r="184" spans="2:22" ht="20" customHeight="1" x14ac:dyDescent="0.35">
      <c r="P184" s="68"/>
      <c r="Q184" s="69"/>
      <c r="R184" s="70" t="str">
        <f>IF(AND(NOT(ISBLANK(Q184)), Dashboard!$P179&gt;0), Q184/Dashboard!$P179, "")</f>
        <v/>
      </c>
      <c r="S184" s="96"/>
      <c r="T184" s="97"/>
      <c r="U184" s="97"/>
      <c r="V184" s="97"/>
    </row>
    <row r="185" spans="2:22" ht="20" customHeight="1" x14ac:dyDescent="0.35">
      <c r="P185" s="68"/>
      <c r="Q185" s="69"/>
      <c r="R185" s="70" t="str">
        <f>IF(AND(NOT(ISBLANK(Q185)), Dashboard!$P179&gt;0), Q185/Dashboard!$P179, "")</f>
        <v/>
      </c>
      <c r="S185" s="96"/>
      <c r="T185" s="97"/>
      <c r="U185" s="97"/>
      <c r="V185" s="97"/>
    </row>
    <row r="186" spans="2:22" ht="20" customHeight="1" x14ac:dyDescent="0.35">
      <c r="P186" s="68"/>
      <c r="Q186" s="69"/>
      <c r="R186" s="70" t="str">
        <f>IF(AND(NOT(ISBLANK(Q186)), Dashboard!$P179&gt;0), Q186/Dashboard!$P179, "")</f>
        <v/>
      </c>
      <c r="S186" s="96"/>
      <c r="T186" s="97"/>
      <c r="U186" s="97"/>
      <c r="V186" s="97"/>
    </row>
    <row r="187" spans="2:22" ht="20" customHeight="1" x14ac:dyDescent="0.35">
      <c r="P187" s="68"/>
      <c r="Q187" s="69"/>
      <c r="R187" s="70" t="str">
        <f>IF(AND(NOT(ISBLANK(Q187)), Dashboard!$P179&gt;0), Q187/Dashboard!$P179, "")</f>
        <v/>
      </c>
      <c r="S187" s="96"/>
      <c r="T187" s="97"/>
      <c r="U187" s="97"/>
      <c r="V187" s="97"/>
    </row>
    <row r="188" spans="2:22" ht="20" customHeight="1" x14ac:dyDescent="0.35">
      <c r="P188" s="68"/>
      <c r="Q188" s="69"/>
      <c r="R188" s="70" t="str">
        <f>IF(AND(NOT(ISBLANK(Q188)), Dashboard!$P179&gt;0), Q188/Dashboard!$P179, "")</f>
        <v/>
      </c>
      <c r="S188" s="96"/>
      <c r="T188" s="97"/>
      <c r="U188" s="97"/>
      <c r="V188" s="97"/>
    </row>
    <row r="189" spans="2:22" ht="20" customHeight="1" x14ac:dyDescent="0.35">
      <c r="P189" s="68"/>
      <c r="Q189" s="69"/>
      <c r="R189" s="70" t="str">
        <f>IF(AND(NOT(ISBLANK(Q189)), Dashboard!$P179&gt;0), Q189/Dashboard!$P179, "")</f>
        <v/>
      </c>
      <c r="S189" s="96"/>
      <c r="T189" s="97"/>
      <c r="U189" s="97"/>
      <c r="V189" s="97"/>
    </row>
    <row r="190" spans="2:22" ht="20" customHeight="1" x14ac:dyDescent="0.35">
      <c r="P190" s="68"/>
      <c r="Q190" s="69"/>
      <c r="R190" s="70" t="str">
        <f>IF(AND(NOT(ISBLANK(Q190)), Dashboard!$P179&gt;0), Q190/Dashboard!$P179, "")</f>
        <v/>
      </c>
      <c r="S190" s="96"/>
      <c r="T190" s="97"/>
      <c r="U190" s="97"/>
      <c r="V190" s="97"/>
    </row>
    <row r="191" spans="2:22" ht="20" customHeight="1" x14ac:dyDescent="0.35">
      <c r="P191" s="68"/>
      <c r="Q191" s="69"/>
      <c r="R191" s="70" t="str">
        <f>IF(AND(NOT(ISBLANK(Q191)), Dashboard!$P179&gt;0), Q191/Dashboard!$P179, "")</f>
        <v/>
      </c>
      <c r="S191" s="96"/>
      <c r="T191" s="97"/>
      <c r="U191" s="97"/>
      <c r="V191" s="97"/>
    </row>
    <row r="192" spans="2:22" ht="20" customHeight="1" x14ac:dyDescent="0.35">
      <c r="P192" s="68"/>
      <c r="Q192" s="69"/>
      <c r="R192" s="70" t="str">
        <f>IF(AND(NOT(ISBLANK(Q192)), Dashboard!$P179&gt;0), Q192/Dashboard!$P179, "")</f>
        <v/>
      </c>
      <c r="S192" s="96"/>
      <c r="T192" s="97"/>
      <c r="U192" s="97"/>
      <c r="V192" s="97"/>
    </row>
    <row r="193" spans="2:22" ht="20" customHeight="1" x14ac:dyDescent="0.35">
      <c r="P193" s="68"/>
      <c r="Q193" s="69"/>
      <c r="R193" s="70" t="str">
        <f>IF(AND(NOT(ISBLANK(Q193)), Dashboard!$P179&gt;0), Q193/Dashboard!$P179, "")</f>
        <v/>
      </c>
      <c r="S193" s="96"/>
      <c r="T193" s="97"/>
      <c r="U193" s="97"/>
      <c r="V193" s="97"/>
    </row>
    <row r="194" spans="2:22" ht="20" customHeight="1" x14ac:dyDescent="0.35">
      <c r="P194" s="68"/>
      <c r="Q194" s="69"/>
      <c r="R194" s="70" t="str">
        <f>IF(AND(NOT(ISBLANK(Q194)), Dashboard!$P179&gt;0), Q194/Dashboard!$P179, "")</f>
        <v/>
      </c>
      <c r="S194" s="96"/>
      <c r="T194" s="97"/>
      <c r="U194" s="97"/>
      <c r="V194" s="97"/>
    </row>
    <row r="195" spans="2:22" ht="20" customHeight="1" x14ac:dyDescent="0.35">
      <c r="P195" s="68"/>
      <c r="Q195" s="69"/>
      <c r="R195" s="70" t="str">
        <f>IF(AND(NOT(ISBLANK(Q195)), Dashboard!$P179&gt;0), Q195/Dashboard!$P179, "")</f>
        <v/>
      </c>
      <c r="S195" s="96"/>
      <c r="T195" s="97"/>
      <c r="U195" s="97"/>
      <c r="V195" s="97"/>
    </row>
    <row r="196" spans="2:22" ht="20" customHeight="1" x14ac:dyDescent="0.35">
      <c r="P196" s="68"/>
      <c r="Q196" s="69"/>
      <c r="R196" s="70" t="str">
        <f>IF(AND(NOT(ISBLANK(Q196)), Dashboard!$P179&gt;0), Q196/Dashboard!$P179, "")</f>
        <v/>
      </c>
      <c r="S196" s="96"/>
      <c r="T196" s="97"/>
      <c r="U196" s="97"/>
      <c r="V196" s="97"/>
    </row>
    <row r="197" spans="2:22" ht="20" customHeight="1" x14ac:dyDescent="0.35">
      <c r="P197" s="68"/>
      <c r="Q197" s="69"/>
      <c r="R197" s="70" t="str">
        <f>IF(AND(NOT(ISBLANK(Q197)), Dashboard!$P179&gt;0), Q197/Dashboard!$P179, "")</f>
        <v/>
      </c>
      <c r="S197" s="96"/>
      <c r="T197" s="97"/>
      <c r="U197" s="97"/>
      <c r="V197" s="97"/>
    </row>
    <row r="198" spans="2:22" ht="20" customHeight="1" x14ac:dyDescent="0.35">
      <c r="P198" s="68"/>
      <c r="Q198" s="69"/>
      <c r="R198" s="70" t="str">
        <f>IF(AND(NOT(ISBLANK(Q198)), Dashboard!$P179&gt;0), Q198/Dashboard!$P179, "")</f>
        <v/>
      </c>
      <c r="S198" s="96"/>
      <c r="T198" s="97"/>
      <c r="U198" s="97"/>
      <c r="V198" s="97"/>
    </row>
    <row r="199" spans="2:22" ht="20" customHeight="1" x14ac:dyDescent="0.35">
      <c r="P199" s="68"/>
      <c r="Q199" s="69"/>
      <c r="R199" s="70" t="str">
        <f>IF(AND(NOT(ISBLANK(Q199)), Dashboard!$P179&gt;0), Q199/Dashboard!$P179, "")</f>
        <v/>
      </c>
      <c r="S199" s="96"/>
      <c r="T199" s="97"/>
      <c r="U199" s="97"/>
      <c r="V199" s="97"/>
    </row>
    <row r="200" spans="2:22" ht="20" customHeight="1" x14ac:dyDescent="0.35">
      <c r="P200" s="68"/>
      <c r="Q200" s="69"/>
      <c r="R200" s="70" t="str">
        <f>IF(AND(NOT(ISBLANK(Q200)), Dashboard!$P179&gt;0), Q200/Dashboard!$P179, "")</f>
        <v/>
      </c>
      <c r="S200" s="96"/>
      <c r="T200" s="97"/>
      <c r="U200" s="97"/>
      <c r="V200" s="97"/>
    </row>
    <row r="201" spans="2:22" ht="20" customHeight="1" x14ac:dyDescent="0.35">
      <c r="P201" s="68"/>
      <c r="Q201" s="69"/>
      <c r="R201" s="70" t="str">
        <f>IF(AND(NOT(ISBLANK(Q201)), Dashboard!$P179&gt;0), Q201/Dashboard!$P179, "")</f>
        <v/>
      </c>
      <c r="S201" s="96"/>
      <c r="T201" s="97"/>
      <c r="U201" s="97"/>
      <c r="V201" s="97"/>
    </row>
    <row r="202" spans="2:22" ht="20" customHeight="1" x14ac:dyDescent="0.35">
      <c r="P202" s="68"/>
      <c r="Q202" s="69"/>
      <c r="R202" s="70" t="str">
        <f>IF(AND(NOT(ISBLANK(Q202)), Dashboard!$P179&gt;0), Q202/Dashboard!$P179, "")</f>
        <v/>
      </c>
      <c r="S202" s="96"/>
      <c r="T202" s="97"/>
      <c r="U202" s="97"/>
      <c r="V202" s="97"/>
    </row>
    <row r="206" spans="2:22" ht="32" customHeight="1" x14ac:dyDescent="0.35">
      <c r="B206" s="81" t="s">
        <v>637</v>
      </c>
      <c r="C206" s="81"/>
      <c r="D206" s="81"/>
      <c r="E206" s="81"/>
      <c r="F206" s="81"/>
      <c r="G206" s="81"/>
      <c r="H206" s="81"/>
      <c r="I206" s="81"/>
    </row>
  </sheetData>
  <mergeCells count="55">
    <mergeCell ref="B206:I206"/>
    <mergeCell ref="S198:V198"/>
    <mergeCell ref="S199:V199"/>
    <mergeCell ref="S200:V200"/>
    <mergeCell ref="S201:V201"/>
    <mergeCell ref="S202:V202"/>
    <mergeCell ref="S193:V193"/>
    <mergeCell ref="S194:V194"/>
    <mergeCell ref="S195:V195"/>
    <mergeCell ref="S196:V196"/>
    <mergeCell ref="S197:V197"/>
    <mergeCell ref="S188:V188"/>
    <mergeCell ref="S189:V189"/>
    <mergeCell ref="S190:V190"/>
    <mergeCell ref="S191:V191"/>
    <mergeCell ref="S192:V192"/>
    <mergeCell ref="S183:V183"/>
    <mergeCell ref="S184:V184"/>
    <mergeCell ref="S185:V185"/>
    <mergeCell ref="S186:V186"/>
    <mergeCell ref="S187:V187"/>
    <mergeCell ref="P178:Q178"/>
    <mergeCell ref="R178:T178"/>
    <mergeCell ref="P179:Q179"/>
    <mergeCell ref="R179:T179"/>
    <mergeCell ref="S182:V182"/>
    <mergeCell ref="C127:D127"/>
    <mergeCell ref="G127:H127"/>
    <mergeCell ref="B136:F136"/>
    <mergeCell ref="P136:W136"/>
    <mergeCell ref="B177:F177"/>
    <mergeCell ref="P177:U177"/>
    <mergeCell ref="C124:D124"/>
    <mergeCell ref="G124:H124"/>
    <mergeCell ref="C125:D125"/>
    <mergeCell ref="G125:H125"/>
    <mergeCell ref="C126:D126"/>
    <mergeCell ref="G126:H126"/>
    <mergeCell ref="C121:D121"/>
    <mergeCell ref="G121:H121"/>
    <mergeCell ref="C122:D122"/>
    <mergeCell ref="G122:H122"/>
    <mergeCell ref="C123:D123"/>
    <mergeCell ref="G123:H123"/>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22:H127">
    <cfRule type="expression" dxfId="32" priority="4">
      <formula>$G122&gt;=0.8</formula>
    </cfRule>
    <cfRule type="expression" dxfId="31" priority="5">
      <formula>AND($G122&gt;=0.5,$G122&lt;0.8)</formula>
    </cfRule>
    <cfRule type="expression" dxfId="30" priority="6">
      <formula>$G122&lt;0.5</formula>
    </cfRule>
  </conditionalFormatting>
  <conditionalFormatting sqref="K122:K127">
    <cfRule type="cellIs" dxfId="29" priority="7" operator="greaterThan">
      <formula>0</formula>
    </cfRule>
  </conditionalFormatting>
  <conditionalFormatting sqref="L122:L127">
    <cfRule type="cellIs" dxfId="28" priority="8" operator="greaterThan">
      <formula>0</formula>
    </cfRule>
  </conditionalFormatting>
  <conditionalFormatting sqref="M122:M127">
    <cfRule type="cellIs" dxfId="27" priority="9" operator="greaterThan">
      <formula>0</formula>
    </cfRule>
  </conditionalFormatting>
  <conditionalFormatting sqref="N122:N127">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41" xr:uid="{00000000-0002-0000-0100-000000000000}">
      <formula1>0</formula1>
      <formula2>C16</formula2>
    </dataValidation>
    <dataValidation type="whole" allowBlank="1" showErrorMessage="1" errorTitle="Invalid count" error="Value must be between 0 and the current implemented total." sqref="S141" xr:uid="{00000000-0002-0000-0100-000001000000}">
      <formula1>0</formula1>
      <formula2>C84</formula2>
    </dataValidation>
    <dataValidation type="whole" allowBlank="1" showErrorMessage="1" errorTitle="Invalid count" error="Value must be between 0 and the current implemented total." sqref="U141" xr:uid="{00000000-0002-0000-0100-000002000000}">
      <formula1>0</formula1>
      <formula2>C85</formula2>
    </dataValidation>
    <dataValidation type="whole" allowBlank="1" showErrorMessage="1" errorTitle="Invalid count" error="Value must be between 0 and the current implemented total." sqref="W141" xr:uid="{00000000-0002-0000-0100-000003000000}">
      <formula1>0</formula1>
      <formula2>C86</formula2>
    </dataValidation>
    <dataValidation type="whole" allowBlank="1" showErrorMessage="1" errorTitle="Invalid overall count" error="Overall count must be between 0 and the current implemented total." sqref="Q142" xr:uid="{00000000-0002-0000-0100-000004000000}">
      <formula1>0</formula1>
      <formula2>C16</formula2>
    </dataValidation>
    <dataValidation type="whole" allowBlank="1" showErrorMessage="1" errorTitle="Invalid count" error="Value must be between 0 and the current implemented total." sqref="S142" xr:uid="{00000000-0002-0000-0100-000005000000}">
      <formula1>0</formula1>
      <formula2>C84</formula2>
    </dataValidation>
    <dataValidation type="whole" allowBlank="1" showErrorMessage="1" errorTitle="Invalid count" error="Value must be between 0 and the current implemented total." sqref="U142" xr:uid="{00000000-0002-0000-0100-000006000000}">
      <formula1>0</formula1>
      <formula2>C85</formula2>
    </dataValidation>
    <dataValidation type="whole" allowBlank="1" showErrorMessage="1" errorTitle="Invalid count" error="Value must be between 0 and the current implemented total." sqref="W142" xr:uid="{00000000-0002-0000-0100-000007000000}">
      <formula1>0</formula1>
      <formula2>C86</formula2>
    </dataValidation>
    <dataValidation type="whole" allowBlank="1" showErrorMessage="1" errorTitle="Invalid overall count" error="Overall count must be between 0 and the current implemented total." sqref="Q143" xr:uid="{00000000-0002-0000-0100-000008000000}">
      <formula1>0</formula1>
      <formula2>C16</formula2>
    </dataValidation>
    <dataValidation type="whole" allowBlank="1" showErrorMessage="1" errorTitle="Invalid count" error="Value must be between 0 and the current implemented total." sqref="S143" xr:uid="{00000000-0002-0000-0100-000009000000}">
      <formula1>0</formula1>
      <formula2>C84</formula2>
    </dataValidation>
    <dataValidation type="whole" allowBlank="1" showErrorMessage="1" errorTitle="Invalid count" error="Value must be between 0 and the current implemented total." sqref="U143" xr:uid="{00000000-0002-0000-0100-00000A000000}">
      <formula1>0</formula1>
      <formula2>C85</formula2>
    </dataValidation>
    <dataValidation type="whole" allowBlank="1" showErrorMessage="1" errorTitle="Invalid count" error="Value must be between 0 and the current implemented total." sqref="W143" xr:uid="{00000000-0002-0000-0100-00000B000000}">
      <formula1>0</formula1>
      <formula2>C86</formula2>
    </dataValidation>
    <dataValidation type="whole" allowBlank="1" showErrorMessage="1" errorTitle="Invalid overall count" error="Overall count must be between 0 and the current implemented total." sqref="Q144" xr:uid="{00000000-0002-0000-0100-00000C000000}">
      <formula1>0</formula1>
      <formula2>C16</formula2>
    </dataValidation>
    <dataValidation type="whole" allowBlank="1" showErrorMessage="1" errorTitle="Invalid count" error="Value must be between 0 and the current implemented total." sqref="S144" xr:uid="{00000000-0002-0000-0100-00000D000000}">
      <formula1>0</formula1>
      <formula2>C84</formula2>
    </dataValidation>
    <dataValidation type="whole" allowBlank="1" showErrorMessage="1" errorTitle="Invalid count" error="Value must be between 0 and the current implemented total." sqref="U144" xr:uid="{00000000-0002-0000-0100-00000E000000}">
      <formula1>0</formula1>
      <formula2>C85</formula2>
    </dataValidation>
    <dataValidation type="whole" allowBlank="1" showErrorMessage="1" errorTitle="Invalid count" error="Value must be between 0 and the current implemented total." sqref="W144" xr:uid="{00000000-0002-0000-0100-00000F000000}">
      <formula1>0</formula1>
      <formula2>C86</formula2>
    </dataValidation>
    <dataValidation type="whole" allowBlank="1" showErrorMessage="1" errorTitle="Invalid overall count" error="Overall count must be between 0 and the current implemented total." sqref="Q145" xr:uid="{00000000-0002-0000-0100-000010000000}">
      <formula1>0</formula1>
      <formula2>C16</formula2>
    </dataValidation>
    <dataValidation type="whole" allowBlank="1" showErrorMessage="1" errorTitle="Invalid count" error="Value must be between 0 and the current implemented total." sqref="S145" xr:uid="{00000000-0002-0000-0100-000011000000}">
      <formula1>0</formula1>
      <formula2>C84</formula2>
    </dataValidation>
    <dataValidation type="whole" allowBlank="1" showErrorMessage="1" errorTitle="Invalid count" error="Value must be between 0 and the current implemented total." sqref="U145" xr:uid="{00000000-0002-0000-0100-000012000000}">
      <formula1>0</formula1>
      <formula2>C85</formula2>
    </dataValidation>
    <dataValidation type="whole" allowBlank="1" showErrorMessage="1" errorTitle="Invalid count" error="Value must be between 0 and the current implemented total." sqref="W145" xr:uid="{00000000-0002-0000-0100-000013000000}">
      <formula1>0</formula1>
      <formula2>C86</formula2>
    </dataValidation>
    <dataValidation type="whole" allowBlank="1" showErrorMessage="1" errorTitle="Invalid overall count" error="Overall count must be between 0 and the current implemented total." sqref="Q146" xr:uid="{00000000-0002-0000-0100-000014000000}">
      <formula1>0</formula1>
      <formula2>C16</formula2>
    </dataValidation>
    <dataValidation type="whole" allowBlank="1" showErrorMessage="1" errorTitle="Invalid count" error="Value must be between 0 and the current implemented total." sqref="S146" xr:uid="{00000000-0002-0000-0100-000015000000}">
      <formula1>0</formula1>
      <formula2>C84</formula2>
    </dataValidation>
    <dataValidation type="whole" allowBlank="1" showErrorMessage="1" errorTitle="Invalid count" error="Value must be between 0 and the current implemented total." sqref="U146" xr:uid="{00000000-0002-0000-0100-000016000000}">
      <formula1>0</formula1>
      <formula2>C85</formula2>
    </dataValidation>
    <dataValidation type="whole" allowBlank="1" showErrorMessage="1" errorTitle="Invalid count" error="Value must be between 0 and the current implemented total." sqref="W146" xr:uid="{00000000-0002-0000-0100-000017000000}">
      <formula1>0</formula1>
      <formula2>C86</formula2>
    </dataValidation>
    <dataValidation type="whole" allowBlank="1" showErrorMessage="1" errorTitle="Invalid overall count" error="Overall count must be between 0 and the current implemented total." sqref="Q147" xr:uid="{00000000-0002-0000-0100-000018000000}">
      <formula1>0</formula1>
      <formula2>C16</formula2>
    </dataValidation>
    <dataValidation type="whole" allowBlank="1" showErrorMessage="1" errorTitle="Invalid count" error="Value must be between 0 and the current implemented total." sqref="S147" xr:uid="{00000000-0002-0000-0100-000019000000}">
      <formula1>0</formula1>
      <formula2>C84</formula2>
    </dataValidation>
    <dataValidation type="whole" allowBlank="1" showErrorMessage="1" errorTitle="Invalid count" error="Value must be between 0 and the current implemented total." sqref="U147" xr:uid="{00000000-0002-0000-0100-00001A000000}">
      <formula1>0</formula1>
      <formula2>C85</formula2>
    </dataValidation>
    <dataValidation type="whole" allowBlank="1" showErrorMessage="1" errorTitle="Invalid count" error="Value must be between 0 and the current implemented total." sqref="W147" xr:uid="{00000000-0002-0000-0100-00001B000000}">
      <formula1>0</formula1>
      <formula2>C86</formula2>
    </dataValidation>
    <dataValidation type="whole" allowBlank="1" showErrorMessage="1" errorTitle="Invalid overall count" error="Overall count must be between 0 and the current implemented total." sqref="Q148" xr:uid="{00000000-0002-0000-0100-00001C000000}">
      <formula1>0</formula1>
      <formula2>C16</formula2>
    </dataValidation>
    <dataValidation type="whole" allowBlank="1" showErrorMessage="1" errorTitle="Invalid count" error="Value must be between 0 and the current implemented total." sqref="S148" xr:uid="{00000000-0002-0000-0100-00001D000000}">
      <formula1>0</formula1>
      <formula2>C84</formula2>
    </dataValidation>
    <dataValidation type="whole" allowBlank="1" showErrorMessage="1" errorTitle="Invalid count" error="Value must be between 0 and the current implemented total." sqref="U148" xr:uid="{00000000-0002-0000-0100-00001E000000}">
      <formula1>0</formula1>
      <formula2>C85</formula2>
    </dataValidation>
    <dataValidation type="whole" allowBlank="1" showErrorMessage="1" errorTitle="Invalid count" error="Value must be between 0 and the current implemented total." sqref="W148" xr:uid="{00000000-0002-0000-0100-00001F000000}">
      <formula1>0</formula1>
      <formula2>C86</formula2>
    </dataValidation>
    <dataValidation type="whole" allowBlank="1" showErrorMessage="1" errorTitle="Invalid overall count" error="Overall count must be between 0 and the current implemented total." sqref="Q149" xr:uid="{00000000-0002-0000-0100-000020000000}">
      <formula1>0</formula1>
      <formula2>C16</formula2>
    </dataValidation>
    <dataValidation type="whole" allowBlank="1" showErrorMessage="1" errorTitle="Invalid count" error="Value must be between 0 and the current implemented total." sqref="S149" xr:uid="{00000000-0002-0000-0100-000021000000}">
      <formula1>0</formula1>
      <formula2>C84</formula2>
    </dataValidation>
    <dataValidation type="whole" allowBlank="1" showErrorMessage="1" errorTitle="Invalid count" error="Value must be between 0 and the current implemented total." sqref="U149" xr:uid="{00000000-0002-0000-0100-000022000000}">
      <formula1>0</formula1>
      <formula2>C85</formula2>
    </dataValidation>
    <dataValidation type="whole" allowBlank="1" showErrorMessage="1" errorTitle="Invalid count" error="Value must be between 0 and the current implemented total." sqref="W149" xr:uid="{00000000-0002-0000-0100-000023000000}">
      <formula1>0</formula1>
      <formula2>C86</formula2>
    </dataValidation>
    <dataValidation type="whole" allowBlank="1" showErrorMessage="1" errorTitle="Invalid overall count" error="Overall count must be between 0 and the current implemented total." sqref="Q150" xr:uid="{00000000-0002-0000-0100-000024000000}">
      <formula1>0</formula1>
      <formula2>C16</formula2>
    </dataValidation>
    <dataValidation type="whole" allowBlank="1" showErrorMessage="1" errorTitle="Invalid count" error="Value must be between 0 and the current implemented total." sqref="S150" xr:uid="{00000000-0002-0000-0100-000025000000}">
      <formula1>0</formula1>
      <formula2>C84</formula2>
    </dataValidation>
    <dataValidation type="whole" allowBlank="1" showErrorMessage="1" errorTitle="Invalid count" error="Value must be between 0 and the current implemented total." sqref="U150" xr:uid="{00000000-0002-0000-0100-000026000000}">
      <formula1>0</formula1>
      <formula2>C85</formula2>
    </dataValidation>
    <dataValidation type="whole" allowBlank="1" showErrorMessage="1" errorTitle="Invalid count" error="Value must be between 0 and the current implemented total." sqref="W150" xr:uid="{00000000-0002-0000-0100-000027000000}">
      <formula1>0</formula1>
      <formula2>C86</formula2>
    </dataValidation>
    <dataValidation type="whole" allowBlank="1" showErrorMessage="1" errorTitle="Invalid overall count" error="Overall count must be between 0 and the current implemented total." sqref="Q151" xr:uid="{00000000-0002-0000-0100-000028000000}">
      <formula1>0</formula1>
      <formula2>C16</formula2>
    </dataValidation>
    <dataValidation type="whole" allowBlank="1" showErrorMessage="1" errorTitle="Invalid count" error="Value must be between 0 and the current implemented total." sqref="S151" xr:uid="{00000000-0002-0000-0100-000029000000}">
      <formula1>0</formula1>
      <formula2>C84</formula2>
    </dataValidation>
    <dataValidation type="whole" allowBlank="1" showErrorMessage="1" errorTitle="Invalid count" error="Value must be between 0 and the current implemented total." sqref="U151" xr:uid="{00000000-0002-0000-0100-00002A000000}">
      <formula1>0</formula1>
      <formula2>C85</formula2>
    </dataValidation>
    <dataValidation type="whole" allowBlank="1" showErrorMessage="1" errorTitle="Invalid count" error="Value must be between 0 and the current implemented total." sqref="W151" xr:uid="{00000000-0002-0000-0100-00002B000000}">
      <formula1>0</formula1>
      <formula2>C86</formula2>
    </dataValidation>
    <dataValidation type="whole" allowBlank="1" showErrorMessage="1" errorTitle="Invalid overall count" error="Overall count must be between 0 and the current implemented total." sqref="Q152" xr:uid="{00000000-0002-0000-0100-00002C000000}">
      <formula1>0</formula1>
      <formula2>C16</formula2>
    </dataValidation>
    <dataValidation type="whole" allowBlank="1" showErrorMessage="1" errorTitle="Invalid count" error="Value must be between 0 and the current implemented total." sqref="S152" xr:uid="{00000000-0002-0000-0100-00002D000000}">
      <formula1>0</formula1>
      <formula2>C84</formula2>
    </dataValidation>
    <dataValidation type="whole" allowBlank="1" showErrorMessage="1" errorTitle="Invalid count" error="Value must be between 0 and the current implemented total." sqref="U152" xr:uid="{00000000-0002-0000-0100-00002E000000}">
      <formula1>0</formula1>
      <formula2>C85</formula2>
    </dataValidation>
    <dataValidation type="whole" allowBlank="1" showErrorMessage="1" errorTitle="Invalid count" error="Value must be between 0 and the current implemented total." sqref="W152" xr:uid="{00000000-0002-0000-0100-00002F000000}">
      <formula1>0</formula1>
      <formula2>C86</formula2>
    </dataValidation>
    <dataValidation type="whole" allowBlank="1" showErrorMessage="1" errorTitle="Invalid overall count" error="Overall count must be between 0 and the current implemented total." sqref="Q153" xr:uid="{00000000-0002-0000-0100-000030000000}">
      <formula1>0</formula1>
      <formula2>C16</formula2>
    </dataValidation>
    <dataValidation type="whole" allowBlank="1" showErrorMessage="1" errorTitle="Invalid count" error="Value must be between 0 and the current implemented total." sqref="S153" xr:uid="{00000000-0002-0000-0100-000031000000}">
      <formula1>0</formula1>
      <formula2>C84</formula2>
    </dataValidation>
    <dataValidation type="whole" allowBlank="1" showErrorMessage="1" errorTitle="Invalid count" error="Value must be between 0 and the current implemented total." sqref="U153" xr:uid="{00000000-0002-0000-0100-000032000000}">
      <formula1>0</formula1>
      <formula2>C85</formula2>
    </dataValidation>
    <dataValidation type="whole" allowBlank="1" showErrorMessage="1" errorTitle="Invalid count" error="Value must be between 0 and the current implemented total." sqref="W153" xr:uid="{00000000-0002-0000-0100-000033000000}">
      <formula1>0</formula1>
      <formula2>C86</formula2>
    </dataValidation>
    <dataValidation type="whole" allowBlank="1" showErrorMessage="1" errorTitle="Invalid overall count" error="Overall count must be between 0 and the current implemented total." sqref="Q154" xr:uid="{00000000-0002-0000-0100-000034000000}">
      <formula1>0</formula1>
      <formula2>C16</formula2>
    </dataValidation>
    <dataValidation type="whole" allowBlank="1" showErrorMessage="1" errorTitle="Invalid count" error="Value must be between 0 and the current implemented total." sqref="S154" xr:uid="{00000000-0002-0000-0100-000035000000}">
      <formula1>0</formula1>
      <formula2>C84</formula2>
    </dataValidation>
    <dataValidation type="whole" allowBlank="1" showErrorMessage="1" errorTitle="Invalid count" error="Value must be between 0 and the current implemented total." sqref="U154" xr:uid="{00000000-0002-0000-0100-000036000000}">
      <formula1>0</formula1>
      <formula2>C85</formula2>
    </dataValidation>
    <dataValidation type="whole" allowBlank="1" showErrorMessage="1" errorTitle="Invalid count" error="Value must be between 0 and the current implemented total." sqref="W154" xr:uid="{00000000-0002-0000-0100-000037000000}">
      <formula1>0</formula1>
      <formula2>C86</formula2>
    </dataValidation>
    <dataValidation type="whole" allowBlank="1" showErrorMessage="1" errorTitle="Invalid overall count" error="Overall count must be between 0 and the current implemented total." sqref="Q155" xr:uid="{00000000-0002-0000-0100-000038000000}">
      <formula1>0</formula1>
      <formula2>C16</formula2>
    </dataValidation>
    <dataValidation type="whole" allowBlank="1" showErrorMessage="1" errorTitle="Invalid count" error="Value must be between 0 and the current implemented total." sqref="S155" xr:uid="{00000000-0002-0000-0100-000039000000}">
      <formula1>0</formula1>
      <formula2>C84</formula2>
    </dataValidation>
    <dataValidation type="whole" allowBlank="1" showErrorMessage="1" errorTitle="Invalid count" error="Value must be between 0 and the current implemented total." sqref="U155" xr:uid="{00000000-0002-0000-0100-00003A000000}">
      <formula1>0</formula1>
      <formula2>C85</formula2>
    </dataValidation>
    <dataValidation type="whole" allowBlank="1" showErrorMessage="1" errorTitle="Invalid count" error="Value must be between 0 and the current implemented total." sqref="W155" xr:uid="{00000000-0002-0000-0100-00003B000000}">
      <formula1>0</formula1>
      <formula2>C86</formula2>
    </dataValidation>
    <dataValidation type="whole" allowBlank="1" showErrorMessage="1" errorTitle="Invalid overall count" error="Overall count must be between 0 and the current implemented total." sqref="Q156" xr:uid="{00000000-0002-0000-0100-00003C000000}">
      <formula1>0</formula1>
      <formula2>C16</formula2>
    </dataValidation>
    <dataValidation type="whole" allowBlank="1" showErrorMessage="1" errorTitle="Invalid count" error="Value must be between 0 and the current implemented total." sqref="S156" xr:uid="{00000000-0002-0000-0100-00003D000000}">
      <formula1>0</formula1>
      <formula2>C84</formula2>
    </dataValidation>
    <dataValidation type="whole" allowBlank="1" showErrorMessage="1" errorTitle="Invalid count" error="Value must be between 0 and the current implemented total." sqref="U156" xr:uid="{00000000-0002-0000-0100-00003E000000}">
      <formula1>0</formula1>
      <formula2>C85</formula2>
    </dataValidation>
    <dataValidation type="whole" allowBlank="1" showErrorMessage="1" errorTitle="Invalid count" error="Value must be between 0 and the current implemented total." sqref="W156" xr:uid="{00000000-0002-0000-0100-00003F000000}">
      <formula1>0</formula1>
      <formula2>C86</formula2>
    </dataValidation>
    <dataValidation type="whole" allowBlank="1" showErrorMessage="1" errorTitle="Invalid overall count" error="Overall count must be between 0 and the current implemented total." sqref="Q157" xr:uid="{00000000-0002-0000-0100-000040000000}">
      <formula1>0</formula1>
      <formula2>C16</formula2>
    </dataValidation>
    <dataValidation type="whole" allowBlank="1" showErrorMessage="1" errorTitle="Invalid count" error="Value must be between 0 and the current implemented total." sqref="S157" xr:uid="{00000000-0002-0000-0100-000041000000}">
      <formula1>0</formula1>
      <formula2>C84</formula2>
    </dataValidation>
    <dataValidation type="whole" allowBlank="1" showErrorMessage="1" errorTitle="Invalid count" error="Value must be between 0 and the current implemented total." sqref="U157" xr:uid="{00000000-0002-0000-0100-000042000000}">
      <formula1>0</formula1>
      <formula2>C85</formula2>
    </dataValidation>
    <dataValidation type="whole" allowBlank="1" showErrorMessage="1" errorTitle="Invalid count" error="Value must be between 0 and the current implemented total." sqref="W157" xr:uid="{00000000-0002-0000-0100-000043000000}">
      <formula1>0</formula1>
      <formula2>C86</formula2>
    </dataValidation>
    <dataValidation type="whole" allowBlank="1" showErrorMessage="1" errorTitle="Invalid overall count" error="Overall count must be between 0 and the current implemented total." sqref="Q158" xr:uid="{00000000-0002-0000-0100-000044000000}">
      <formula1>0</formula1>
      <formula2>C16</formula2>
    </dataValidation>
    <dataValidation type="whole" allowBlank="1" showErrorMessage="1" errorTitle="Invalid count" error="Value must be between 0 and the current implemented total." sqref="S158" xr:uid="{00000000-0002-0000-0100-000045000000}">
      <formula1>0</formula1>
      <formula2>C84</formula2>
    </dataValidation>
    <dataValidation type="whole" allowBlank="1" showErrorMessage="1" errorTitle="Invalid count" error="Value must be between 0 and the current implemented total." sqref="U158" xr:uid="{00000000-0002-0000-0100-000046000000}">
      <formula1>0</formula1>
      <formula2>C85</formula2>
    </dataValidation>
    <dataValidation type="whole" allowBlank="1" showErrorMessage="1" errorTitle="Invalid count" error="Value must be between 0 and the current implemented total." sqref="W158" xr:uid="{00000000-0002-0000-0100-000047000000}">
      <formula1>0</formula1>
      <formula2>C86</formula2>
    </dataValidation>
    <dataValidation type="whole" allowBlank="1" showErrorMessage="1" errorTitle="Invalid overall count" error="Overall count must be between 0 and the current implemented total." sqref="Q159" xr:uid="{00000000-0002-0000-0100-000048000000}">
      <formula1>0</formula1>
      <formula2>C16</formula2>
    </dataValidation>
    <dataValidation type="whole" allowBlank="1" showErrorMessage="1" errorTitle="Invalid count" error="Value must be between 0 and the current implemented total." sqref="S159" xr:uid="{00000000-0002-0000-0100-000049000000}">
      <formula1>0</formula1>
      <formula2>C84</formula2>
    </dataValidation>
    <dataValidation type="whole" allowBlank="1" showErrorMessage="1" errorTitle="Invalid count" error="Value must be between 0 and the current implemented total." sqref="U159" xr:uid="{00000000-0002-0000-0100-00004A000000}">
      <formula1>0</formula1>
      <formula2>C85</formula2>
    </dataValidation>
    <dataValidation type="whole" allowBlank="1" showErrorMessage="1" errorTitle="Invalid count" error="Value must be between 0 and the current implemented total." sqref="W159" xr:uid="{00000000-0002-0000-0100-00004B000000}">
      <formula1>0</formula1>
      <formula2>C86</formula2>
    </dataValidation>
    <dataValidation type="whole" allowBlank="1" showErrorMessage="1" errorTitle="Invalid overall count" error="Overall count must be between 0 and the current implemented total." sqref="Q160" xr:uid="{00000000-0002-0000-0100-00004C000000}">
      <formula1>0</formula1>
      <formula2>C16</formula2>
    </dataValidation>
    <dataValidation type="whole" allowBlank="1" showErrorMessage="1" errorTitle="Invalid count" error="Value must be between 0 and the current implemented total." sqref="S160" xr:uid="{00000000-0002-0000-0100-00004D000000}">
      <formula1>0</formula1>
      <formula2>C84</formula2>
    </dataValidation>
    <dataValidation type="whole" allowBlank="1" showErrorMessage="1" errorTitle="Invalid count" error="Value must be between 0 and the current implemented total." sqref="U160" xr:uid="{00000000-0002-0000-0100-00004E000000}">
      <formula1>0</formula1>
      <formula2>C85</formula2>
    </dataValidation>
    <dataValidation type="whole" allowBlank="1" showErrorMessage="1" errorTitle="Invalid count" error="Value must be between 0 and the current implemented total." sqref="W160" xr:uid="{00000000-0002-0000-0100-00004F000000}">
      <formula1>0</formula1>
      <formula2>C86</formula2>
    </dataValidation>
    <dataValidation type="whole" allowBlank="1" showErrorMessage="1" errorTitle="Invalid overall count" error="Overall count must be between 0 and the current implemented total." sqref="Q161" xr:uid="{00000000-0002-0000-0100-000050000000}">
      <formula1>0</formula1>
      <formula2>C16</formula2>
    </dataValidation>
    <dataValidation type="whole" allowBlank="1" showErrorMessage="1" errorTitle="Invalid count" error="Value must be between 0 and the current implemented total." sqref="S161" xr:uid="{00000000-0002-0000-0100-000051000000}">
      <formula1>0</formula1>
      <formula2>C84</formula2>
    </dataValidation>
    <dataValidation type="whole" allowBlank="1" showErrorMessage="1" errorTitle="Invalid count" error="Value must be between 0 and the current implemented total." sqref="U161" xr:uid="{00000000-0002-0000-0100-000052000000}">
      <formula1>0</formula1>
      <formula2>C85</formula2>
    </dataValidation>
    <dataValidation type="whole" allowBlank="1" showErrorMessage="1" errorTitle="Invalid count" error="Value must be between 0 and the current implemented total." sqref="W161" xr:uid="{00000000-0002-0000-0100-000053000000}">
      <formula1>0</formula1>
      <formula2>C86</formula2>
    </dataValidation>
    <dataValidation type="whole" allowBlank="1" showErrorMessage="1" errorTitle="Invalid overall count" error="Overall count must be between 0 and the current implemented total." sqref="Q162" xr:uid="{00000000-0002-0000-0100-000054000000}">
      <formula1>0</formula1>
      <formula2>C16</formula2>
    </dataValidation>
    <dataValidation type="whole" allowBlank="1" showErrorMessage="1" errorTitle="Invalid count" error="Value must be between 0 and the current implemented total." sqref="S162" xr:uid="{00000000-0002-0000-0100-000055000000}">
      <formula1>0</formula1>
      <formula2>C84</formula2>
    </dataValidation>
    <dataValidation type="whole" allowBlank="1" showErrorMessage="1" errorTitle="Invalid count" error="Value must be between 0 and the current implemented total." sqref="U162" xr:uid="{00000000-0002-0000-0100-000056000000}">
      <formula1>0</formula1>
      <formula2>C85</formula2>
    </dataValidation>
    <dataValidation type="whole" allowBlank="1" showErrorMessage="1" errorTitle="Invalid count" error="Value must be between 0 and the current implemented total." sqref="W162" xr:uid="{00000000-0002-0000-0100-000057000000}">
      <formula1>0</formula1>
      <formula2>C86</formula2>
    </dataValidation>
    <dataValidation type="whole" allowBlank="1" showErrorMessage="1" errorTitle="Invalid overall count" error="Overall count must be between 0 and the current implemented total." sqref="Q163" xr:uid="{00000000-0002-0000-0100-000058000000}">
      <formula1>0</formula1>
      <formula2>C16</formula2>
    </dataValidation>
    <dataValidation type="whole" allowBlank="1" showErrorMessage="1" errorTitle="Invalid count" error="Value must be between 0 and the current implemented total." sqref="S163" xr:uid="{00000000-0002-0000-0100-000059000000}">
      <formula1>0</formula1>
      <formula2>C84</formula2>
    </dataValidation>
    <dataValidation type="whole" allowBlank="1" showErrorMessage="1" errorTitle="Invalid count" error="Value must be between 0 and the current implemented total." sqref="U163" xr:uid="{00000000-0002-0000-0100-00005A000000}">
      <formula1>0</formula1>
      <formula2>C85</formula2>
    </dataValidation>
    <dataValidation type="whole" allowBlank="1" showErrorMessage="1" errorTitle="Invalid count" error="Value must be between 0 and the current implemented total." sqref="W163" xr:uid="{00000000-0002-0000-0100-00005B000000}">
      <formula1>0</formula1>
      <formula2>C86</formula2>
    </dataValidation>
    <dataValidation type="whole" allowBlank="1" showErrorMessage="1" errorTitle="Invalid overall count" error="Overall count must be between 0 and the current implemented total." sqref="Q164" xr:uid="{00000000-0002-0000-0100-00005C000000}">
      <formula1>0</formula1>
      <formula2>C16</formula2>
    </dataValidation>
    <dataValidation type="whole" allowBlank="1" showErrorMessage="1" errorTitle="Invalid count" error="Value must be between 0 and the current implemented total." sqref="S164" xr:uid="{00000000-0002-0000-0100-00005D000000}">
      <formula1>0</formula1>
      <formula2>C84</formula2>
    </dataValidation>
    <dataValidation type="whole" allowBlank="1" showErrorMessage="1" errorTitle="Invalid count" error="Value must be between 0 and the current implemented total." sqref="U164" xr:uid="{00000000-0002-0000-0100-00005E000000}">
      <formula1>0</formula1>
      <formula2>C85</formula2>
    </dataValidation>
    <dataValidation type="whole" allowBlank="1" showErrorMessage="1" errorTitle="Invalid count" error="Value must be between 0 and the current implemented total." sqref="W164" xr:uid="{00000000-0002-0000-0100-00005F000000}">
      <formula1>0</formula1>
      <formula2>C86</formula2>
    </dataValidation>
    <dataValidation type="whole" allowBlank="1" showErrorMessage="1" errorTitle="Invalid overall count" error="Overall count must be between 0 and the current implemented total." sqref="Q165" xr:uid="{00000000-0002-0000-0100-000060000000}">
      <formula1>0</formula1>
      <formula2>C16</formula2>
    </dataValidation>
    <dataValidation type="whole" allowBlank="1" showErrorMessage="1" errorTitle="Invalid count" error="Value must be between 0 and the current implemented total." sqref="S165" xr:uid="{00000000-0002-0000-0100-000061000000}">
      <formula1>0</formula1>
      <formula2>C84</formula2>
    </dataValidation>
    <dataValidation type="whole" allowBlank="1" showErrorMessage="1" errorTitle="Invalid count" error="Value must be between 0 and the current implemented total." sqref="U165" xr:uid="{00000000-0002-0000-0100-000062000000}">
      <formula1>0</formula1>
      <formula2>C85</formula2>
    </dataValidation>
    <dataValidation type="whole" allowBlank="1" showErrorMessage="1" errorTitle="Invalid count" error="Value must be between 0 and the current implemented total." sqref="W165" xr:uid="{00000000-0002-0000-0100-000063000000}">
      <formula1>0</formula1>
      <formula2>C86</formula2>
    </dataValidation>
    <dataValidation type="whole" allowBlank="1" showErrorMessage="1" errorTitle="Invalid overall count" error="Overall count must be between 0 and the current implemented total." sqref="Q166" xr:uid="{00000000-0002-0000-0100-000064000000}">
      <formula1>0</formula1>
      <formula2>C16</formula2>
    </dataValidation>
    <dataValidation type="whole" allowBlank="1" showErrorMessage="1" errorTitle="Invalid count" error="Value must be between 0 and the current implemented total." sqref="S166" xr:uid="{00000000-0002-0000-0100-000065000000}">
      <formula1>0</formula1>
      <formula2>C84</formula2>
    </dataValidation>
    <dataValidation type="whole" allowBlank="1" showErrorMessage="1" errorTitle="Invalid count" error="Value must be between 0 and the current implemented total." sqref="U166" xr:uid="{00000000-0002-0000-0100-000066000000}">
      <formula1>0</formula1>
      <formula2>C85</formula2>
    </dataValidation>
    <dataValidation type="whole" allowBlank="1" showErrorMessage="1" errorTitle="Invalid count" error="Value must be between 0 and the current implemented total." sqref="W166" xr:uid="{00000000-0002-0000-0100-000067000000}">
      <formula1>0</formula1>
      <formula2>C86</formula2>
    </dataValidation>
    <dataValidation type="whole" allowBlank="1" showErrorMessage="1" errorTitle="Invalid overall count" error="Overall count must be between 0 and the current implemented total." sqref="Q167" xr:uid="{00000000-0002-0000-0100-000068000000}">
      <formula1>0</formula1>
      <formula2>C16</formula2>
    </dataValidation>
    <dataValidation type="whole" allowBlank="1" showErrorMessage="1" errorTitle="Invalid count" error="Value must be between 0 and the current implemented total." sqref="S167" xr:uid="{00000000-0002-0000-0100-000069000000}">
      <formula1>0</formula1>
      <formula2>C84</formula2>
    </dataValidation>
    <dataValidation type="whole" allowBlank="1" showErrorMessage="1" errorTitle="Invalid count" error="Value must be between 0 and the current implemented total." sqref="U167" xr:uid="{00000000-0002-0000-0100-00006A000000}">
      <formula1>0</formula1>
      <formula2>C85</formula2>
    </dataValidation>
    <dataValidation type="whole" allowBlank="1" showErrorMessage="1" errorTitle="Invalid count" error="Value must be between 0 and the current implemented total." sqref="W167" xr:uid="{00000000-0002-0000-0100-00006B000000}">
      <formula1>0</formula1>
      <formula2>C86</formula2>
    </dataValidation>
    <dataValidation type="whole" allowBlank="1" showErrorMessage="1" errorTitle="Invalid overall count" error="Overall count must be between 0 and the current implemented total." sqref="Q168" xr:uid="{00000000-0002-0000-0100-00006C000000}">
      <formula1>0</formula1>
      <formula2>C16</formula2>
    </dataValidation>
    <dataValidation type="whole" allowBlank="1" showErrorMessage="1" errorTitle="Invalid count" error="Value must be between 0 and the current implemented total." sqref="S168" xr:uid="{00000000-0002-0000-0100-00006D000000}">
      <formula1>0</formula1>
      <formula2>C84</formula2>
    </dataValidation>
    <dataValidation type="whole" allowBlank="1" showErrorMessage="1" errorTitle="Invalid count" error="Value must be between 0 and the current implemented total." sqref="U168" xr:uid="{00000000-0002-0000-0100-00006E000000}">
      <formula1>0</formula1>
      <formula2>C85</formula2>
    </dataValidation>
    <dataValidation type="whole" allowBlank="1" showErrorMessage="1" errorTitle="Invalid count" error="Value must be between 0 and the current implemented total." sqref="W168" xr:uid="{00000000-0002-0000-0100-00006F000000}">
      <formula1>0</formula1>
      <formula2>C86</formula2>
    </dataValidation>
    <dataValidation type="whole" allowBlank="1" showErrorMessage="1" errorTitle="Invalid overall count" error="Overall count must be between 0 and the current implemented total." sqref="Q169" xr:uid="{00000000-0002-0000-0100-000070000000}">
      <formula1>0</formula1>
      <formula2>C16</formula2>
    </dataValidation>
    <dataValidation type="whole" allowBlank="1" showErrorMessage="1" errorTitle="Invalid count" error="Value must be between 0 and the current implemented total." sqref="S169" xr:uid="{00000000-0002-0000-0100-000071000000}">
      <formula1>0</formula1>
      <formula2>C84</formula2>
    </dataValidation>
    <dataValidation type="whole" allowBlank="1" showErrorMessage="1" errorTitle="Invalid count" error="Value must be between 0 and the current implemented total." sqref="U169" xr:uid="{00000000-0002-0000-0100-000072000000}">
      <formula1>0</formula1>
      <formula2>C85</formula2>
    </dataValidation>
    <dataValidation type="whole" allowBlank="1" showErrorMessage="1" errorTitle="Invalid count" error="Value must be between 0 and the current implemented total." sqref="W169" xr:uid="{00000000-0002-0000-0100-000073000000}">
      <formula1>0</formula1>
      <formula2>C86</formula2>
    </dataValidation>
    <dataValidation type="whole" allowBlank="1" showErrorMessage="1" errorTitle="Invalid overall count" error="Overall count must be between 0 and the current implemented total." sqref="Q170" xr:uid="{00000000-0002-0000-0100-000074000000}">
      <formula1>0</formula1>
      <formula2>C16</formula2>
    </dataValidation>
    <dataValidation type="whole" allowBlank="1" showErrorMessage="1" errorTitle="Invalid count" error="Value must be between 0 and the current implemented total." sqref="S170" xr:uid="{00000000-0002-0000-0100-000075000000}">
      <formula1>0</formula1>
      <formula2>C84</formula2>
    </dataValidation>
    <dataValidation type="whole" allowBlank="1" showErrorMessage="1" errorTitle="Invalid count" error="Value must be between 0 and the current implemented total." sqref="U170" xr:uid="{00000000-0002-0000-0100-000076000000}">
      <formula1>0</formula1>
      <formula2>C85</formula2>
    </dataValidation>
    <dataValidation type="whole" allowBlank="1" showErrorMessage="1" errorTitle="Invalid count" error="Value must be between 0 and the current implemented total." sqref="W170" xr:uid="{00000000-0002-0000-0100-000077000000}">
      <formula1>0</formula1>
      <formula2>C86</formula2>
    </dataValidation>
    <dataValidation type="whole" allowBlank="1" showErrorMessage="1" errorTitle="Invalid Asset Count" error="Value must be between 0 and the Total Asset Numbers above." sqref="Q183" xr:uid="{00000000-0002-0000-0100-000078000000}">
      <formula1>0</formula1>
      <formula2>$P179</formula2>
    </dataValidation>
    <dataValidation type="whole" allowBlank="1" showErrorMessage="1" errorTitle="Invalid Asset Count" error="Value must be between 0 and the Total Asset Numbers above." sqref="Q184" xr:uid="{00000000-0002-0000-0100-000079000000}">
      <formula1>0</formula1>
      <formula2>$P179</formula2>
    </dataValidation>
    <dataValidation type="whole" allowBlank="1" showErrorMessage="1" errorTitle="Invalid Asset Count" error="Value must be between 0 and the Total Asset Numbers above." sqref="Q185" xr:uid="{00000000-0002-0000-0100-00007A000000}">
      <formula1>0</formula1>
      <formula2>$P179</formula2>
    </dataValidation>
    <dataValidation type="whole" allowBlank="1" showErrorMessage="1" errorTitle="Invalid Asset Count" error="Value must be between 0 and the Total Asset Numbers above." sqref="Q186" xr:uid="{00000000-0002-0000-0100-00007B000000}">
      <formula1>0</formula1>
      <formula2>$P179</formula2>
    </dataValidation>
    <dataValidation type="whole" allowBlank="1" showErrorMessage="1" errorTitle="Invalid Asset Count" error="Value must be between 0 and the Total Asset Numbers above." sqref="Q187" xr:uid="{00000000-0002-0000-0100-00007C000000}">
      <formula1>0</formula1>
      <formula2>$P179</formula2>
    </dataValidation>
    <dataValidation type="whole" allowBlank="1" showErrorMessage="1" errorTitle="Invalid Asset Count" error="Value must be between 0 and the Total Asset Numbers above." sqref="Q188" xr:uid="{00000000-0002-0000-0100-00007D000000}">
      <formula1>0</formula1>
      <formula2>$P179</formula2>
    </dataValidation>
    <dataValidation type="whole" allowBlank="1" showErrorMessage="1" errorTitle="Invalid Asset Count" error="Value must be between 0 and the Total Asset Numbers above." sqref="Q189" xr:uid="{00000000-0002-0000-0100-00007E000000}">
      <formula1>0</formula1>
      <formula2>$P179</formula2>
    </dataValidation>
    <dataValidation type="whole" allowBlank="1" showErrorMessage="1" errorTitle="Invalid Asset Count" error="Value must be between 0 and the Total Asset Numbers above." sqref="Q190" xr:uid="{00000000-0002-0000-0100-00007F000000}">
      <formula1>0</formula1>
      <formula2>$P179</formula2>
    </dataValidation>
    <dataValidation type="whole" allowBlank="1" showErrorMessage="1" errorTitle="Invalid Asset Count" error="Value must be between 0 and the Total Asset Numbers above." sqref="Q191" xr:uid="{00000000-0002-0000-0100-000080000000}">
      <formula1>0</formula1>
      <formula2>$P179</formula2>
    </dataValidation>
    <dataValidation type="whole" allowBlank="1" showErrorMessage="1" errorTitle="Invalid Asset Count" error="Value must be between 0 and the Total Asset Numbers above." sqref="Q192" xr:uid="{00000000-0002-0000-0100-000081000000}">
      <formula1>0</formula1>
      <formula2>$P179</formula2>
    </dataValidation>
    <dataValidation type="whole" allowBlank="1" showErrorMessage="1" errorTitle="Invalid Asset Count" error="Value must be between 0 and the Total Asset Numbers above." sqref="Q193" xr:uid="{00000000-0002-0000-0100-000082000000}">
      <formula1>0</formula1>
      <formula2>$P179</formula2>
    </dataValidation>
    <dataValidation type="whole" allowBlank="1" showErrorMessage="1" errorTitle="Invalid Asset Count" error="Value must be between 0 and the Total Asset Numbers above." sqref="Q194" xr:uid="{00000000-0002-0000-0100-000083000000}">
      <formula1>0</formula1>
      <formula2>$P179</formula2>
    </dataValidation>
    <dataValidation type="whole" allowBlank="1" showErrorMessage="1" errorTitle="Invalid Asset Count" error="Value must be between 0 and the Total Asset Numbers above." sqref="Q195" xr:uid="{00000000-0002-0000-0100-000084000000}">
      <formula1>0</formula1>
      <formula2>$P179</formula2>
    </dataValidation>
    <dataValidation type="whole" allowBlank="1" showErrorMessage="1" errorTitle="Invalid Asset Count" error="Value must be between 0 and the Total Asset Numbers above." sqref="Q196" xr:uid="{00000000-0002-0000-0100-000085000000}">
      <formula1>0</formula1>
      <formula2>$P179</formula2>
    </dataValidation>
    <dataValidation type="whole" allowBlank="1" showErrorMessage="1" errorTitle="Invalid Asset Count" error="Value must be between 0 and the Total Asset Numbers above." sqref="Q197" xr:uid="{00000000-0002-0000-0100-000086000000}">
      <formula1>0</formula1>
      <formula2>$P179</formula2>
    </dataValidation>
    <dataValidation type="whole" allowBlank="1" showErrorMessage="1" errorTitle="Invalid Asset Count" error="Value must be between 0 and the Total Asset Numbers above." sqref="Q198" xr:uid="{00000000-0002-0000-0100-000087000000}">
      <formula1>0</formula1>
      <formula2>$P179</formula2>
    </dataValidation>
    <dataValidation type="whole" allowBlank="1" showErrorMessage="1" errorTitle="Invalid Asset Count" error="Value must be between 0 and the Total Asset Numbers above." sqref="Q199" xr:uid="{00000000-0002-0000-0100-000088000000}">
      <formula1>0</formula1>
      <formula2>$P179</formula2>
    </dataValidation>
    <dataValidation type="whole" allowBlank="1" showErrorMessage="1" errorTitle="Invalid Asset Count" error="Value must be between 0 and the Total Asset Numbers above." sqref="Q200" xr:uid="{00000000-0002-0000-0100-000089000000}">
      <formula1>0</formula1>
      <formula2>$P179</formula2>
    </dataValidation>
    <dataValidation type="whole" allowBlank="1" showErrorMessage="1" errorTitle="Invalid Asset Count" error="Value must be between 0 and the Total Asset Numbers above." sqref="Q201" xr:uid="{00000000-0002-0000-0100-00008A000000}">
      <formula1>0</formula1>
      <formula2>$P179</formula2>
    </dataValidation>
    <dataValidation type="whole" allowBlank="1" showErrorMessage="1" errorTitle="Invalid Asset Count" error="Value must be between 0 and the Total Asset Numbers above." sqref="Q202" xr:uid="{00000000-0002-0000-0100-00008B000000}">
      <formula1>0</formula1>
      <formula2>$P179</formula2>
    </dataValidation>
  </dataValidations>
  <hyperlinks>
    <hyperlink ref="B206"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46"/>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18" hidden="1" customWidth="1" outlineLevel="1" collapsed="1"/>
    <col min="14" max="14" width="18" customWidth="1"/>
  </cols>
  <sheetData>
    <row r="1" spans="1:14"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7" t="s">
        <v>13</v>
      </c>
    </row>
    <row r="2" spans="1:14" ht="60" customHeight="1" x14ac:dyDescent="0.35">
      <c r="A2" s="11" t="s">
        <v>14</v>
      </c>
      <c r="B2" s="1" t="s">
        <v>15</v>
      </c>
      <c r="C2" s="2" t="s">
        <v>16</v>
      </c>
      <c r="D2" s="3" t="s">
        <v>17</v>
      </c>
      <c r="E2" s="4" t="s">
        <v>18</v>
      </c>
      <c r="F2" s="4" t="s">
        <v>19</v>
      </c>
      <c r="G2" s="4" t="s">
        <v>20</v>
      </c>
      <c r="H2" s="4" t="s">
        <v>21</v>
      </c>
      <c r="I2" s="5" t="s">
        <v>21</v>
      </c>
      <c r="J2" s="1" t="s">
        <v>22</v>
      </c>
      <c r="K2" s="1" t="s">
        <v>23</v>
      </c>
      <c r="L2" s="1" t="s">
        <v>24</v>
      </c>
      <c r="M2" s="4" t="str">
        <f t="shared" ref="M2:M142" si="0">IF(OR(H2="Implemented",H2="Compensated"),"Resolved",IF(OR(H2="Risk Accepted",H2="N/A"),"Excluded",IF(H2="Testing","Testing","Outstanding")))</f>
        <v>Outstanding</v>
      </c>
      <c r="N2" s="13" t="s">
        <v>21</v>
      </c>
    </row>
    <row r="3" spans="1:14" ht="60" customHeight="1" x14ac:dyDescent="0.35">
      <c r="A3" s="11" t="s">
        <v>25</v>
      </c>
      <c r="B3" s="1" t="s">
        <v>26</v>
      </c>
      <c r="C3" s="2" t="s">
        <v>16</v>
      </c>
      <c r="D3" s="3" t="s">
        <v>17</v>
      </c>
      <c r="E3" s="4" t="s">
        <v>18</v>
      </c>
      <c r="F3" s="4" t="s">
        <v>19</v>
      </c>
      <c r="G3" s="4" t="s">
        <v>20</v>
      </c>
      <c r="H3" s="4" t="s">
        <v>21</v>
      </c>
      <c r="I3" s="5" t="s">
        <v>21</v>
      </c>
      <c r="J3" s="1" t="s">
        <v>27</v>
      </c>
      <c r="K3" s="1" t="s">
        <v>28</v>
      </c>
      <c r="L3" s="1" t="s">
        <v>29</v>
      </c>
      <c r="M3" s="4" t="str">
        <f t="shared" si="0"/>
        <v>Outstanding</v>
      </c>
      <c r="N3" s="13" t="s">
        <v>21</v>
      </c>
    </row>
    <row r="4" spans="1:14" ht="60" customHeight="1" x14ac:dyDescent="0.35">
      <c r="A4" s="11" t="s">
        <v>30</v>
      </c>
      <c r="B4" s="1" t="s">
        <v>31</v>
      </c>
      <c r="C4" s="2" t="s">
        <v>32</v>
      </c>
      <c r="D4" s="3" t="s">
        <v>17</v>
      </c>
      <c r="E4" s="4" t="s">
        <v>18</v>
      </c>
      <c r="F4" s="4" t="s">
        <v>19</v>
      </c>
      <c r="G4" s="4" t="s">
        <v>20</v>
      </c>
      <c r="H4" s="4" t="s">
        <v>21</v>
      </c>
      <c r="I4" s="5" t="s">
        <v>21</v>
      </c>
      <c r="J4" s="1" t="s">
        <v>33</v>
      </c>
      <c r="K4" s="1" t="s">
        <v>34</v>
      </c>
      <c r="L4" s="1" t="s">
        <v>35</v>
      </c>
      <c r="M4" s="4" t="str">
        <f t="shared" si="0"/>
        <v>Outstanding</v>
      </c>
      <c r="N4" s="13" t="s">
        <v>21</v>
      </c>
    </row>
    <row r="5" spans="1:14" ht="60" customHeight="1" x14ac:dyDescent="0.35">
      <c r="A5" s="11" t="s">
        <v>36</v>
      </c>
      <c r="B5" s="1" t="s">
        <v>37</v>
      </c>
      <c r="C5" s="2" t="s">
        <v>16</v>
      </c>
      <c r="D5" s="3" t="s">
        <v>17</v>
      </c>
      <c r="E5" s="4" t="s">
        <v>18</v>
      </c>
      <c r="F5" s="4" t="s">
        <v>19</v>
      </c>
      <c r="G5" s="4" t="s">
        <v>20</v>
      </c>
      <c r="H5" s="4" t="s">
        <v>21</v>
      </c>
      <c r="I5" s="5" t="s">
        <v>21</v>
      </c>
      <c r="J5" s="1" t="s">
        <v>38</v>
      </c>
      <c r="K5" s="1" t="s">
        <v>39</v>
      </c>
      <c r="L5" s="1" t="s">
        <v>40</v>
      </c>
      <c r="M5" s="4" t="str">
        <f t="shared" si="0"/>
        <v>Outstanding</v>
      </c>
      <c r="N5" s="13" t="s">
        <v>21</v>
      </c>
    </row>
    <row r="6" spans="1:14" ht="60" customHeight="1" x14ac:dyDescent="0.35">
      <c r="A6" s="11" t="s">
        <v>41</v>
      </c>
      <c r="B6" s="1" t="s">
        <v>42</v>
      </c>
      <c r="C6" s="2" t="s">
        <v>16</v>
      </c>
      <c r="D6" s="3" t="s">
        <v>17</v>
      </c>
      <c r="E6" s="4" t="s">
        <v>18</v>
      </c>
      <c r="F6" s="4" t="s">
        <v>19</v>
      </c>
      <c r="G6" s="4" t="s">
        <v>20</v>
      </c>
      <c r="H6" s="4" t="s">
        <v>21</v>
      </c>
      <c r="I6" s="5" t="s">
        <v>21</v>
      </c>
      <c r="J6" s="1" t="s">
        <v>43</v>
      </c>
      <c r="K6" s="1" t="s">
        <v>44</v>
      </c>
      <c r="L6" s="1" t="s">
        <v>45</v>
      </c>
      <c r="M6" s="4" t="str">
        <f t="shared" si="0"/>
        <v>Outstanding</v>
      </c>
      <c r="N6" s="13" t="s">
        <v>21</v>
      </c>
    </row>
    <row r="7" spans="1:14" ht="60" customHeight="1" x14ac:dyDescent="0.35">
      <c r="A7" s="11" t="s">
        <v>46</v>
      </c>
      <c r="B7" s="1" t="s">
        <v>47</v>
      </c>
      <c r="C7" s="2" t="s">
        <v>48</v>
      </c>
      <c r="D7" s="3" t="s">
        <v>17</v>
      </c>
      <c r="E7" s="4" t="s">
        <v>18</v>
      </c>
      <c r="F7" s="4" t="s">
        <v>19</v>
      </c>
      <c r="G7" s="4" t="s">
        <v>20</v>
      </c>
      <c r="H7" s="4" t="s">
        <v>21</v>
      </c>
      <c r="I7" s="5" t="s">
        <v>21</v>
      </c>
      <c r="J7" s="1" t="s">
        <v>49</v>
      </c>
      <c r="K7" s="1" t="s">
        <v>50</v>
      </c>
      <c r="L7" s="1" t="s">
        <v>51</v>
      </c>
      <c r="M7" s="4" t="str">
        <f t="shared" si="0"/>
        <v>Outstanding</v>
      </c>
      <c r="N7" s="13" t="s">
        <v>21</v>
      </c>
    </row>
    <row r="8" spans="1:14" ht="60" customHeight="1" x14ac:dyDescent="0.35">
      <c r="A8" s="11" t="s">
        <v>52</v>
      </c>
      <c r="B8" s="1" t="s">
        <v>53</v>
      </c>
      <c r="C8" s="2" t="s">
        <v>16</v>
      </c>
      <c r="D8" s="3" t="s">
        <v>17</v>
      </c>
      <c r="E8" s="4" t="s">
        <v>18</v>
      </c>
      <c r="F8" s="4" t="s">
        <v>19</v>
      </c>
      <c r="G8" s="4" t="s">
        <v>20</v>
      </c>
      <c r="H8" s="4" t="s">
        <v>21</v>
      </c>
      <c r="I8" s="5" t="s">
        <v>21</v>
      </c>
      <c r="J8" s="1" t="s">
        <v>54</v>
      </c>
      <c r="K8" s="1" t="s">
        <v>55</v>
      </c>
      <c r="L8" s="1" t="s">
        <v>56</v>
      </c>
      <c r="M8" s="4" t="str">
        <f t="shared" si="0"/>
        <v>Outstanding</v>
      </c>
      <c r="N8" s="13" t="s">
        <v>21</v>
      </c>
    </row>
    <row r="9" spans="1:14" ht="60" customHeight="1" x14ac:dyDescent="0.35">
      <c r="A9" s="11" t="s">
        <v>57</v>
      </c>
      <c r="B9" s="1" t="s">
        <v>58</v>
      </c>
      <c r="C9" s="2" t="s">
        <v>16</v>
      </c>
      <c r="D9" s="3" t="s">
        <v>17</v>
      </c>
      <c r="E9" s="4" t="s">
        <v>18</v>
      </c>
      <c r="F9" s="4" t="s">
        <v>19</v>
      </c>
      <c r="G9" s="4" t="s">
        <v>20</v>
      </c>
      <c r="H9" s="4" t="s">
        <v>21</v>
      </c>
      <c r="I9" s="5" t="s">
        <v>21</v>
      </c>
      <c r="J9" s="1" t="s">
        <v>59</v>
      </c>
      <c r="K9" s="1" t="s">
        <v>60</v>
      </c>
      <c r="L9" s="1" t="s">
        <v>61</v>
      </c>
      <c r="M9" s="4" t="str">
        <f t="shared" si="0"/>
        <v>Outstanding</v>
      </c>
      <c r="N9" s="13" t="s">
        <v>21</v>
      </c>
    </row>
    <row r="10" spans="1:14" ht="60" customHeight="1" x14ac:dyDescent="0.35">
      <c r="A10" s="11" t="s">
        <v>62</v>
      </c>
      <c r="B10" s="1" t="s">
        <v>63</v>
      </c>
      <c r="C10" s="2" t="s">
        <v>16</v>
      </c>
      <c r="D10" s="3" t="s">
        <v>17</v>
      </c>
      <c r="E10" s="4" t="s">
        <v>18</v>
      </c>
      <c r="F10" s="4" t="s">
        <v>19</v>
      </c>
      <c r="G10" s="4" t="s">
        <v>20</v>
      </c>
      <c r="H10" s="4" t="s">
        <v>21</v>
      </c>
      <c r="I10" s="5" t="s">
        <v>21</v>
      </c>
      <c r="J10" s="1" t="s">
        <v>64</v>
      </c>
      <c r="K10" s="1" t="s">
        <v>65</v>
      </c>
      <c r="L10" s="1" t="s">
        <v>66</v>
      </c>
      <c r="M10" s="4" t="str">
        <f t="shared" si="0"/>
        <v>Outstanding</v>
      </c>
      <c r="N10" s="13" t="s">
        <v>21</v>
      </c>
    </row>
    <row r="11" spans="1:14" ht="60" customHeight="1" x14ac:dyDescent="0.35">
      <c r="A11" s="11" t="s">
        <v>67</v>
      </c>
      <c r="B11" s="1" t="s">
        <v>68</v>
      </c>
      <c r="C11" s="2" t="s">
        <v>48</v>
      </c>
      <c r="D11" s="3" t="s">
        <v>17</v>
      </c>
      <c r="E11" s="4" t="s">
        <v>18</v>
      </c>
      <c r="F11" s="4" t="s">
        <v>19</v>
      </c>
      <c r="G11" s="4" t="s">
        <v>20</v>
      </c>
      <c r="H11" s="4" t="s">
        <v>21</v>
      </c>
      <c r="I11" s="5" t="s">
        <v>21</v>
      </c>
      <c r="J11" s="1" t="s">
        <v>69</v>
      </c>
      <c r="K11" s="1" t="s">
        <v>70</v>
      </c>
      <c r="L11" s="1" t="s">
        <v>71</v>
      </c>
      <c r="M11" s="4" t="str">
        <f t="shared" si="0"/>
        <v>Outstanding</v>
      </c>
      <c r="N11" s="13" t="s">
        <v>21</v>
      </c>
    </row>
    <row r="12" spans="1:14" ht="60" customHeight="1" x14ac:dyDescent="0.35">
      <c r="A12" s="11" t="s">
        <v>72</v>
      </c>
      <c r="B12" s="1" t="s">
        <v>73</v>
      </c>
      <c r="C12" s="2" t="s">
        <v>16</v>
      </c>
      <c r="D12" s="3" t="s">
        <v>17</v>
      </c>
      <c r="E12" s="4" t="s">
        <v>18</v>
      </c>
      <c r="F12" s="4" t="s">
        <v>19</v>
      </c>
      <c r="G12" s="4" t="s">
        <v>20</v>
      </c>
      <c r="H12" s="4" t="s">
        <v>21</v>
      </c>
      <c r="I12" s="5" t="s">
        <v>21</v>
      </c>
      <c r="J12" s="1" t="s">
        <v>74</v>
      </c>
      <c r="K12" s="1" t="s">
        <v>75</v>
      </c>
      <c r="L12" s="1" t="s">
        <v>76</v>
      </c>
      <c r="M12" s="4" t="str">
        <f t="shared" si="0"/>
        <v>Outstanding</v>
      </c>
      <c r="N12" s="13" t="s">
        <v>21</v>
      </c>
    </row>
    <row r="13" spans="1:14" ht="60" customHeight="1" x14ac:dyDescent="0.35">
      <c r="A13" s="11" t="s">
        <v>77</v>
      </c>
      <c r="B13" s="1" t="s">
        <v>78</v>
      </c>
      <c r="C13" s="2" t="s">
        <v>16</v>
      </c>
      <c r="D13" s="3" t="s">
        <v>17</v>
      </c>
      <c r="E13" s="4" t="s">
        <v>18</v>
      </c>
      <c r="F13" s="4" t="s">
        <v>19</v>
      </c>
      <c r="G13" s="4" t="s">
        <v>20</v>
      </c>
      <c r="H13" s="4" t="s">
        <v>21</v>
      </c>
      <c r="I13" s="5" t="s">
        <v>21</v>
      </c>
      <c r="J13" s="1" t="s">
        <v>79</v>
      </c>
      <c r="K13" s="1" t="s">
        <v>80</v>
      </c>
      <c r="L13" s="1" t="s">
        <v>81</v>
      </c>
      <c r="M13" s="4" t="str">
        <f t="shared" si="0"/>
        <v>Outstanding</v>
      </c>
      <c r="N13" s="13" t="s">
        <v>21</v>
      </c>
    </row>
    <row r="14" spans="1:14" ht="60" customHeight="1" x14ac:dyDescent="0.35">
      <c r="A14" s="11" t="s">
        <v>82</v>
      </c>
      <c r="B14" s="1" t="s">
        <v>83</v>
      </c>
      <c r="C14" s="2" t="s">
        <v>16</v>
      </c>
      <c r="D14" s="3" t="s">
        <v>17</v>
      </c>
      <c r="E14" s="4" t="s">
        <v>18</v>
      </c>
      <c r="F14" s="4" t="s">
        <v>19</v>
      </c>
      <c r="G14" s="4" t="s">
        <v>20</v>
      </c>
      <c r="H14" s="4" t="s">
        <v>21</v>
      </c>
      <c r="I14" s="5" t="s">
        <v>21</v>
      </c>
      <c r="J14" s="1" t="s">
        <v>84</v>
      </c>
      <c r="K14" s="1" t="s">
        <v>85</v>
      </c>
      <c r="L14" s="1" t="s">
        <v>86</v>
      </c>
      <c r="M14" s="4" t="str">
        <f t="shared" si="0"/>
        <v>Outstanding</v>
      </c>
      <c r="N14" s="13" t="s">
        <v>21</v>
      </c>
    </row>
    <row r="15" spans="1:14" ht="60" customHeight="1" x14ac:dyDescent="0.35">
      <c r="A15" s="11" t="s">
        <v>87</v>
      </c>
      <c r="B15" s="1" t="s">
        <v>88</v>
      </c>
      <c r="C15" s="2" t="s">
        <v>16</v>
      </c>
      <c r="D15" s="3" t="s">
        <v>17</v>
      </c>
      <c r="E15" s="4" t="s">
        <v>18</v>
      </c>
      <c r="F15" s="4" t="s">
        <v>19</v>
      </c>
      <c r="G15" s="4" t="s">
        <v>20</v>
      </c>
      <c r="H15" s="4" t="s">
        <v>21</v>
      </c>
      <c r="I15" s="5" t="s">
        <v>21</v>
      </c>
      <c r="J15" s="1" t="s">
        <v>89</v>
      </c>
      <c r="K15" s="1" t="s">
        <v>90</v>
      </c>
      <c r="L15" s="1" t="s">
        <v>91</v>
      </c>
      <c r="M15" s="4" t="str">
        <f t="shared" si="0"/>
        <v>Outstanding</v>
      </c>
      <c r="N15" s="13" t="s">
        <v>21</v>
      </c>
    </row>
    <row r="16" spans="1:14" ht="60" customHeight="1" x14ac:dyDescent="0.35">
      <c r="A16" s="11" t="s">
        <v>92</v>
      </c>
      <c r="B16" s="1" t="s">
        <v>93</v>
      </c>
      <c r="C16" s="2" t="s">
        <v>16</v>
      </c>
      <c r="D16" s="3" t="s">
        <v>17</v>
      </c>
      <c r="E16" s="4" t="s">
        <v>18</v>
      </c>
      <c r="F16" s="4" t="s">
        <v>19</v>
      </c>
      <c r="G16" s="4" t="s">
        <v>20</v>
      </c>
      <c r="H16" s="4" t="s">
        <v>21</v>
      </c>
      <c r="I16" s="5" t="s">
        <v>21</v>
      </c>
      <c r="J16" s="1" t="s">
        <v>94</v>
      </c>
      <c r="K16" s="1" t="s">
        <v>95</v>
      </c>
      <c r="L16" s="1" t="s">
        <v>91</v>
      </c>
      <c r="M16" s="4" t="str">
        <f t="shared" si="0"/>
        <v>Outstanding</v>
      </c>
      <c r="N16" s="13" t="s">
        <v>21</v>
      </c>
    </row>
    <row r="17" spans="1:14" ht="60" customHeight="1" x14ac:dyDescent="0.35">
      <c r="A17" s="11" t="s">
        <v>96</v>
      </c>
      <c r="B17" s="1" t="s">
        <v>97</v>
      </c>
      <c r="C17" s="2" t="s">
        <v>32</v>
      </c>
      <c r="D17" s="3" t="s">
        <v>17</v>
      </c>
      <c r="E17" s="4" t="s">
        <v>18</v>
      </c>
      <c r="F17" s="4" t="s">
        <v>19</v>
      </c>
      <c r="G17" s="4" t="s">
        <v>20</v>
      </c>
      <c r="H17" s="4" t="s">
        <v>21</v>
      </c>
      <c r="I17" s="5" t="s">
        <v>21</v>
      </c>
      <c r="J17" s="1" t="s">
        <v>98</v>
      </c>
      <c r="K17" s="1" t="s">
        <v>99</v>
      </c>
      <c r="L17" s="1" t="s">
        <v>100</v>
      </c>
      <c r="M17" s="4" t="str">
        <f t="shared" si="0"/>
        <v>Outstanding</v>
      </c>
      <c r="N17" s="13" t="s">
        <v>21</v>
      </c>
    </row>
    <row r="18" spans="1:14" ht="60" customHeight="1" x14ac:dyDescent="0.35">
      <c r="A18" s="11" t="s">
        <v>101</v>
      </c>
      <c r="B18" s="1" t="s">
        <v>102</v>
      </c>
      <c r="C18" s="2" t="s">
        <v>32</v>
      </c>
      <c r="D18" s="3" t="s">
        <v>17</v>
      </c>
      <c r="E18" s="4" t="s">
        <v>18</v>
      </c>
      <c r="F18" s="4" t="s">
        <v>19</v>
      </c>
      <c r="G18" s="4" t="s">
        <v>20</v>
      </c>
      <c r="H18" s="4" t="s">
        <v>21</v>
      </c>
      <c r="I18" s="5" t="s">
        <v>21</v>
      </c>
      <c r="J18" s="1" t="s">
        <v>103</v>
      </c>
      <c r="K18" s="1" t="s">
        <v>104</v>
      </c>
      <c r="L18" s="1" t="s">
        <v>105</v>
      </c>
      <c r="M18" s="4" t="str">
        <f t="shared" si="0"/>
        <v>Outstanding</v>
      </c>
      <c r="N18" s="13" t="s">
        <v>21</v>
      </c>
    </row>
    <row r="19" spans="1:14" ht="60" customHeight="1" x14ac:dyDescent="0.35">
      <c r="A19" s="11" t="s">
        <v>106</v>
      </c>
      <c r="B19" s="1" t="s">
        <v>107</v>
      </c>
      <c r="C19" s="2" t="s">
        <v>32</v>
      </c>
      <c r="D19" s="3" t="s">
        <v>17</v>
      </c>
      <c r="E19" s="4" t="s">
        <v>18</v>
      </c>
      <c r="F19" s="4" t="s">
        <v>19</v>
      </c>
      <c r="G19" s="4" t="s">
        <v>20</v>
      </c>
      <c r="H19" s="4" t="s">
        <v>21</v>
      </c>
      <c r="I19" s="5" t="s">
        <v>21</v>
      </c>
      <c r="J19" s="1" t="s">
        <v>108</v>
      </c>
      <c r="K19" s="1" t="s">
        <v>109</v>
      </c>
      <c r="L19" s="1" t="s">
        <v>110</v>
      </c>
      <c r="M19" s="4" t="str">
        <f t="shared" si="0"/>
        <v>Outstanding</v>
      </c>
      <c r="N19" s="13" t="s">
        <v>21</v>
      </c>
    </row>
    <row r="20" spans="1:14" ht="60" customHeight="1" x14ac:dyDescent="0.35">
      <c r="A20" s="11" t="s">
        <v>111</v>
      </c>
      <c r="B20" s="1" t="s">
        <v>112</v>
      </c>
      <c r="C20" s="2" t="s">
        <v>32</v>
      </c>
      <c r="D20" s="3" t="s">
        <v>17</v>
      </c>
      <c r="E20" s="4" t="s">
        <v>18</v>
      </c>
      <c r="F20" s="4" t="s">
        <v>19</v>
      </c>
      <c r="G20" s="4" t="s">
        <v>20</v>
      </c>
      <c r="H20" s="4" t="s">
        <v>21</v>
      </c>
      <c r="I20" s="5" t="s">
        <v>21</v>
      </c>
      <c r="J20" s="1" t="s">
        <v>113</v>
      </c>
      <c r="K20" s="1" t="s">
        <v>114</v>
      </c>
      <c r="L20" s="1" t="s">
        <v>115</v>
      </c>
      <c r="M20" s="4" t="str">
        <f t="shared" si="0"/>
        <v>Outstanding</v>
      </c>
      <c r="N20" s="13" t="s">
        <v>21</v>
      </c>
    </row>
    <row r="21" spans="1:14" ht="60" customHeight="1" x14ac:dyDescent="0.35">
      <c r="A21" s="11" t="s">
        <v>116</v>
      </c>
      <c r="B21" s="1" t="s">
        <v>117</v>
      </c>
      <c r="C21" s="2" t="s">
        <v>16</v>
      </c>
      <c r="D21" s="3" t="s">
        <v>17</v>
      </c>
      <c r="E21" s="4" t="s">
        <v>18</v>
      </c>
      <c r="F21" s="4" t="s">
        <v>19</v>
      </c>
      <c r="G21" s="4" t="s">
        <v>20</v>
      </c>
      <c r="H21" s="4" t="s">
        <v>21</v>
      </c>
      <c r="I21" s="5" t="s">
        <v>21</v>
      </c>
      <c r="J21" s="1" t="s">
        <v>118</v>
      </c>
      <c r="K21" s="1" t="s">
        <v>119</v>
      </c>
      <c r="L21" s="1" t="s">
        <v>120</v>
      </c>
      <c r="M21" s="4" t="str">
        <f t="shared" si="0"/>
        <v>Outstanding</v>
      </c>
      <c r="N21" s="13" t="s">
        <v>21</v>
      </c>
    </row>
    <row r="22" spans="1:14" ht="60" customHeight="1" x14ac:dyDescent="0.35">
      <c r="A22" s="11" t="s">
        <v>121</v>
      </c>
      <c r="B22" s="1" t="s">
        <v>122</v>
      </c>
      <c r="C22" s="2" t="s">
        <v>16</v>
      </c>
      <c r="D22" s="3" t="s">
        <v>17</v>
      </c>
      <c r="E22" s="4" t="s">
        <v>18</v>
      </c>
      <c r="F22" s="4" t="s">
        <v>19</v>
      </c>
      <c r="G22" s="4" t="s">
        <v>20</v>
      </c>
      <c r="H22" s="4" t="s">
        <v>21</v>
      </c>
      <c r="I22" s="5" t="s">
        <v>21</v>
      </c>
      <c r="J22" s="1" t="s">
        <v>123</v>
      </c>
      <c r="K22" s="1" t="s">
        <v>124</v>
      </c>
      <c r="L22" s="1" t="s">
        <v>125</v>
      </c>
      <c r="M22" s="4" t="str">
        <f t="shared" si="0"/>
        <v>Outstanding</v>
      </c>
      <c r="N22" s="13" t="s">
        <v>21</v>
      </c>
    </row>
    <row r="23" spans="1:14" ht="60" customHeight="1" x14ac:dyDescent="0.35">
      <c r="A23" s="11" t="s">
        <v>126</v>
      </c>
      <c r="B23" s="1" t="s">
        <v>127</v>
      </c>
      <c r="C23" s="2" t="s">
        <v>16</v>
      </c>
      <c r="D23" s="3" t="s">
        <v>17</v>
      </c>
      <c r="E23" s="4" t="s">
        <v>18</v>
      </c>
      <c r="F23" s="4" t="s">
        <v>19</v>
      </c>
      <c r="G23" s="4" t="s">
        <v>20</v>
      </c>
      <c r="H23" s="4" t="s">
        <v>21</v>
      </c>
      <c r="I23" s="5" t="s">
        <v>21</v>
      </c>
      <c r="J23" s="1" t="s">
        <v>128</v>
      </c>
      <c r="K23" s="1" t="s">
        <v>129</v>
      </c>
      <c r="L23" s="1" t="s">
        <v>130</v>
      </c>
      <c r="M23" s="4" t="str">
        <f t="shared" si="0"/>
        <v>Outstanding</v>
      </c>
      <c r="N23" s="13" t="s">
        <v>21</v>
      </c>
    </row>
    <row r="24" spans="1:14" ht="60" customHeight="1" x14ac:dyDescent="0.35">
      <c r="A24" s="11" t="s">
        <v>131</v>
      </c>
      <c r="B24" s="1" t="s">
        <v>132</v>
      </c>
      <c r="C24" s="2" t="s">
        <v>16</v>
      </c>
      <c r="D24" s="3" t="s">
        <v>17</v>
      </c>
      <c r="E24" s="4" t="s">
        <v>18</v>
      </c>
      <c r="F24" s="4" t="s">
        <v>19</v>
      </c>
      <c r="G24" s="4" t="s">
        <v>20</v>
      </c>
      <c r="H24" s="4" t="s">
        <v>21</v>
      </c>
      <c r="I24" s="5" t="s">
        <v>21</v>
      </c>
      <c r="J24" s="1" t="s">
        <v>133</v>
      </c>
      <c r="K24" s="1" t="s">
        <v>134</v>
      </c>
      <c r="L24" s="1" t="s">
        <v>135</v>
      </c>
      <c r="M24" s="4" t="str">
        <f t="shared" si="0"/>
        <v>Outstanding</v>
      </c>
      <c r="N24" s="13" t="s">
        <v>21</v>
      </c>
    </row>
    <row r="25" spans="1:14" ht="60" customHeight="1" x14ac:dyDescent="0.35">
      <c r="A25" s="11" t="s">
        <v>136</v>
      </c>
      <c r="B25" s="1" t="s">
        <v>137</v>
      </c>
      <c r="C25" s="2" t="s">
        <v>16</v>
      </c>
      <c r="D25" s="3" t="s">
        <v>138</v>
      </c>
      <c r="E25" s="4" t="s">
        <v>18</v>
      </c>
      <c r="F25" s="4" t="s">
        <v>19</v>
      </c>
      <c r="G25" s="4" t="s">
        <v>20</v>
      </c>
      <c r="H25" s="4" t="s">
        <v>21</v>
      </c>
      <c r="I25" s="5" t="s">
        <v>21</v>
      </c>
      <c r="J25" s="1" t="s">
        <v>139</v>
      </c>
      <c r="K25" s="1" t="s">
        <v>140</v>
      </c>
      <c r="L25" s="1" t="s">
        <v>141</v>
      </c>
      <c r="M25" s="4" t="str">
        <f t="shared" si="0"/>
        <v>Outstanding</v>
      </c>
      <c r="N25" s="13" t="s">
        <v>21</v>
      </c>
    </row>
    <row r="26" spans="1:14" ht="60" customHeight="1" x14ac:dyDescent="0.35">
      <c r="A26" s="11" t="s">
        <v>142</v>
      </c>
      <c r="B26" s="1" t="s">
        <v>143</v>
      </c>
      <c r="C26" s="2" t="s">
        <v>16</v>
      </c>
      <c r="D26" s="3" t="s">
        <v>138</v>
      </c>
      <c r="E26" s="4" t="s">
        <v>18</v>
      </c>
      <c r="F26" s="4" t="s">
        <v>19</v>
      </c>
      <c r="G26" s="4" t="s">
        <v>20</v>
      </c>
      <c r="H26" s="4" t="s">
        <v>21</v>
      </c>
      <c r="I26" s="5" t="s">
        <v>21</v>
      </c>
      <c r="J26" s="1" t="s">
        <v>144</v>
      </c>
      <c r="K26" s="1" t="s">
        <v>145</v>
      </c>
      <c r="L26" s="1" t="s">
        <v>146</v>
      </c>
      <c r="M26" s="4" t="str">
        <f t="shared" si="0"/>
        <v>Outstanding</v>
      </c>
      <c r="N26" s="13" t="s">
        <v>21</v>
      </c>
    </row>
    <row r="27" spans="1:14" ht="60" customHeight="1" x14ac:dyDescent="0.35">
      <c r="A27" s="11" t="s">
        <v>147</v>
      </c>
      <c r="B27" s="1" t="s">
        <v>148</v>
      </c>
      <c r="C27" s="2" t="s">
        <v>16</v>
      </c>
      <c r="D27" s="3" t="s">
        <v>138</v>
      </c>
      <c r="E27" s="4" t="s">
        <v>18</v>
      </c>
      <c r="F27" s="4" t="s">
        <v>19</v>
      </c>
      <c r="G27" s="4" t="s">
        <v>20</v>
      </c>
      <c r="H27" s="4" t="s">
        <v>21</v>
      </c>
      <c r="I27" s="5" t="s">
        <v>21</v>
      </c>
      <c r="J27" s="1" t="s">
        <v>149</v>
      </c>
      <c r="K27" s="1" t="s">
        <v>150</v>
      </c>
      <c r="L27" s="1" t="s">
        <v>151</v>
      </c>
      <c r="M27" s="4" t="str">
        <f t="shared" si="0"/>
        <v>Outstanding</v>
      </c>
      <c r="N27" s="13" t="s">
        <v>21</v>
      </c>
    </row>
    <row r="28" spans="1:14" ht="60" customHeight="1" x14ac:dyDescent="0.35">
      <c r="A28" s="11" t="s">
        <v>152</v>
      </c>
      <c r="B28" s="1" t="s">
        <v>153</v>
      </c>
      <c r="C28" s="2" t="s">
        <v>16</v>
      </c>
      <c r="D28" s="3" t="s">
        <v>138</v>
      </c>
      <c r="E28" s="4" t="s">
        <v>18</v>
      </c>
      <c r="F28" s="4" t="s">
        <v>19</v>
      </c>
      <c r="G28" s="4" t="s">
        <v>20</v>
      </c>
      <c r="H28" s="4" t="s">
        <v>21</v>
      </c>
      <c r="I28" s="5" t="s">
        <v>21</v>
      </c>
      <c r="J28" s="1" t="s">
        <v>154</v>
      </c>
      <c r="K28" s="1" t="s">
        <v>155</v>
      </c>
      <c r="L28" s="1" t="s">
        <v>156</v>
      </c>
      <c r="M28" s="4" t="str">
        <f t="shared" si="0"/>
        <v>Outstanding</v>
      </c>
      <c r="N28" s="13" t="s">
        <v>21</v>
      </c>
    </row>
    <row r="29" spans="1:14" ht="60" customHeight="1" x14ac:dyDescent="0.35">
      <c r="A29" s="11" t="s">
        <v>157</v>
      </c>
      <c r="B29" s="1" t="s">
        <v>158</v>
      </c>
      <c r="C29" s="2" t="s">
        <v>16</v>
      </c>
      <c r="D29" s="3" t="s">
        <v>138</v>
      </c>
      <c r="E29" s="4" t="s">
        <v>18</v>
      </c>
      <c r="F29" s="4" t="s">
        <v>19</v>
      </c>
      <c r="G29" s="4" t="s">
        <v>20</v>
      </c>
      <c r="H29" s="4" t="s">
        <v>21</v>
      </c>
      <c r="I29" s="5" t="s">
        <v>21</v>
      </c>
      <c r="J29" s="1" t="s">
        <v>159</v>
      </c>
      <c r="K29" s="1" t="s">
        <v>160</v>
      </c>
      <c r="L29" s="1" t="s">
        <v>161</v>
      </c>
      <c r="M29" s="4" t="str">
        <f t="shared" si="0"/>
        <v>Outstanding</v>
      </c>
      <c r="N29" s="13" t="s">
        <v>21</v>
      </c>
    </row>
    <row r="30" spans="1:14" ht="60" customHeight="1" x14ac:dyDescent="0.35">
      <c r="A30" s="11" t="s">
        <v>162</v>
      </c>
      <c r="B30" s="1" t="s">
        <v>163</v>
      </c>
      <c r="C30" s="2" t="s">
        <v>32</v>
      </c>
      <c r="D30" s="3" t="s">
        <v>138</v>
      </c>
      <c r="E30" s="4" t="s">
        <v>18</v>
      </c>
      <c r="F30" s="4" t="s">
        <v>19</v>
      </c>
      <c r="G30" s="4" t="s">
        <v>20</v>
      </c>
      <c r="H30" s="4" t="s">
        <v>21</v>
      </c>
      <c r="I30" s="5" t="s">
        <v>21</v>
      </c>
      <c r="J30" s="1" t="s">
        <v>164</v>
      </c>
      <c r="K30" s="1" t="s">
        <v>165</v>
      </c>
      <c r="L30" s="1" t="s">
        <v>166</v>
      </c>
      <c r="M30" s="4" t="str">
        <f t="shared" si="0"/>
        <v>Outstanding</v>
      </c>
      <c r="N30" s="13" t="s">
        <v>21</v>
      </c>
    </row>
    <row r="31" spans="1:14" ht="60" customHeight="1" x14ac:dyDescent="0.35">
      <c r="A31" s="11" t="s">
        <v>167</v>
      </c>
      <c r="B31" s="1" t="s">
        <v>168</v>
      </c>
      <c r="C31" s="2" t="s">
        <v>48</v>
      </c>
      <c r="D31" s="3" t="s">
        <v>138</v>
      </c>
      <c r="E31" s="4" t="s">
        <v>18</v>
      </c>
      <c r="F31" s="4" t="s">
        <v>19</v>
      </c>
      <c r="G31" s="4" t="s">
        <v>20</v>
      </c>
      <c r="H31" s="4" t="s">
        <v>21</v>
      </c>
      <c r="I31" s="5" t="s">
        <v>21</v>
      </c>
      <c r="J31" s="1" t="s">
        <v>169</v>
      </c>
      <c r="K31" s="1" t="s">
        <v>170</v>
      </c>
      <c r="L31" s="1" t="s">
        <v>171</v>
      </c>
      <c r="M31" s="4" t="str">
        <f t="shared" si="0"/>
        <v>Outstanding</v>
      </c>
      <c r="N31" s="13" t="s">
        <v>21</v>
      </c>
    </row>
    <row r="32" spans="1:14" ht="60" customHeight="1" x14ac:dyDescent="0.35">
      <c r="A32" s="11" t="s">
        <v>172</v>
      </c>
      <c r="B32" s="1" t="s">
        <v>173</v>
      </c>
      <c r="C32" s="2" t="s">
        <v>16</v>
      </c>
      <c r="D32" s="3" t="s">
        <v>138</v>
      </c>
      <c r="E32" s="4" t="s">
        <v>18</v>
      </c>
      <c r="F32" s="4" t="s">
        <v>19</v>
      </c>
      <c r="G32" s="4" t="s">
        <v>20</v>
      </c>
      <c r="H32" s="4" t="s">
        <v>21</v>
      </c>
      <c r="I32" s="5" t="s">
        <v>21</v>
      </c>
      <c r="J32" s="1" t="s">
        <v>174</v>
      </c>
      <c r="K32" s="1" t="s">
        <v>175</v>
      </c>
      <c r="L32" s="1" t="s">
        <v>176</v>
      </c>
      <c r="M32" s="4" t="str">
        <f t="shared" si="0"/>
        <v>Outstanding</v>
      </c>
      <c r="N32" s="13" t="s">
        <v>21</v>
      </c>
    </row>
    <row r="33" spans="1:14" ht="60" customHeight="1" x14ac:dyDescent="0.35">
      <c r="A33" s="11" t="s">
        <v>177</v>
      </c>
      <c r="B33" s="1" t="s">
        <v>178</v>
      </c>
      <c r="C33" s="2" t="s">
        <v>48</v>
      </c>
      <c r="D33" s="3" t="s">
        <v>138</v>
      </c>
      <c r="E33" s="4" t="s">
        <v>18</v>
      </c>
      <c r="F33" s="4" t="s">
        <v>19</v>
      </c>
      <c r="G33" s="4" t="s">
        <v>20</v>
      </c>
      <c r="H33" s="4" t="s">
        <v>21</v>
      </c>
      <c r="I33" s="5" t="s">
        <v>21</v>
      </c>
      <c r="J33" s="1" t="s">
        <v>179</v>
      </c>
      <c r="K33" s="1" t="s">
        <v>180</v>
      </c>
      <c r="L33" s="1" t="s">
        <v>181</v>
      </c>
      <c r="M33" s="4" t="str">
        <f t="shared" si="0"/>
        <v>Outstanding</v>
      </c>
      <c r="N33" s="13" t="s">
        <v>21</v>
      </c>
    </row>
    <row r="34" spans="1:14" ht="60" customHeight="1" x14ac:dyDescent="0.35">
      <c r="A34" s="11" t="s">
        <v>182</v>
      </c>
      <c r="B34" s="1" t="s">
        <v>183</v>
      </c>
      <c r="C34" s="2" t="s">
        <v>16</v>
      </c>
      <c r="D34" s="3" t="s">
        <v>138</v>
      </c>
      <c r="E34" s="4" t="s">
        <v>18</v>
      </c>
      <c r="F34" s="4" t="s">
        <v>19</v>
      </c>
      <c r="G34" s="4" t="s">
        <v>20</v>
      </c>
      <c r="H34" s="4" t="s">
        <v>21</v>
      </c>
      <c r="I34" s="5" t="s">
        <v>21</v>
      </c>
      <c r="J34" s="1" t="s">
        <v>184</v>
      </c>
      <c r="K34" s="1" t="s">
        <v>185</v>
      </c>
      <c r="L34" s="1" t="s">
        <v>186</v>
      </c>
      <c r="M34" s="4" t="str">
        <f t="shared" si="0"/>
        <v>Outstanding</v>
      </c>
      <c r="N34" s="13" t="s">
        <v>21</v>
      </c>
    </row>
    <row r="35" spans="1:14" ht="60" customHeight="1" x14ac:dyDescent="0.35">
      <c r="A35" s="11" t="s">
        <v>187</v>
      </c>
      <c r="B35" s="1" t="s">
        <v>188</v>
      </c>
      <c r="C35" s="2" t="s">
        <v>16</v>
      </c>
      <c r="D35" s="3" t="s">
        <v>138</v>
      </c>
      <c r="E35" s="4" t="s">
        <v>18</v>
      </c>
      <c r="F35" s="4" t="s">
        <v>19</v>
      </c>
      <c r="G35" s="4" t="s">
        <v>20</v>
      </c>
      <c r="H35" s="4" t="s">
        <v>21</v>
      </c>
      <c r="I35" s="5" t="s">
        <v>21</v>
      </c>
      <c r="J35" s="1" t="s">
        <v>189</v>
      </c>
      <c r="K35" s="1" t="s">
        <v>190</v>
      </c>
      <c r="L35" s="1" t="s">
        <v>191</v>
      </c>
      <c r="M35" s="4" t="str">
        <f t="shared" si="0"/>
        <v>Outstanding</v>
      </c>
      <c r="N35" s="13" t="s">
        <v>21</v>
      </c>
    </row>
    <row r="36" spans="1:14" ht="60" customHeight="1" x14ac:dyDescent="0.35">
      <c r="A36" s="11" t="s">
        <v>192</v>
      </c>
      <c r="B36" s="1" t="s">
        <v>193</v>
      </c>
      <c r="C36" s="2" t="s">
        <v>16</v>
      </c>
      <c r="D36" s="3" t="s">
        <v>138</v>
      </c>
      <c r="E36" s="4" t="s">
        <v>18</v>
      </c>
      <c r="F36" s="4" t="s">
        <v>19</v>
      </c>
      <c r="G36" s="4" t="s">
        <v>20</v>
      </c>
      <c r="H36" s="4" t="s">
        <v>21</v>
      </c>
      <c r="I36" s="5" t="s">
        <v>21</v>
      </c>
      <c r="J36" s="1" t="s">
        <v>194</v>
      </c>
      <c r="K36" s="1" t="s">
        <v>195</v>
      </c>
      <c r="L36" s="1" t="s">
        <v>196</v>
      </c>
      <c r="M36" s="4" t="str">
        <f t="shared" si="0"/>
        <v>Outstanding</v>
      </c>
      <c r="N36" s="13" t="s">
        <v>21</v>
      </c>
    </row>
    <row r="37" spans="1:14" ht="60" customHeight="1" x14ac:dyDescent="0.35">
      <c r="A37" s="11" t="s">
        <v>197</v>
      </c>
      <c r="B37" s="1" t="s">
        <v>198</v>
      </c>
      <c r="C37" s="2" t="s">
        <v>48</v>
      </c>
      <c r="D37" s="3" t="s">
        <v>138</v>
      </c>
      <c r="E37" s="4" t="s">
        <v>18</v>
      </c>
      <c r="F37" s="4" t="s">
        <v>19</v>
      </c>
      <c r="G37" s="4" t="s">
        <v>20</v>
      </c>
      <c r="H37" s="4" t="s">
        <v>21</v>
      </c>
      <c r="I37" s="5" t="s">
        <v>21</v>
      </c>
      <c r="J37" s="1" t="s">
        <v>199</v>
      </c>
      <c r="K37" s="1" t="s">
        <v>200</v>
      </c>
      <c r="L37" s="1" t="s">
        <v>201</v>
      </c>
      <c r="M37" s="4" t="str">
        <f t="shared" si="0"/>
        <v>Outstanding</v>
      </c>
      <c r="N37" s="13" t="s">
        <v>21</v>
      </c>
    </row>
    <row r="38" spans="1:14" ht="60" customHeight="1" x14ac:dyDescent="0.35">
      <c r="A38" s="11" t="s">
        <v>202</v>
      </c>
      <c r="B38" s="1" t="s">
        <v>203</v>
      </c>
      <c r="C38" s="2" t="s">
        <v>16</v>
      </c>
      <c r="D38" s="3" t="s">
        <v>138</v>
      </c>
      <c r="E38" s="4" t="s">
        <v>18</v>
      </c>
      <c r="F38" s="4" t="s">
        <v>19</v>
      </c>
      <c r="G38" s="4" t="s">
        <v>20</v>
      </c>
      <c r="H38" s="4" t="s">
        <v>21</v>
      </c>
      <c r="I38" s="5" t="s">
        <v>21</v>
      </c>
      <c r="J38" s="1" t="s">
        <v>204</v>
      </c>
      <c r="K38" s="1" t="s">
        <v>205</v>
      </c>
      <c r="L38" s="1" t="s">
        <v>206</v>
      </c>
      <c r="M38" s="4" t="str">
        <f t="shared" si="0"/>
        <v>Outstanding</v>
      </c>
      <c r="N38" s="13" t="s">
        <v>21</v>
      </c>
    </row>
    <row r="39" spans="1:14" ht="60" customHeight="1" x14ac:dyDescent="0.35">
      <c r="A39" s="11" t="s">
        <v>207</v>
      </c>
      <c r="B39" s="1" t="s">
        <v>208</v>
      </c>
      <c r="C39" s="2" t="s">
        <v>16</v>
      </c>
      <c r="D39" s="3" t="s">
        <v>138</v>
      </c>
      <c r="E39" s="4" t="s">
        <v>18</v>
      </c>
      <c r="F39" s="4" t="s">
        <v>19</v>
      </c>
      <c r="G39" s="4" t="s">
        <v>20</v>
      </c>
      <c r="H39" s="4" t="s">
        <v>21</v>
      </c>
      <c r="I39" s="5" t="s">
        <v>21</v>
      </c>
      <c r="J39" s="1" t="s">
        <v>209</v>
      </c>
      <c r="K39" s="1" t="s">
        <v>210</v>
      </c>
      <c r="L39" s="1" t="s">
        <v>211</v>
      </c>
      <c r="M39" s="4" t="str">
        <f t="shared" si="0"/>
        <v>Outstanding</v>
      </c>
      <c r="N39" s="13" t="s">
        <v>21</v>
      </c>
    </row>
    <row r="40" spans="1:14" ht="60" customHeight="1" x14ac:dyDescent="0.35">
      <c r="A40" s="11" t="s">
        <v>212</v>
      </c>
      <c r="B40" s="1" t="s">
        <v>213</v>
      </c>
      <c r="C40" s="2" t="s">
        <v>16</v>
      </c>
      <c r="D40" s="3" t="s">
        <v>138</v>
      </c>
      <c r="E40" s="4" t="s">
        <v>18</v>
      </c>
      <c r="F40" s="4" t="s">
        <v>19</v>
      </c>
      <c r="G40" s="4" t="s">
        <v>20</v>
      </c>
      <c r="H40" s="4" t="s">
        <v>21</v>
      </c>
      <c r="I40" s="5" t="s">
        <v>21</v>
      </c>
      <c r="J40" s="1" t="s">
        <v>214</v>
      </c>
      <c r="K40" s="1" t="s">
        <v>215</v>
      </c>
      <c r="L40" s="1" t="s">
        <v>216</v>
      </c>
      <c r="M40" s="4" t="str">
        <f t="shared" si="0"/>
        <v>Outstanding</v>
      </c>
      <c r="N40" s="13" t="s">
        <v>21</v>
      </c>
    </row>
    <row r="41" spans="1:14" ht="60" customHeight="1" x14ac:dyDescent="0.35">
      <c r="A41" s="11" t="s">
        <v>217</v>
      </c>
      <c r="B41" s="1" t="s">
        <v>218</v>
      </c>
      <c r="C41" s="2" t="s">
        <v>16</v>
      </c>
      <c r="D41" s="3" t="s">
        <v>138</v>
      </c>
      <c r="E41" s="4" t="s">
        <v>18</v>
      </c>
      <c r="F41" s="4" t="s">
        <v>19</v>
      </c>
      <c r="G41" s="4" t="s">
        <v>20</v>
      </c>
      <c r="H41" s="4" t="s">
        <v>21</v>
      </c>
      <c r="I41" s="5" t="s">
        <v>21</v>
      </c>
      <c r="J41" s="1" t="s">
        <v>219</v>
      </c>
      <c r="K41" s="1" t="s">
        <v>215</v>
      </c>
      <c r="L41" s="1" t="s">
        <v>220</v>
      </c>
      <c r="M41" s="4" t="str">
        <f t="shared" si="0"/>
        <v>Outstanding</v>
      </c>
      <c r="N41" s="13" t="s">
        <v>21</v>
      </c>
    </row>
    <row r="42" spans="1:14" ht="60" customHeight="1" x14ac:dyDescent="0.35">
      <c r="A42" s="11" t="s">
        <v>221</v>
      </c>
      <c r="B42" s="1" t="s">
        <v>222</v>
      </c>
      <c r="C42" s="2" t="s">
        <v>16</v>
      </c>
      <c r="D42" s="3" t="s">
        <v>138</v>
      </c>
      <c r="E42" s="4" t="s">
        <v>18</v>
      </c>
      <c r="F42" s="4" t="s">
        <v>19</v>
      </c>
      <c r="G42" s="4" t="s">
        <v>20</v>
      </c>
      <c r="H42" s="4" t="s">
        <v>21</v>
      </c>
      <c r="I42" s="5" t="s">
        <v>21</v>
      </c>
      <c r="J42" s="1" t="s">
        <v>219</v>
      </c>
      <c r="K42" s="1" t="s">
        <v>215</v>
      </c>
      <c r="L42" s="1" t="s">
        <v>223</v>
      </c>
      <c r="M42" s="4" t="str">
        <f t="shared" si="0"/>
        <v>Outstanding</v>
      </c>
      <c r="N42" s="13" t="s">
        <v>21</v>
      </c>
    </row>
    <row r="43" spans="1:14" ht="60" customHeight="1" x14ac:dyDescent="0.35">
      <c r="A43" s="11" t="s">
        <v>224</v>
      </c>
      <c r="B43" s="1" t="s">
        <v>225</v>
      </c>
      <c r="C43" s="2" t="s">
        <v>16</v>
      </c>
      <c r="D43" s="3" t="s">
        <v>138</v>
      </c>
      <c r="E43" s="4" t="s">
        <v>18</v>
      </c>
      <c r="F43" s="4" t="s">
        <v>19</v>
      </c>
      <c r="G43" s="4" t="s">
        <v>20</v>
      </c>
      <c r="H43" s="4" t="s">
        <v>21</v>
      </c>
      <c r="I43" s="5" t="s">
        <v>21</v>
      </c>
      <c r="J43" s="1" t="s">
        <v>219</v>
      </c>
      <c r="K43" s="1" t="s">
        <v>215</v>
      </c>
      <c r="L43" s="1" t="s">
        <v>226</v>
      </c>
      <c r="M43" s="4" t="str">
        <f t="shared" si="0"/>
        <v>Outstanding</v>
      </c>
      <c r="N43" s="13" t="s">
        <v>21</v>
      </c>
    </row>
    <row r="44" spans="1:14" ht="60" customHeight="1" x14ac:dyDescent="0.35">
      <c r="A44" s="11" t="s">
        <v>227</v>
      </c>
      <c r="B44" s="1" t="s">
        <v>228</v>
      </c>
      <c r="C44" s="2" t="s">
        <v>16</v>
      </c>
      <c r="D44" s="3" t="s">
        <v>138</v>
      </c>
      <c r="E44" s="4" t="s">
        <v>18</v>
      </c>
      <c r="F44" s="4" t="s">
        <v>19</v>
      </c>
      <c r="G44" s="4" t="s">
        <v>20</v>
      </c>
      <c r="H44" s="4" t="s">
        <v>21</v>
      </c>
      <c r="I44" s="5" t="s">
        <v>21</v>
      </c>
      <c r="J44" s="1" t="s">
        <v>219</v>
      </c>
      <c r="K44" s="1" t="s">
        <v>215</v>
      </c>
      <c r="L44" s="1" t="s">
        <v>229</v>
      </c>
      <c r="M44" s="4" t="str">
        <f t="shared" si="0"/>
        <v>Outstanding</v>
      </c>
      <c r="N44" s="13" t="s">
        <v>21</v>
      </c>
    </row>
    <row r="45" spans="1:14" ht="60" customHeight="1" x14ac:dyDescent="0.35">
      <c r="A45" s="11" t="s">
        <v>230</v>
      </c>
      <c r="B45" s="1" t="s">
        <v>231</v>
      </c>
      <c r="C45" s="2" t="s">
        <v>16</v>
      </c>
      <c r="D45" s="3" t="s">
        <v>138</v>
      </c>
      <c r="E45" s="4" t="s">
        <v>18</v>
      </c>
      <c r="F45" s="4" t="s">
        <v>19</v>
      </c>
      <c r="G45" s="4" t="s">
        <v>20</v>
      </c>
      <c r="H45" s="4" t="s">
        <v>21</v>
      </c>
      <c r="I45" s="5" t="s">
        <v>21</v>
      </c>
      <c r="J45" s="1" t="s">
        <v>209</v>
      </c>
      <c r="K45" s="1" t="s">
        <v>232</v>
      </c>
      <c r="L45" s="1" t="s">
        <v>233</v>
      </c>
      <c r="M45" s="4" t="str">
        <f t="shared" si="0"/>
        <v>Outstanding</v>
      </c>
      <c r="N45" s="13" t="s">
        <v>21</v>
      </c>
    </row>
    <row r="46" spans="1:14" ht="60" customHeight="1" x14ac:dyDescent="0.35">
      <c r="A46" s="11" t="s">
        <v>234</v>
      </c>
      <c r="B46" s="1" t="s">
        <v>235</v>
      </c>
      <c r="C46" s="2" t="s">
        <v>16</v>
      </c>
      <c r="D46" s="3" t="s">
        <v>138</v>
      </c>
      <c r="E46" s="4" t="s">
        <v>18</v>
      </c>
      <c r="F46" s="4" t="s">
        <v>19</v>
      </c>
      <c r="G46" s="4" t="s">
        <v>20</v>
      </c>
      <c r="H46" s="4" t="s">
        <v>21</v>
      </c>
      <c r="I46" s="5" t="s">
        <v>21</v>
      </c>
      <c r="J46" s="1" t="s">
        <v>236</v>
      </c>
      <c r="K46" s="1" t="s">
        <v>237</v>
      </c>
      <c r="L46" s="1" t="s">
        <v>238</v>
      </c>
      <c r="M46" s="4" t="str">
        <f t="shared" si="0"/>
        <v>Outstanding</v>
      </c>
      <c r="N46" s="13" t="s">
        <v>21</v>
      </c>
    </row>
    <row r="47" spans="1:14" ht="60" customHeight="1" x14ac:dyDescent="0.35">
      <c r="A47" s="11" t="s">
        <v>239</v>
      </c>
      <c r="B47" s="1" t="s">
        <v>240</v>
      </c>
      <c r="C47" s="2" t="s">
        <v>16</v>
      </c>
      <c r="D47" s="3" t="s">
        <v>138</v>
      </c>
      <c r="E47" s="4" t="s">
        <v>18</v>
      </c>
      <c r="F47" s="4" t="s">
        <v>19</v>
      </c>
      <c r="G47" s="4" t="s">
        <v>20</v>
      </c>
      <c r="H47" s="4" t="s">
        <v>21</v>
      </c>
      <c r="I47" s="5" t="s">
        <v>21</v>
      </c>
      <c r="J47" s="1" t="s">
        <v>209</v>
      </c>
      <c r="K47" s="1" t="s">
        <v>241</v>
      </c>
      <c r="L47" s="1" t="s">
        <v>242</v>
      </c>
      <c r="M47" s="4" t="str">
        <f t="shared" si="0"/>
        <v>Outstanding</v>
      </c>
      <c r="N47" s="13" t="s">
        <v>21</v>
      </c>
    </row>
    <row r="48" spans="1:14" ht="60" customHeight="1" x14ac:dyDescent="0.35">
      <c r="A48" s="11" t="s">
        <v>243</v>
      </c>
      <c r="B48" s="1" t="s">
        <v>244</v>
      </c>
      <c r="C48" s="2" t="s">
        <v>16</v>
      </c>
      <c r="D48" s="3" t="s">
        <v>138</v>
      </c>
      <c r="E48" s="4" t="s">
        <v>18</v>
      </c>
      <c r="F48" s="4" t="s">
        <v>19</v>
      </c>
      <c r="G48" s="4" t="s">
        <v>20</v>
      </c>
      <c r="H48" s="4" t="s">
        <v>21</v>
      </c>
      <c r="I48" s="5" t="s">
        <v>21</v>
      </c>
      <c r="J48" s="1" t="s">
        <v>209</v>
      </c>
      <c r="K48" s="1" t="s">
        <v>241</v>
      </c>
      <c r="L48" s="1" t="s">
        <v>245</v>
      </c>
      <c r="M48" s="4" t="str">
        <f t="shared" si="0"/>
        <v>Outstanding</v>
      </c>
      <c r="N48" s="13" t="s">
        <v>21</v>
      </c>
    </row>
    <row r="49" spans="1:14" ht="60" customHeight="1" x14ac:dyDescent="0.35">
      <c r="A49" s="11" t="s">
        <v>246</v>
      </c>
      <c r="B49" s="1" t="s">
        <v>247</v>
      </c>
      <c r="C49" s="2" t="s">
        <v>16</v>
      </c>
      <c r="D49" s="3" t="s">
        <v>138</v>
      </c>
      <c r="E49" s="4" t="s">
        <v>18</v>
      </c>
      <c r="F49" s="4" t="s">
        <v>19</v>
      </c>
      <c r="G49" s="4" t="s">
        <v>20</v>
      </c>
      <c r="H49" s="4" t="s">
        <v>21</v>
      </c>
      <c r="I49" s="5" t="s">
        <v>21</v>
      </c>
      <c r="J49" s="1" t="s">
        <v>209</v>
      </c>
      <c r="K49" s="1" t="s">
        <v>241</v>
      </c>
      <c r="L49" s="1" t="s">
        <v>248</v>
      </c>
      <c r="M49" s="4" t="str">
        <f t="shared" si="0"/>
        <v>Outstanding</v>
      </c>
      <c r="N49" s="13" t="s">
        <v>21</v>
      </c>
    </row>
    <row r="50" spans="1:14" ht="60" customHeight="1" x14ac:dyDescent="0.35">
      <c r="A50" s="11" t="s">
        <v>249</v>
      </c>
      <c r="B50" s="1" t="s">
        <v>250</v>
      </c>
      <c r="C50" s="2" t="s">
        <v>16</v>
      </c>
      <c r="D50" s="3" t="s">
        <v>138</v>
      </c>
      <c r="E50" s="4" t="s">
        <v>18</v>
      </c>
      <c r="F50" s="4" t="s">
        <v>19</v>
      </c>
      <c r="G50" s="4" t="s">
        <v>20</v>
      </c>
      <c r="H50" s="4" t="s">
        <v>21</v>
      </c>
      <c r="I50" s="5" t="s">
        <v>21</v>
      </c>
      <c r="J50" s="1" t="s">
        <v>209</v>
      </c>
      <c r="K50" s="1" t="s">
        <v>251</v>
      </c>
      <c r="L50" s="1" t="s">
        <v>252</v>
      </c>
      <c r="M50" s="4" t="str">
        <f t="shared" si="0"/>
        <v>Outstanding</v>
      </c>
      <c r="N50" s="13" t="s">
        <v>21</v>
      </c>
    </row>
    <row r="51" spans="1:14" ht="60" customHeight="1" x14ac:dyDescent="0.35">
      <c r="A51" s="11" t="s">
        <v>253</v>
      </c>
      <c r="B51" s="1" t="s">
        <v>254</v>
      </c>
      <c r="C51" s="2" t="s">
        <v>16</v>
      </c>
      <c r="D51" s="3" t="s">
        <v>138</v>
      </c>
      <c r="E51" s="4" t="s">
        <v>18</v>
      </c>
      <c r="F51" s="4" t="s">
        <v>19</v>
      </c>
      <c r="G51" s="4" t="s">
        <v>20</v>
      </c>
      <c r="H51" s="4" t="s">
        <v>21</v>
      </c>
      <c r="I51" s="5" t="s">
        <v>21</v>
      </c>
      <c r="J51" s="1" t="s">
        <v>219</v>
      </c>
      <c r="K51" s="1" t="s">
        <v>255</v>
      </c>
      <c r="L51" s="1" t="s">
        <v>256</v>
      </c>
      <c r="M51" s="4" t="str">
        <f t="shared" si="0"/>
        <v>Outstanding</v>
      </c>
      <c r="N51" s="13" t="s">
        <v>21</v>
      </c>
    </row>
    <row r="52" spans="1:14" ht="60" customHeight="1" x14ac:dyDescent="0.35">
      <c r="A52" s="11" t="s">
        <v>257</v>
      </c>
      <c r="B52" s="1" t="s">
        <v>258</v>
      </c>
      <c r="C52" s="2" t="s">
        <v>16</v>
      </c>
      <c r="D52" s="3" t="s">
        <v>138</v>
      </c>
      <c r="E52" s="4" t="s">
        <v>18</v>
      </c>
      <c r="F52" s="4" t="s">
        <v>19</v>
      </c>
      <c r="G52" s="4" t="s">
        <v>20</v>
      </c>
      <c r="H52" s="4" t="s">
        <v>21</v>
      </c>
      <c r="I52" s="5" t="s">
        <v>21</v>
      </c>
      <c r="J52" s="1" t="s">
        <v>219</v>
      </c>
      <c r="K52" s="1" t="s">
        <v>255</v>
      </c>
      <c r="L52" s="1" t="s">
        <v>259</v>
      </c>
      <c r="M52" s="4" t="str">
        <f t="shared" si="0"/>
        <v>Outstanding</v>
      </c>
      <c r="N52" s="13" t="s">
        <v>21</v>
      </c>
    </row>
    <row r="53" spans="1:14" ht="60" customHeight="1" x14ac:dyDescent="0.35">
      <c r="A53" s="11" t="s">
        <v>260</v>
      </c>
      <c r="B53" s="1" t="s">
        <v>261</v>
      </c>
      <c r="C53" s="2" t="s">
        <v>16</v>
      </c>
      <c r="D53" s="3" t="s">
        <v>138</v>
      </c>
      <c r="E53" s="4" t="s">
        <v>18</v>
      </c>
      <c r="F53" s="4" t="s">
        <v>19</v>
      </c>
      <c r="G53" s="4" t="s">
        <v>20</v>
      </c>
      <c r="H53" s="4" t="s">
        <v>21</v>
      </c>
      <c r="I53" s="5" t="s">
        <v>21</v>
      </c>
      <c r="J53" s="1" t="s">
        <v>219</v>
      </c>
      <c r="K53" s="1" t="s">
        <v>255</v>
      </c>
      <c r="L53" s="1" t="s">
        <v>262</v>
      </c>
      <c r="M53" s="4" t="str">
        <f t="shared" si="0"/>
        <v>Outstanding</v>
      </c>
      <c r="N53" s="13" t="s">
        <v>21</v>
      </c>
    </row>
    <row r="54" spans="1:14" ht="60" customHeight="1" x14ac:dyDescent="0.35">
      <c r="A54" s="11" t="s">
        <v>263</v>
      </c>
      <c r="B54" s="1" t="s">
        <v>264</v>
      </c>
      <c r="C54" s="2" t="s">
        <v>16</v>
      </c>
      <c r="D54" s="3" t="s">
        <v>138</v>
      </c>
      <c r="E54" s="4" t="s">
        <v>18</v>
      </c>
      <c r="F54" s="4" t="s">
        <v>19</v>
      </c>
      <c r="G54" s="4" t="s">
        <v>20</v>
      </c>
      <c r="H54" s="4" t="s">
        <v>21</v>
      </c>
      <c r="I54" s="5" t="s">
        <v>21</v>
      </c>
      <c r="J54" s="1" t="s">
        <v>219</v>
      </c>
      <c r="K54" s="1" t="s">
        <v>255</v>
      </c>
      <c r="L54" s="1" t="s">
        <v>265</v>
      </c>
      <c r="M54" s="4" t="str">
        <f t="shared" si="0"/>
        <v>Outstanding</v>
      </c>
      <c r="N54" s="13" t="s">
        <v>21</v>
      </c>
    </row>
    <row r="55" spans="1:14" ht="60" customHeight="1" x14ac:dyDescent="0.35">
      <c r="A55" s="11" t="s">
        <v>266</v>
      </c>
      <c r="B55" s="1" t="s">
        <v>267</v>
      </c>
      <c r="C55" s="2" t="s">
        <v>16</v>
      </c>
      <c r="D55" s="3" t="s">
        <v>138</v>
      </c>
      <c r="E55" s="4" t="s">
        <v>18</v>
      </c>
      <c r="F55" s="4" t="s">
        <v>19</v>
      </c>
      <c r="G55" s="4" t="s">
        <v>20</v>
      </c>
      <c r="H55" s="4" t="s">
        <v>21</v>
      </c>
      <c r="I55" s="5" t="s">
        <v>21</v>
      </c>
      <c r="J55" s="1" t="s">
        <v>209</v>
      </c>
      <c r="K55" s="1" t="s">
        <v>255</v>
      </c>
      <c r="L55" s="1" t="s">
        <v>256</v>
      </c>
      <c r="M55" s="4" t="str">
        <f t="shared" si="0"/>
        <v>Outstanding</v>
      </c>
      <c r="N55" s="13" t="s">
        <v>21</v>
      </c>
    </row>
    <row r="56" spans="1:14" ht="60" customHeight="1" x14ac:dyDescent="0.35">
      <c r="A56" s="11" t="s">
        <v>268</v>
      </c>
      <c r="B56" s="1" t="s">
        <v>269</v>
      </c>
      <c r="C56" s="2" t="s">
        <v>16</v>
      </c>
      <c r="D56" s="3" t="s">
        <v>138</v>
      </c>
      <c r="E56" s="4" t="s">
        <v>18</v>
      </c>
      <c r="F56" s="4" t="s">
        <v>19</v>
      </c>
      <c r="G56" s="4" t="s">
        <v>20</v>
      </c>
      <c r="H56" s="4" t="s">
        <v>21</v>
      </c>
      <c r="I56" s="5" t="s">
        <v>21</v>
      </c>
      <c r="J56" s="1" t="s">
        <v>209</v>
      </c>
      <c r="K56" s="1" t="s">
        <v>241</v>
      </c>
      <c r="L56" s="1" t="s">
        <v>270</v>
      </c>
      <c r="M56" s="4" t="str">
        <f t="shared" si="0"/>
        <v>Outstanding</v>
      </c>
      <c r="N56" s="13" t="s">
        <v>21</v>
      </c>
    </row>
    <row r="57" spans="1:14" ht="60" customHeight="1" x14ac:dyDescent="0.35">
      <c r="A57" s="11" t="s">
        <v>271</v>
      </c>
      <c r="B57" s="1" t="s">
        <v>272</v>
      </c>
      <c r="C57" s="2" t="s">
        <v>16</v>
      </c>
      <c r="D57" s="3" t="s">
        <v>138</v>
      </c>
      <c r="E57" s="4" t="s">
        <v>18</v>
      </c>
      <c r="F57" s="4" t="s">
        <v>19</v>
      </c>
      <c r="G57" s="4" t="s">
        <v>20</v>
      </c>
      <c r="H57" s="4" t="s">
        <v>21</v>
      </c>
      <c r="I57" s="5" t="s">
        <v>21</v>
      </c>
      <c r="J57" s="1" t="s">
        <v>209</v>
      </c>
      <c r="K57" s="1" t="s">
        <v>241</v>
      </c>
      <c r="L57" s="1" t="s">
        <v>273</v>
      </c>
      <c r="M57" s="4" t="str">
        <f t="shared" si="0"/>
        <v>Outstanding</v>
      </c>
      <c r="N57" s="13" t="s">
        <v>21</v>
      </c>
    </row>
    <row r="58" spans="1:14" ht="60" customHeight="1" x14ac:dyDescent="0.35">
      <c r="A58" s="11" t="s">
        <v>274</v>
      </c>
      <c r="B58" s="1" t="s">
        <v>275</v>
      </c>
      <c r="C58" s="2" t="s">
        <v>16</v>
      </c>
      <c r="D58" s="3" t="s">
        <v>138</v>
      </c>
      <c r="E58" s="4" t="s">
        <v>18</v>
      </c>
      <c r="F58" s="4" t="s">
        <v>19</v>
      </c>
      <c r="G58" s="4" t="s">
        <v>20</v>
      </c>
      <c r="H58" s="4" t="s">
        <v>21</v>
      </c>
      <c r="I58" s="5" t="s">
        <v>21</v>
      </c>
      <c r="J58" s="1" t="s">
        <v>209</v>
      </c>
      <c r="K58" s="1" t="s">
        <v>241</v>
      </c>
      <c r="L58" s="1" t="s">
        <v>276</v>
      </c>
      <c r="M58" s="4" t="str">
        <f t="shared" si="0"/>
        <v>Outstanding</v>
      </c>
      <c r="N58" s="13" t="s">
        <v>21</v>
      </c>
    </row>
    <row r="59" spans="1:14" ht="60" customHeight="1" x14ac:dyDescent="0.35">
      <c r="A59" s="11" t="s">
        <v>277</v>
      </c>
      <c r="B59" s="1" t="s">
        <v>278</v>
      </c>
      <c r="C59" s="2" t="s">
        <v>16</v>
      </c>
      <c r="D59" s="3" t="s">
        <v>138</v>
      </c>
      <c r="E59" s="4" t="s">
        <v>18</v>
      </c>
      <c r="F59" s="4" t="s">
        <v>19</v>
      </c>
      <c r="G59" s="4" t="s">
        <v>20</v>
      </c>
      <c r="H59" s="4" t="s">
        <v>21</v>
      </c>
      <c r="I59" s="5" t="s">
        <v>21</v>
      </c>
      <c r="J59" s="1" t="s">
        <v>209</v>
      </c>
      <c r="K59" s="1" t="s">
        <v>279</v>
      </c>
      <c r="L59" s="1" t="s">
        <v>280</v>
      </c>
      <c r="M59" s="4" t="str">
        <f t="shared" si="0"/>
        <v>Outstanding</v>
      </c>
      <c r="N59" s="13" t="s">
        <v>21</v>
      </c>
    </row>
    <row r="60" spans="1:14" ht="60" customHeight="1" x14ac:dyDescent="0.35">
      <c r="A60" s="11" t="s">
        <v>281</v>
      </c>
      <c r="B60" s="1" t="s">
        <v>282</v>
      </c>
      <c r="C60" s="2" t="s">
        <v>16</v>
      </c>
      <c r="D60" s="3" t="s">
        <v>138</v>
      </c>
      <c r="E60" s="4" t="s">
        <v>18</v>
      </c>
      <c r="F60" s="4" t="s">
        <v>19</v>
      </c>
      <c r="G60" s="4" t="s">
        <v>20</v>
      </c>
      <c r="H60" s="4" t="s">
        <v>21</v>
      </c>
      <c r="I60" s="5" t="s">
        <v>21</v>
      </c>
      <c r="J60" s="1" t="s">
        <v>209</v>
      </c>
      <c r="K60" s="1" t="s">
        <v>241</v>
      </c>
      <c r="L60" s="1" t="s">
        <v>283</v>
      </c>
      <c r="M60" s="4" t="str">
        <f t="shared" si="0"/>
        <v>Outstanding</v>
      </c>
      <c r="N60" s="13" t="s">
        <v>21</v>
      </c>
    </row>
    <row r="61" spans="1:14" ht="60" customHeight="1" x14ac:dyDescent="0.35">
      <c r="A61" s="11" t="s">
        <v>284</v>
      </c>
      <c r="B61" s="1" t="s">
        <v>285</v>
      </c>
      <c r="C61" s="2" t="s">
        <v>16</v>
      </c>
      <c r="D61" s="3" t="s">
        <v>138</v>
      </c>
      <c r="E61" s="4" t="s">
        <v>18</v>
      </c>
      <c r="F61" s="4" t="s">
        <v>19</v>
      </c>
      <c r="G61" s="4" t="s">
        <v>20</v>
      </c>
      <c r="H61" s="4" t="s">
        <v>21</v>
      </c>
      <c r="I61" s="5" t="s">
        <v>21</v>
      </c>
      <c r="J61" s="1" t="s">
        <v>219</v>
      </c>
      <c r="K61" s="1" t="s">
        <v>255</v>
      </c>
      <c r="L61" s="1" t="s">
        <v>286</v>
      </c>
      <c r="M61" s="4" t="str">
        <f t="shared" si="0"/>
        <v>Outstanding</v>
      </c>
      <c r="N61" s="13" t="s">
        <v>21</v>
      </c>
    </row>
    <row r="62" spans="1:14" ht="60" customHeight="1" x14ac:dyDescent="0.35">
      <c r="A62" s="11" t="s">
        <v>287</v>
      </c>
      <c r="B62" s="1" t="s">
        <v>288</v>
      </c>
      <c r="C62" s="2" t="s">
        <v>16</v>
      </c>
      <c r="D62" s="3" t="s">
        <v>138</v>
      </c>
      <c r="E62" s="4" t="s">
        <v>18</v>
      </c>
      <c r="F62" s="4" t="s">
        <v>19</v>
      </c>
      <c r="G62" s="4" t="s">
        <v>20</v>
      </c>
      <c r="H62" s="4" t="s">
        <v>21</v>
      </c>
      <c r="I62" s="5" t="s">
        <v>21</v>
      </c>
      <c r="J62" s="1" t="s">
        <v>219</v>
      </c>
      <c r="K62" s="1" t="s">
        <v>255</v>
      </c>
      <c r="L62" s="1" t="s">
        <v>289</v>
      </c>
      <c r="M62" s="4" t="str">
        <f t="shared" si="0"/>
        <v>Outstanding</v>
      </c>
      <c r="N62" s="13" t="s">
        <v>21</v>
      </c>
    </row>
    <row r="63" spans="1:14" ht="60" customHeight="1" x14ac:dyDescent="0.35">
      <c r="A63" s="11" t="s">
        <v>290</v>
      </c>
      <c r="B63" s="1" t="s">
        <v>291</v>
      </c>
      <c r="C63" s="2" t="s">
        <v>16</v>
      </c>
      <c r="D63" s="3" t="s">
        <v>138</v>
      </c>
      <c r="E63" s="4" t="s">
        <v>18</v>
      </c>
      <c r="F63" s="4" t="s">
        <v>19</v>
      </c>
      <c r="G63" s="4" t="s">
        <v>20</v>
      </c>
      <c r="H63" s="4" t="s">
        <v>21</v>
      </c>
      <c r="I63" s="5" t="s">
        <v>21</v>
      </c>
      <c r="J63" s="1" t="s">
        <v>209</v>
      </c>
      <c r="K63" s="1" t="s">
        <v>292</v>
      </c>
      <c r="L63" s="1" t="s">
        <v>293</v>
      </c>
      <c r="M63" s="4" t="str">
        <f t="shared" si="0"/>
        <v>Outstanding</v>
      </c>
      <c r="N63" s="13" t="s">
        <v>21</v>
      </c>
    </row>
    <row r="64" spans="1:14" ht="60" customHeight="1" x14ac:dyDescent="0.35">
      <c r="A64" s="11" t="s">
        <v>294</v>
      </c>
      <c r="B64" s="1" t="s">
        <v>295</v>
      </c>
      <c r="C64" s="2" t="s">
        <v>16</v>
      </c>
      <c r="D64" s="3" t="s">
        <v>138</v>
      </c>
      <c r="E64" s="4" t="s">
        <v>18</v>
      </c>
      <c r="F64" s="4" t="s">
        <v>19</v>
      </c>
      <c r="G64" s="4" t="s">
        <v>20</v>
      </c>
      <c r="H64" s="4" t="s">
        <v>21</v>
      </c>
      <c r="I64" s="5" t="s">
        <v>21</v>
      </c>
      <c r="J64" s="1" t="s">
        <v>209</v>
      </c>
      <c r="K64" s="1" t="s">
        <v>241</v>
      </c>
      <c r="L64" s="1" t="s">
        <v>283</v>
      </c>
      <c r="M64" s="4" t="str">
        <f t="shared" si="0"/>
        <v>Outstanding</v>
      </c>
      <c r="N64" s="13" t="s">
        <v>21</v>
      </c>
    </row>
    <row r="65" spans="1:14" ht="60" customHeight="1" x14ac:dyDescent="0.35">
      <c r="A65" s="11" t="s">
        <v>296</v>
      </c>
      <c r="B65" s="1" t="s">
        <v>297</v>
      </c>
      <c r="C65" s="2" t="s">
        <v>16</v>
      </c>
      <c r="D65" s="3" t="s">
        <v>138</v>
      </c>
      <c r="E65" s="4" t="s">
        <v>18</v>
      </c>
      <c r="F65" s="4" t="s">
        <v>19</v>
      </c>
      <c r="G65" s="4" t="s">
        <v>20</v>
      </c>
      <c r="H65" s="4" t="s">
        <v>21</v>
      </c>
      <c r="I65" s="5" t="s">
        <v>21</v>
      </c>
      <c r="J65" s="1" t="s">
        <v>209</v>
      </c>
      <c r="K65" s="1" t="s">
        <v>241</v>
      </c>
      <c r="L65" s="1" t="s">
        <v>242</v>
      </c>
      <c r="M65" s="4" t="str">
        <f t="shared" si="0"/>
        <v>Outstanding</v>
      </c>
      <c r="N65" s="13" t="s">
        <v>21</v>
      </c>
    </row>
    <row r="66" spans="1:14" ht="60" customHeight="1" x14ac:dyDescent="0.35">
      <c r="A66" s="11" t="s">
        <v>298</v>
      </c>
      <c r="B66" s="1" t="s">
        <v>299</v>
      </c>
      <c r="C66" s="2" t="s">
        <v>16</v>
      </c>
      <c r="D66" s="3" t="s">
        <v>138</v>
      </c>
      <c r="E66" s="4" t="s">
        <v>18</v>
      </c>
      <c r="F66" s="4" t="s">
        <v>19</v>
      </c>
      <c r="G66" s="4" t="s">
        <v>20</v>
      </c>
      <c r="H66" s="4" t="s">
        <v>21</v>
      </c>
      <c r="I66" s="5" t="s">
        <v>21</v>
      </c>
      <c r="J66" s="1" t="s">
        <v>300</v>
      </c>
      <c r="K66" s="1" t="s">
        <v>301</v>
      </c>
      <c r="L66" s="1" t="s">
        <v>302</v>
      </c>
      <c r="M66" s="4" t="str">
        <f t="shared" si="0"/>
        <v>Outstanding</v>
      </c>
      <c r="N66" s="13" t="s">
        <v>21</v>
      </c>
    </row>
    <row r="67" spans="1:14" ht="60" customHeight="1" x14ac:dyDescent="0.35">
      <c r="A67" s="11" t="s">
        <v>303</v>
      </c>
      <c r="B67" s="1" t="s">
        <v>304</v>
      </c>
      <c r="C67" s="2" t="s">
        <v>16</v>
      </c>
      <c r="D67" s="3" t="s">
        <v>138</v>
      </c>
      <c r="E67" s="4" t="s">
        <v>18</v>
      </c>
      <c r="F67" s="4" t="s">
        <v>19</v>
      </c>
      <c r="G67" s="4" t="s">
        <v>20</v>
      </c>
      <c r="H67" s="4" t="s">
        <v>21</v>
      </c>
      <c r="I67" s="5" t="s">
        <v>21</v>
      </c>
      <c r="J67" s="1" t="s">
        <v>305</v>
      </c>
      <c r="K67" s="1" t="s">
        <v>241</v>
      </c>
      <c r="L67" s="1" t="s">
        <v>306</v>
      </c>
      <c r="M67" s="4" t="str">
        <f t="shared" si="0"/>
        <v>Outstanding</v>
      </c>
      <c r="N67" s="13" t="s">
        <v>21</v>
      </c>
    </row>
    <row r="68" spans="1:14" ht="60" customHeight="1" x14ac:dyDescent="0.35">
      <c r="A68" s="11" t="s">
        <v>307</v>
      </c>
      <c r="B68" s="1" t="s">
        <v>308</v>
      </c>
      <c r="C68" s="2" t="s">
        <v>16</v>
      </c>
      <c r="D68" s="3" t="s">
        <v>138</v>
      </c>
      <c r="E68" s="4" t="s">
        <v>18</v>
      </c>
      <c r="F68" s="4" t="s">
        <v>19</v>
      </c>
      <c r="G68" s="4" t="s">
        <v>20</v>
      </c>
      <c r="H68" s="4" t="s">
        <v>21</v>
      </c>
      <c r="I68" s="5" t="s">
        <v>21</v>
      </c>
      <c r="J68" s="1" t="s">
        <v>309</v>
      </c>
      <c r="K68" s="1" t="s">
        <v>310</v>
      </c>
      <c r="L68" s="1" t="s">
        <v>311</v>
      </c>
      <c r="M68" s="4" t="str">
        <f t="shared" si="0"/>
        <v>Outstanding</v>
      </c>
      <c r="N68" s="13" t="s">
        <v>21</v>
      </c>
    </row>
    <row r="69" spans="1:14" ht="60" customHeight="1" x14ac:dyDescent="0.35">
      <c r="A69" s="11" t="s">
        <v>312</v>
      </c>
      <c r="B69" s="1" t="s">
        <v>313</v>
      </c>
      <c r="C69" s="2" t="s">
        <v>16</v>
      </c>
      <c r="D69" s="3" t="s">
        <v>138</v>
      </c>
      <c r="E69" s="4" t="s">
        <v>18</v>
      </c>
      <c r="F69" s="4" t="s">
        <v>19</v>
      </c>
      <c r="G69" s="4" t="s">
        <v>20</v>
      </c>
      <c r="H69" s="4" t="s">
        <v>21</v>
      </c>
      <c r="I69" s="5" t="s">
        <v>21</v>
      </c>
      <c r="J69" s="1" t="s">
        <v>209</v>
      </c>
      <c r="K69" s="1" t="s">
        <v>314</v>
      </c>
      <c r="L69" s="1" t="s">
        <v>315</v>
      </c>
      <c r="M69" s="4" t="str">
        <f t="shared" si="0"/>
        <v>Outstanding</v>
      </c>
      <c r="N69" s="13" t="s">
        <v>21</v>
      </c>
    </row>
    <row r="70" spans="1:14" ht="60" customHeight="1" x14ac:dyDescent="0.35">
      <c r="A70" s="11" t="s">
        <v>316</v>
      </c>
      <c r="B70" s="1" t="s">
        <v>317</v>
      </c>
      <c r="C70" s="2" t="s">
        <v>16</v>
      </c>
      <c r="D70" s="3" t="s">
        <v>138</v>
      </c>
      <c r="E70" s="4" t="s">
        <v>18</v>
      </c>
      <c r="F70" s="4" t="s">
        <v>19</v>
      </c>
      <c r="G70" s="4" t="s">
        <v>20</v>
      </c>
      <c r="H70" s="4" t="s">
        <v>21</v>
      </c>
      <c r="I70" s="5" t="s">
        <v>21</v>
      </c>
      <c r="J70" s="1" t="s">
        <v>318</v>
      </c>
      <c r="K70" s="1" t="s">
        <v>319</v>
      </c>
      <c r="L70" s="1" t="s">
        <v>320</v>
      </c>
      <c r="M70" s="4" t="str">
        <f t="shared" si="0"/>
        <v>Outstanding</v>
      </c>
      <c r="N70" s="13" t="s">
        <v>21</v>
      </c>
    </row>
    <row r="71" spans="1:14" ht="60" customHeight="1" x14ac:dyDescent="0.35">
      <c r="A71" s="11" t="s">
        <v>321</v>
      </c>
      <c r="B71" s="1" t="s">
        <v>322</v>
      </c>
      <c r="C71" s="2" t="s">
        <v>16</v>
      </c>
      <c r="D71" s="3" t="s">
        <v>138</v>
      </c>
      <c r="E71" s="4" t="s">
        <v>18</v>
      </c>
      <c r="F71" s="4" t="s">
        <v>19</v>
      </c>
      <c r="G71" s="4" t="s">
        <v>20</v>
      </c>
      <c r="H71" s="4" t="s">
        <v>21</v>
      </c>
      <c r="I71" s="5" t="s">
        <v>21</v>
      </c>
      <c r="J71" s="1" t="s">
        <v>318</v>
      </c>
      <c r="K71" s="1" t="s">
        <v>323</v>
      </c>
      <c r="L71" s="1" t="s">
        <v>320</v>
      </c>
      <c r="M71" s="4" t="str">
        <f t="shared" si="0"/>
        <v>Outstanding</v>
      </c>
      <c r="N71" s="13" t="s">
        <v>21</v>
      </c>
    </row>
    <row r="72" spans="1:14" ht="60" customHeight="1" x14ac:dyDescent="0.35">
      <c r="A72" s="11" t="s">
        <v>324</v>
      </c>
      <c r="B72" s="1" t="s">
        <v>325</v>
      </c>
      <c r="C72" s="2" t="s">
        <v>16</v>
      </c>
      <c r="D72" s="3" t="s">
        <v>138</v>
      </c>
      <c r="E72" s="4" t="s">
        <v>18</v>
      </c>
      <c r="F72" s="4" t="s">
        <v>19</v>
      </c>
      <c r="G72" s="4" t="s">
        <v>20</v>
      </c>
      <c r="H72" s="4" t="s">
        <v>21</v>
      </c>
      <c r="I72" s="5" t="s">
        <v>21</v>
      </c>
      <c r="J72" s="1" t="s">
        <v>318</v>
      </c>
      <c r="K72" s="1" t="s">
        <v>326</v>
      </c>
      <c r="L72" s="1" t="s">
        <v>320</v>
      </c>
      <c r="M72" s="4" t="str">
        <f t="shared" si="0"/>
        <v>Outstanding</v>
      </c>
      <c r="N72" s="13" t="s">
        <v>21</v>
      </c>
    </row>
    <row r="73" spans="1:14" ht="60" customHeight="1" x14ac:dyDescent="0.35">
      <c r="A73" s="11" t="s">
        <v>327</v>
      </c>
      <c r="B73" s="1" t="s">
        <v>328</v>
      </c>
      <c r="C73" s="2" t="s">
        <v>16</v>
      </c>
      <c r="D73" s="3" t="s">
        <v>138</v>
      </c>
      <c r="E73" s="4" t="s">
        <v>18</v>
      </c>
      <c r="F73" s="4" t="s">
        <v>19</v>
      </c>
      <c r="G73" s="4" t="s">
        <v>20</v>
      </c>
      <c r="H73" s="4" t="s">
        <v>21</v>
      </c>
      <c r="I73" s="5" t="s">
        <v>21</v>
      </c>
      <c r="J73" s="1" t="s">
        <v>318</v>
      </c>
      <c r="K73" s="1" t="s">
        <v>329</v>
      </c>
      <c r="L73" s="1" t="s">
        <v>320</v>
      </c>
      <c r="M73" s="4" t="str">
        <f t="shared" si="0"/>
        <v>Outstanding</v>
      </c>
      <c r="N73" s="13" t="s">
        <v>21</v>
      </c>
    </row>
    <row r="74" spans="1:14" ht="60" customHeight="1" x14ac:dyDescent="0.35">
      <c r="A74" s="11" t="s">
        <v>330</v>
      </c>
      <c r="B74" s="1" t="s">
        <v>331</v>
      </c>
      <c r="C74" s="2" t="s">
        <v>16</v>
      </c>
      <c r="D74" s="3" t="s">
        <v>138</v>
      </c>
      <c r="E74" s="4" t="s">
        <v>18</v>
      </c>
      <c r="F74" s="4" t="s">
        <v>19</v>
      </c>
      <c r="G74" s="4" t="s">
        <v>20</v>
      </c>
      <c r="H74" s="4" t="s">
        <v>21</v>
      </c>
      <c r="I74" s="5" t="s">
        <v>21</v>
      </c>
      <c r="J74" s="1" t="s">
        <v>332</v>
      </c>
      <c r="K74" s="1" t="s">
        <v>333</v>
      </c>
      <c r="L74" s="1" t="s">
        <v>334</v>
      </c>
      <c r="M74" s="4" t="str">
        <f t="shared" si="0"/>
        <v>Outstanding</v>
      </c>
      <c r="N74" s="13" t="s">
        <v>21</v>
      </c>
    </row>
    <row r="75" spans="1:14" ht="60" customHeight="1" x14ac:dyDescent="0.35">
      <c r="A75" s="11" t="s">
        <v>335</v>
      </c>
      <c r="B75" s="1" t="s">
        <v>336</v>
      </c>
      <c r="C75" s="2" t="s">
        <v>16</v>
      </c>
      <c r="D75" s="3" t="s">
        <v>138</v>
      </c>
      <c r="E75" s="4" t="s">
        <v>18</v>
      </c>
      <c r="F75" s="4" t="s">
        <v>19</v>
      </c>
      <c r="G75" s="4" t="s">
        <v>20</v>
      </c>
      <c r="H75" s="4" t="s">
        <v>21</v>
      </c>
      <c r="I75" s="5" t="s">
        <v>21</v>
      </c>
      <c r="J75" s="1" t="s">
        <v>209</v>
      </c>
      <c r="K75" s="1" t="s">
        <v>337</v>
      </c>
      <c r="L75" s="1" t="s">
        <v>338</v>
      </c>
      <c r="M75" s="4" t="str">
        <f t="shared" si="0"/>
        <v>Outstanding</v>
      </c>
      <c r="N75" s="13" t="s">
        <v>21</v>
      </c>
    </row>
    <row r="76" spans="1:14" ht="60" customHeight="1" x14ac:dyDescent="0.35">
      <c r="A76" s="11" t="s">
        <v>339</v>
      </c>
      <c r="B76" s="1" t="s">
        <v>340</v>
      </c>
      <c r="C76" s="2" t="s">
        <v>16</v>
      </c>
      <c r="D76" s="3" t="s">
        <v>138</v>
      </c>
      <c r="E76" s="4" t="s">
        <v>18</v>
      </c>
      <c r="F76" s="4" t="s">
        <v>19</v>
      </c>
      <c r="G76" s="4" t="s">
        <v>20</v>
      </c>
      <c r="H76" s="4" t="s">
        <v>21</v>
      </c>
      <c r="I76" s="5" t="s">
        <v>21</v>
      </c>
      <c r="J76" s="1" t="s">
        <v>209</v>
      </c>
      <c r="K76" s="1" t="s">
        <v>337</v>
      </c>
      <c r="L76" s="1" t="s">
        <v>341</v>
      </c>
      <c r="M76" s="4" t="str">
        <f t="shared" si="0"/>
        <v>Outstanding</v>
      </c>
      <c r="N76" s="13" t="s">
        <v>21</v>
      </c>
    </row>
    <row r="77" spans="1:14" ht="60" customHeight="1" x14ac:dyDescent="0.35">
      <c r="A77" s="11" t="s">
        <v>342</v>
      </c>
      <c r="B77" s="1" t="s">
        <v>343</v>
      </c>
      <c r="C77" s="2" t="s">
        <v>16</v>
      </c>
      <c r="D77" s="3" t="s">
        <v>138</v>
      </c>
      <c r="E77" s="4" t="s">
        <v>18</v>
      </c>
      <c r="F77" s="4" t="s">
        <v>19</v>
      </c>
      <c r="G77" s="4" t="s">
        <v>20</v>
      </c>
      <c r="H77" s="4" t="s">
        <v>21</v>
      </c>
      <c r="I77" s="5" t="s">
        <v>21</v>
      </c>
      <c r="J77" s="1" t="s">
        <v>209</v>
      </c>
      <c r="K77" s="1" t="s">
        <v>337</v>
      </c>
      <c r="L77" s="1" t="s">
        <v>344</v>
      </c>
      <c r="M77" s="4" t="str">
        <f t="shared" si="0"/>
        <v>Outstanding</v>
      </c>
      <c r="N77" s="13" t="s">
        <v>21</v>
      </c>
    </row>
    <row r="78" spans="1:14" ht="60" customHeight="1" x14ac:dyDescent="0.35">
      <c r="A78" s="11" t="s">
        <v>345</v>
      </c>
      <c r="B78" s="1" t="s">
        <v>346</v>
      </c>
      <c r="C78" s="2" t="s">
        <v>16</v>
      </c>
      <c r="D78" s="3" t="s">
        <v>138</v>
      </c>
      <c r="E78" s="4" t="s">
        <v>18</v>
      </c>
      <c r="F78" s="4" t="s">
        <v>19</v>
      </c>
      <c r="G78" s="4" t="s">
        <v>20</v>
      </c>
      <c r="H78" s="4" t="s">
        <v>21</v>
      </c>
      <c r="I78" s="5" t="s">
        <v>21</v>
      </c>
      <c r="J78" s="1" t="s">
        <v>209</v>
      </c>
      <c r="K78" s="1" t="s">
        <v>337</v>
      </c>
      <c r="L78" s="1" t="s">
        <v>347</v>
      </c>
      <c r="M78" s="4" t="str">
        <f t="shared" si="0"/>
        <v>Outstanding</v>
      </c>
      <c r="N78" s="13" t="s">
        <v>21</v>
      </c>
    </row>
    <row r="79" spans="1:14" ht="60" customHeight="1" x14ac:dyDescent="0.35">
      <c r="A79" s="11" t="s">
        <v>348</v>
      </c>
      <c r="B79" s="1" t="s">
        <v>349</v>
      </c>
      <c r="C79" s="2" t="s">
        <v>16</v>
      </c>
      <c r="D79" s="3" t="s">
        <v>138</v>
      </c>
      <c r="E79" s="4" t="s">
        <v>18</v>
      </c>
      <c r="F79" s="4" t="s">
        <v>19</v>
      </c>
      <c r="G79" s="4" t="s">
        <v>20</v>
      </c>
      <c r="H79" s="4" t="s">
        <v>21</v>
      </c>
      <c r="I79" s="5" t="s">
        <v>21</v>
      </c>
      <c r="J79" s="1" t="s">
        <v>209</v>
      </c>
      <c r="K79" s="1" t="s">
        <v>337</v>
      </c>
      <c r="L79" s="1" t="s">
        <v>350</v>
      </c>
      <c r="M79" s="4" t="str">
        <f t="shared" si="0"/>
        <v>Outstanding</v>
      </c>
      <c r="N79" s="13" t="s">
        <v>21</v>
      </c>
    </row>
    <row r="80" spans="1:14" ht="60" customHeight="1" x14ac:dyDescent="0.35">
      <c r="A80" s="11" t="s">
        <v>351</v>
      </c>
      <c r="B80" s="1" t="s">
        <v>352</v>
      </c>
      <c r="C80" s="2" t="s">
        <v>16</v>
      </c>
      <c r="D80" s="3" t="s">
        <v>138</v>
      </c>
      <c r="E80" s="4" t="s">
        <v>18</v>
      </c>
      <c r="F80" s="4" t="s">
        <v>19</v>
      </c>
      <c r="G80" s="4" t="s">
        <v>20</v>
      </c>
      <c r="H80" s="4" t="s">
        <v>21</v>
      </c>
      <c r="I80" s="5" t="s">
        <v>21</v>
      </c>
      <c r="J80" s="1" t="s">
        <v>209</v>
      </c>
      <c r="K80" s="1" t="s">
        <v>337</v>
      </c>
      <c r="L80" s="1" t="s">
        <v>353</v>
      </c>
      <c r="M80" s="4" t="str">
        <f t="shared" si="0"/>
        <v>Outstanding</v>
      </c>
      <c r="N80" s="13" t="s">
        <v>21</v>
      </c>
    </row>
    <row r="81" spans="1:14" ht="60" customHeight="1" x14ac:dyDescent="0.35">
      <c r="A81" s="11" t="s">
        <v>354</v>
      </c>
      <c r="B81" s="1" t="s">
        <v>355</v>
      </c>
      <c r="C81" s="2" t="s">
        <v>16</v>
      </c>
      <c r="D81" s="3" t="s">
        <v>138</v>
      </c>
      <c r="E81" s="4" t="s">
        <v>18</v>
      </c>
      <c r="F81" s="4" t="s">
        <v>19</v>
      </c>
      <c r="G81" s="4" t="s">
        <v>20</v>
      </c>
      <c r="H81" s="4" t="s">
        <v>21</v>
      </c>
      <c r="I81" s="5" t="s">
        <v>21</v>
      </c>
      <c r="J81" s="1" t="s">
        <v>209</v>
      </c>
      <c r="K81" s="1" t="s">
        <v>337</v>
      </c>
      <c r="L81" s="1" t="s">
        <v>356</v>
      </c>
      <c r="M81" s="4" t="str">
        <f t="shared" si="0"/>
        <v>Outstanding</v>
      </c>
      <c r="N81" s="13" t="s">
        <v>21</v>
      </c>
    </row>
    <row r="82" spans="1:14" ht="60" customHeight="1" x14ac:dyDescent="0.35">
      <c r="A82" s="11" t="s">
        <v>357</v>
      </c>
      <c r="B82" s="1" t="s">
        <v>358</v>
      </c>
      <c r="C82" s="2" t="s">
        <v>16</v>
      </c>
      <c r="D82" s="3" t="s">
        <v>138</v>
      </c>
      <c r="E82" s="4" t="s">
        <v>18</v>
      </c>
      <c r="F82" s="4" t="s">
        <v>19</v>
      </c>
      <c r="G82" s="4" t="s">
        <v>20</v>
      </c>
      <c r="H82" s="4" t="s">
        <v>21</v>
      </c>
      <c r="I82" s="5" t="s">
        <v>21</v>
      </c>
      <c r="J82" s="1" t="s">
        <v>318</v>
      </c>
      <c r="K82" s="1" t="s">
        <v>359</v>
      </c>
      <c r="L82" s="1" t="s">
        <v>360</v>
      </c>
      <c r="M82" s="4" t="str">
        <f t="shared" si="0"/>
        <v>Outstanding</v>
      </c>
      <c r="N82" s="13" t="s">
        <v>21</v>
      </c>
    </row>
    <row r="83" spans="1:14" ht="60" customHeight="1" x14ac:dyDescent="0.35">
      <c r="A83" s="11" t="s">
        <v>361</v>
      </c>
      <c r="B83" s="1" t="s">
        <v>362</v>
      </c>
      <c r="C83" s="2" t="s">
        <v>16</v>
      </c>
      <c r="D83" s="3" t="s">
        <v>138</v>
      </c>
      <c r="E83" s="4" t="s">
        <v>18</v>
      </c>
      <c r="F83" s="4" t="s">
        <v>19</v>
      </c>
      <c r="G83" s="4" t="s">
        <v>20</v>
      </c>
      <c r="H83" s="4" t="s">
        <v>21</v>
      </c>
      <c r="I83" s="5" t="s">
        <v>21</v>
      </c>
      <c r="J83" s="1" t="s">
        <v>363</v>
      </c>
      <c r="K83" s="1" t="s">
        <v>364</v>
      </c>
      <c r="L83" s="1" t="s">
        <v>365</v>
      </c>
      <c r="M83" s="4" t="str">
        <f t="shared" si="0"/>
        <v>Outstanding</v>
      </c>
      <c r="N83" s="13" t="s">
        <v>21</v>
      </c>
    </row>
    <row r="84" spans="1:14" ht="60" customHeight="1" x14ac:dyDescent="0.35">
      <c r="A84" s="11" t="s">
        <v>366</v>
      </c>
      <c r="B84" s="1" t="s">
        <v>367</v>
      </c>
      <c r="C84" s="2" t="s">
        <v>16</v>
      </c>
      <c r="D84" s="3" t="s">
        <v>138</v>
      </c>
      <c r="E84" s="4" t="s">
        <v>18</v>
      </c>
      <c r="F84" s="4" t="s">
        <v>19</v>
      </c>
      <c r="G84" s="4" t="s">
        <v>20</v>
      </c>
      <c r="H84" s="4" t="s">
        <v>21</v>
      </c>
      <c r="I84" s="5" t="s">
        <v>21</v>
      </c>
      <c r="J84" s="1" t="s">
        <v>368</v>
      </c>
      <c r="K84" s="1" t="s">
        <v>369</v>
      </c>
      <c r="L84" s="1" t="s">
        <v>370</v>
      </c>
      <c r="M84" s="4" t="str">
        <f t="shared" si="0"/>
        <v>Outstanding</v>
      </c>
      <c r="N84" s="13" t="s">
        <v>21</v>
      </c>
    </row>
    <row r="85" spans="1:14" ht="60" customHeight="1" x14ac:dyDescent="0.35">
      <c r="A85" s="11" t="s">
        <v>371</v>
      </c>
      <c r="B85" s="1" t="s">
        <v>372</v>
      </c>
      <c r="C85" s="2" t="s">
        <v>16</v>
      </c>
      <c r="D85" s="3" t="s">
        <v>138</v>
      </c>
      <c r="E85" s="4" t="s">
        <v>18</v>
      </c>
      <c r="F85" s="4" t="s">
        <v>19</v>
      </c>
      <c r="G85" s="4" t="s">
        <v>20</v>
      </c>
      <c r="H85" s="4" t="s">
        <v>21</v>
      </c>
      <c r="I85" s="5" t="s">
        <v>21</v>
      </c>
      <c r="J85" s="1" t="s">
        <v>373</v>
      </c>
      <c r="K85" s="1" t="s">
        <v>374</v>
      </c>
      <c r="L85" s="1" t="s">
        <v>375</v>
      </c>
      <c r="M85" s="4" t="str">
        <f t="shared" si="0"/>
        <v>Outstanding</v>
      </c>
      <c r="N85" s="13" t="s">
        <v>21</v>
      </c>
    </row>
    <row r="86" spans="1:14" ht="60" customHeight="1" x14ac:dyDescent="0.35">
      <c r="A86" s="11" t="s">
        <v>376</v>
      </c>
      <c r="B86" s="1" t="s">
        <v>377</v>
      </c>
      <c r="C86" s="2" t="s">
        <v>16</v>
      </c>
      <c r="D86" s="3" t="s">
        <v>138</v>
      </c>
      <c r="E86" s="4" t="s">
        <v>18</v>
      </c>
      <c r="F86" s="4" t="s">
        <v>19</v>
      </c>
      <c r="G86" s="4" t="s">
        <v>20</v>
      </c>
      <c r="H86" s="4" t="s">
        <v>21</v>
      </c>
      <c r="I86" s="5" t="s">
        <v>21</v>
      </c>
      <c r="J86" s="1" t="s">
        <v>378</v>
      </c>
      <c r="K86" s="1" t="s">
        <v>379</v>
      </c>
      <c r="L86" s="1" t="s">
        <v>302</v>
      </c>
      <c r="M86" s="4" t="str">
        <f t="shared" si="0"/>
        <v>Outstanding</v>
      </c>
      <c r="N86" s="13" t="s">
        <v>21</v>
      </c>
    </row>
    <row r="87" spans="1:14" ht="60" customHeight="1" x14ac:dyDescent="0.35">
      <c r="A87" s="11" t="s">
        <v>380</v>
      </c>
      <c r="B87" s="1" t="s">
        <v>381</v>
      </c>
      <c r="C87" s="2" t="s">
        <v>48</v>
      </c>
      <c r="D87" s="3" t="s">
        <v>138</v>
      </c>
      <c r="E87" s="4" t="s">
        <v>18</v>
      </c>
      <c r="F87" s="4" t="s">
        <v>19</v>
      </c>
      <c r="G87" s="4" t="s">
        <v>20</v>
      </c>
      <c r="H87" s="4" t="s">
        <v>21</v>
      </c>
      <c r="I87" s="5" t="s">
        <v>21</v>
      </c>
      <c r="J87" s="1" t="s">
        <v>382</v>
      </c>
      <c r="K87" s="1" t="s">
        <v>383</v>
      </c>
      <c r="L87" s="1" t="s">
        <v>384</v>
      </c>
      <c r="M87" s="4" t="str">
        <f t="shared" si="0"/>
        <v>Outstanding</v>
      </c>
      <c r="N87" s="13" t="s">
        <v>21</v>
      </c>
    </row>
    <row r="88" spans="1:14" ht="60" customHeight="1" x14ac:dyDescent="0.35">
      <c r="A88" s="11" t="s">
        <v>385</v>
      </c>
      <c r="B88" s="1" t="s">
        <v>386</v>
      </c>
      <c r="C88" s="2" t="s">
        <v>16</v>
      </c>
      <c r="D88" s="3" t="s">
        <v>138</v>
      </c>
      <c r="E88" s="4" t="s">
        <v>18</v>
      </c>
      <c r="F88" s="4" t="s">
        <v>19</v>
      </c>
      <c r="G88" s="4" t="s">
        <v>20</v>
      </c>
      <c r="H88" s="4" t="s">
        <v>21</v>
      </c>
      <c r="I88" s="5" t="s">
        <v>21</v>
      </c>
      <c r="J88" s="1" t="s">
        <v>387</v>
      </c>
      <c r="K88" s="1" t="s">
        <v>388</v>
      </c>
      <c r="L88" s="1" t="s">
        <v>389</v>
      </c>
      <c r="M88" s="4" t="str">
        <f t="shared" si="0"/>
        <v>Outstanding</v>
      </c>
      <c r="N88" s="13" t="s">
        <v>21</v>
      </c>
    </row>
    <row r="89" spans="1:14" ht="60" customHeight="1" x14ac:dyDescent="0.35">
      <c r="A89" s="11" t="s">
        <v>390</v>
      </c>
      <c r="B89" s="1" t="s">
        <v>391</v>
      </c>
      <c r="C89" s="2" t="s">
        <v>16</v>
      </c>
      <c r="D89" s="3" t="s">
        <v>138</v>
      </c>
      <c r="E89" s="4" t="s">
        <v>18</v>
      </c>
      <c r="F89" s="4" t="s">
        <v>19</v>
      </c>
      <c r="G89" s="4" t="s">
        <v>20</v>
      </c>
      <c r="H89" s="4" t="s">
        <v>21</v>
      </c>
      <c r="I89" s="5" t="s">
        <v>21</v>
      </c>
      <c r="J89" s="1" t="s">
        <v>392</v>
      </c>
      <c r="K89" s="1" t="s">
        <v>333</v>
      </c>
      <c r="L89" s="1" t="s">
        <v>393</v>
      </c>
      <c r="M89" s="4" t="str">
        <f t="shared" si="0"/>
        <v>Outstanding</v>
      </c>
      <c r="N89" s="13" t="s">
        <v>21</v>
      </c>
    </row>
    <row r="90" spans="1:14" ht="60" customHeight="1" x14ac:dyDescent="0.35">
      <c r="A90" s="11" t="s">
        <v>394</v>
      </c>
      <c r="B90" s="1" t="s">
        <v>395</v>
      </c>
      <c r="C90" s="2" t="s">
        <v>16</v>
      </c>
      <c r="D90" s="3" t="s">
        <v>138</v>
      </c>
      <c r="E90" s="4" t="s">
        <v>18</v>
      </c>
      <c r="F90" s="4" t="s">
        <v>19</v>
      </c>
      <c r="G90" s="4" t="s">
        <v>20</v>
      </c>
      <c r="H90" s="4" t="s">
        <v>21</v>
      </c>
      <c r="I90" s="5" t="s">
        <v>21</v>
      </c>
      <c r="J90" s="1" t="s">
        <v>396</v>
      </c>
      <c r="K90" s="1" t="s">
        <v>397</v>
      </c>
      <c r="L90" s="1" t="s">
        <v>398</v>
      </c>
      <c r="M90" s="4" t="str">
        <f t="shared" si="0"/>
        <v>Outstanding</v>
      </c>
      <c r="N90" s="13" t="s">
        <v>21</v>
      </c>
    </row>
    <row r="91" spans="1:14" ht="60" customHeight="1" x14ac:dyDescent="0.35">
      <c r="A91" s="11" t="s">
        <v>399</v>
      </c>
      <c r="B91" s="1" t="s">
        <v>400</v>
      </c>
      <c r="C91" s="2" t="s">
        <v>16</v>
      </c>
      <c r="D91" s="3" t="s">
        <v>138</v>
      </c>
      <c r="E91" s="4" t="s">
        <v>18</v>
      </c>
      <c r="F91" s="4" t="s">
        <v>19</v>
      </c>
      <c r="G91" s="4" t="s">
        <v>20</v>
      </c>
      <c r="H91" s="4" t="s">
        <v>21</v>
      </c>
      <c r="I91" s="5" t="s">
        <v>21</v>
      </c>
      <c r="J91" s="1" t="s">
        <v>401</v>
      </c>
      <c r="K91" s="1" t="s">
        <v>402</v>
      </c>
      <c r="L91" s="1" t="s">
        <v>403</v>
      </c>
      <c r="M91" s="4" t="str">
        <f t="shared" si="0"/>
        <v>Outstanding</v>
      </c>
      <c r="N91" s="13" t="s">
        <v>21</v>
      </c>
    </row>
    <row r="92" spans="1:14" ht="60" customHeight="1" x14ac:dyDescent="0.35">
      <c r="A92" s="11" t="s">
        <v>404</v>
      </c>
      <c r="B92" s="1" t="s">
        <v>405</v>
      </c>
      <c r="C92" s="2" t="s">
        <v>32</v>
      </c>
      <c r="D92" s="3" t="s">
        <v>138</v>
      </c>
      <c r="E92" s="4" t="s">
        <v>18</v>
      </c>
      <c r="F92" s="4" t="s">
        <v>19</v>
      </c>
      <c r="G92" s="4" t="s">
        <v>20</v>
      </c>
      <c r="H92" s="4" t="s">
        <v>21</v>
      </c>
      <c r="I92" s="5" t="s">
        <v>21</v>
      </c>
      <c r="J92" s="1" t="s">
        <v>406</v>
      </c>
      <c r="K92" s="1" t="s">
        <v>407</v>
      </c>
      <c r="L92" s="1" t="s">
        <v>408</v>
      </c>
      <c r="M92" s="4" t="str">
        <f t="shared" si="0"/>
        <v>Outstanding</v>
      </c>
      <c r="N92" s="13" t="s">
        <v>21</v>
      </c>
    </row>
    <row r="93" spans="1:14" ht="60" customHeight="1" x14ac:dyDescent="0.35">
      <c r="A93" s="11" t="s">
        <v>409</v>
      </c>
      <c r="B93" s="1" t="s">
        <v>410</v>
      </c>
      <c r="C93" s="2" t="s">
        <v>16</v>
      </c>
      <c r="D93" s="3" t="s">
        <v>138</v>
      </c>
      <c r="E93" s="4" t="s">
        <v>18</v>
      </c>
      <c r="F93" s="4" t="s">
        <v>19</v>
      </c>
      <c r="G93" s="4" t="s">
        <v>20</v>
      </c>
      <c r="H93" s="4" t="s">
        <v>21</v>
      </c>
      <c r="I93" s="5" t="s">
        <v>21</v>
      </c>
      <c r="J93" s="1" t="s">
        <v>406</v>
      </c>
      <c r="K93" s="1" t="s">
        <v>411</v>
      </c>
      <c r="L93" s="1" t="s">
        <v>412</v>
      </c>
      <c r="M93" s="4" t="str">
        <f t="shared" si="0"/>
        <v>Outstanding</v>
      </c>
      <c r="N93" s="13" t="s">
        <v>21</v>
      </c>
    </row>
    <row r="94" spans="1:14" ht="60" customHeight="1" x14ac:dyDescent="0.35">
      <c r="A94" s="11" t="s">
        <v>413</v>
      </c>
      <c r="B94" s="1" t="s">
        <v>414</v>
      </c>
      <c r="C94" s="2" t="s">
        <v>16</v>
      </c>
      <c r="D94" s="3" t="s">
        <v>138</v>
      </c>
      <c r="E94" s="4" t="s">
        <v>18</v>
      </c>
      <c r="F94" s="4" t="s">
        <v>19</v>
      </c>
      <c r="G94" s="4" t="s">
        <v>20</v>
      </c>
      <c r="H94" s="4" t="s">
        <v>21</v>
      </c>
      <c r="I94" s="5" t="s">
        <v>21</v>
      </c>
      <c r="J94" s="1" t="s">
        <v>415</v>
      </c>
      <c r="K94" s="1" t="s">
        <v>416</v>
      </c>
      <c r="L94" s="1" t="s">
        <v>417</v>
      </c>
      <c r="M94" s="4" t="str">
        <f t="shared" si="0"/>
        <v>Outstanding</v>
      </c>
      <c r="N94" s="13" t="s">
        <v>21</v>
      </c>
    </row>
    <row r="95" spans="1:14" ht="60" customHeight="1" x14ac:dyDescent="0.35">
      <c r="A95" s="11" t="s">
        <v>418</v>
      </c>
      <c r="B95" s="1" t="s">
        <v>419</v>
      </c>
      <c r="C95" s="2" t="s">
        <v>16</v>
      </c>
      <c r="D95" s="3" t="s">
        <v>138</v>
      </c>
      <c r="E95" s="4" t="s">
        <v>18</v>
      </c>
      <c r="F95" s="4" t="s">
        <v>19</v>
      </c>
      <c r="G95" s="4" t="s">
        <v>20</v>
      </c>
      <c r="H95" s="4" t="s">
        <v>21</v>
      </c>
      <c r="I95" s="5" t="s">
        <v>21</v>
      </c>
      <c r="J95" s="1" t="s">
        <v>420</v>
      </c>
      <c r="K95" s="1" t="s">
        <v>416</v>
      </c>
      <c r="L95" s="1" t="s">
        <v>421</v>
      </c>
      <c r="M95" s="4" t="str">
        <f t="shared" si="0"/>
        <v>Outstanding</v>
      </c>
      <c r="N95" s="13" t="s">
        <v>21</v>
      </c>
    </row>
    <row r="96" spans="1:14" ht="60" customHeight="1" x14ac:dyDescent="0.35">
      <c r="A96" s="11" t="s">
        <v>422</v>
      </c>
      <c r="B96" s="1" t="s">
        <v>423</v>
      </c>
      <c r="C96" s="2" t="s">
        <v>16</v>
      </c>
      <c r="D96" s="3" t="s">
        <v>138</v>
      </c>
      <c r="E96" s="4" t="s">
        <v>18</v>
      </c>
      <c r="F96" s="4" t="s">
        <v>19</v>
      </c>
      <c r="G96" s="4" t="s">
        <v>20</v>
      </c>
      <c r="H96" s="4" t="s">
        <v>21</v>
      </c>
      <c r="I96" s="5" t="s">
        <v>21</v>
      </c>
      <c r="J96" s="1" t="s">
        <v>424</v>
      </c>
      <c r="K96" s="1" t="s">
        <v>425</v>
      </c>
      <c r="L96" s="1" t="s">
        <v>426</v>
      </c>
      <c r="M96" s="4" t="str">
        <f t="shared" si="0"/>
        <v>Outstanding</v>
      </c>
      <c r="N96" s="13" t="s">
        <v>21</v>
      </c>
    </row>
    <row r="97" spans="1:14" ht="60" customHeight="1" x14ac:dyDescent="0.35">
      <c r="A97" s="11" t="s">
        <v>427</v>
      </c>
      <c r="B97" s="1" t="s">
        <v>428</v>
      </c>
      <c r="C97" s="2" t="s">
        <v>16</v>
      </c>
      <c r="D97" s="3" t="s">
        <v>138</v>
      </c>
      <c r="E97" s="4" t="s">
        <v>18</v>
      </c>
      <c r="F97" s="4" t="s">
        <v>19</v>
      </c>
      <c r="G97" s="4" t="s">
        <v>20</v>
      </c>
      <c r="H97" s="4" t="s">
        <v>21</v>
      </c>
      <c r="I97" s="5" t="s">
        <v>21</v>
      </c>
      <c r="J97" s="1" t="s">
        <v>429</v>
      </c>
      <c r="K97" s="1" t="s">
        <v>430</v>
      </c>
      <c r="L97" s="1" t="s">
        <v>431</v>
      </c>
      <c r="M97" s="4" t="str">
        <f t="shared" si="0"/>
        <v>Outstanding</v>
      </c>
      <c r="N97" s="13" t="s">
        <v>21</v>
      </c>
    </row>
    <row r="98" spans="1:14" ht="60" customHeight="1" x14ac:dyDescent="0.35">
      <c r="A98" s="11" t="s">
        <v>432</v>
      </c>
      <c r="B98" s="1" t="s">
        <v>433</v>
      </c>
      <c r="C98" s="2" t="s">
        <v>16</v>
      </c>
      <c r="D98" s="3" t="s">
        <v>138</v>
      </c>
      <c r="E98" s="4" t="s">
        <v>18</v>
      </c>
      <c r="F98" s="4" t="s">
        <v>19</v>
      </c>
      <c r="G98" s="4" t="s">
        <v>20</v>
      </c>
      <c r="H98" s="4" t="s">
        <v>21</v>
      </c>
      <c r="I98" s="5" t="s">
        <v>21</v>
      </c>
      <c r="J98" s="1" t="s">
        <v>434</v>
      </c>
      <c r="K98" s="1" t="s">
        <v>435</v>
      </c>
      <c r="L98" s="1" t="s">
        <v>436</v>
      </c>
      <c r="M98" s="4" t="str">
        <f t="shared" si="0"/>
        <v>Outstanding</v>
      </c>
      <c r="N98" s="13" t="s">
        <v>21</v>
      </c>
    </row>
    <row r="99" spans="1:14" ht="60" customHeight="1" x14ac:dyDescent="0.35">
      <c r="A99" s="11" t="s">
        <v>437</v>
      </c>
      <c r="B99" s="1" t="s">
        <v>438</v>
      </c>
      <c r="C99" s="2" t="s">
        <v>16</v>
      </c>
      <c r="D99" s="3" t="s">
        <v>138</v>
      </c>
      <c r="E99" s="4" t="s">
        <v>18</v>
      </c>
      <c r="F99" s="4" t="s">
        <v>19</v>
      </c>
      <c r="G99" s="4" t="s">
        <v>20</v>
      </c>
      <c r="H99" s="4" t="s">
        <v>21</v>
      </c>
      <c r="I99" s="5" t="s">
        <v>21</v>
      </c>
      <c r="J99" s="1" t="s">
        <v>439</v>
      </c>
      <c r="K99" s="1" t="s">
        <v>440</v>
      </c>
      <c r="L99" s="1" t="s">
        <v>441</v>
      </c>
      <c r="M99" s="4" t="str">
        <f t="shared" si="0"/>
        <v>Outstanding</v>
      </c>
      <c r="N99" s="13" t="s">
        <v>21</v>
      </c>
    </row>
    <row r="100" spans="1:14" ht="60" customHeight="1" x14ac:dyDescent="0.35">
      <c r="A100" s="11" t="s">
        <v>442</v>
      </c>
      <c r="B100" s="1" t="s">
        <v>443</v>
      </c>
      <c r="C100" s="2" t="s">
        <v>48</v>
      </c>
      <c r="D100" s="3" t="s">
        <v>138</v>
      </c>
      <c r="E100" s="4" t="s">
        <v>18</v>
      </c>
      <c r="F100" s="4" t="s">
        <v>19</v>
      </c>
      <c r="G100" s="4" t="s">
        <v>20</v>
      </c>
      <c r="H100" s="4" t="s">
        <v>21</v>
      </c>
      <c r="I100" s="5" t="s">
        <v>21</v>
      </c>
      <c r="J100" s="1" t="s">
        <v>444</v>
      </c>
      <c r="K100" s="1" t="s">
        <v>445</v>
      </c>
      <c r="L100" s="1" t="s">
        <v>446</v>
      </c>
      <c r="M100" s="4" t="str">
        <f t="shared" si="0"/>
        <v>Outstanding</v>
      </c>
      <c r="N100" s="13" t="s">
        <v>21</v>
      </c>
    </row>
    <row r="101" spans="1:14" ht="60" customHeight="1" x14ac:dyDescent="0.35">
      <c r="A101" s="11" t="s">
        <v>447</v>
      </c>
      <c r="B101" s="1" t="s">
        <v>448</v>
      </c>
      <c r="C101" s="2" t="s">
        <v>16</v>
      </c>
      <c r="D101" s="3" t="s">
        <v>138</v>
      </c>
      <c r="E101" s="4" t="s">
        <v>18</v>
      </c>
      <c r="F101" s="4" t="s">
        <v>19</v>
      </c>
      <c r="G101" s="4" t="s">
        <v>20</v>
      </c>
      <c r="H101" s="4" t="s">
        <v>21</v>
      </c>
      <c r="I101" s="5" t="s">
        <v>21</v>
      </c>
      <c r="J101" s="1" t="s">
        <v>449</v>
      </c>
      <c r="K101" s="1" t="s">
        <v>450</v>
      </c>
      <c r="L101" s="1" t="s">
        <v>451</v>
      </c>
      <c r="M101" s="4" t="str">
        <f t="shared" si="0"/>
        <v>Outstanding</v>
      </c>
      <c r="N101" s="13" t="s">
        <v>21</v>
      </c>
    </row>
    <row r="102" spans="1:14" ht="60" customHeight="1" x14ac:dyDescent="0.35">
      <c r="A102" s="11" t="s">
        <v>452</v>
      </c>
      <c r="B102" s="1" t="s">
        <v>453</v>
      </c>
      <c r="C102" s="2" t="s">
        <v>16</v>
      </c>
      <c r="D102" s="3" t="s">
        <v>138</v>
      </c>
      <c r="E102" s="4" t="s">
        <v>18</v>
      </c>
      <c r="F102" s="4" t="s">
        <v>19</v>
      </c>
      <c r="G102" s="4" t="s">
        <v>20</v>
      </c>
      <c r="H102" s="4" t="s">
        <v>21</v>
      </c>
      <c r="I102" s="5" t="s">
        <v>21</v>
      </c>
      <c r="J102" s="1" t="s">
        <v>454</v>
      </c>
      <c r="K102" s="1" t="s">
        <v>455</v>
      </c>
      <c r="L102" s="1" t="s">
        <v>456</v>
      </c>
      <c r="M102" s="4" t="str">
        <f t="shared" si="0"/>
        <v>Outstanding</v>
      </c>
      <c r="N102" s="13" t="s">
        <v>21</v>
      </c>
    </row>
    <row r="103" spans="1:14" ht="60" customHeight="1" x14ac:dyDescent="0.35">
      <c r="A103" s="11" t="s">
        <v>457</v>
      </c>
      <c r="B103" s="1" t="s">
        <v>458</v>
      </c>
      <c r="C103" s="2" t="s">
        <v>16</v>
      </c>
      <c r="D103" s="3" t="s">
        <v>138</v>
      </c>
      <c r="E103" s="4" t="s">
        <v>18</v>
      </c>
      <c r="F103" s="4" t="s">
        <v>19</v>
      </c>
      <c r="G103" s="4" t="s">
        <v>20</v>
      </c>
      <c r="H103" s="4" t="s">
        <v>21</v>
      </c>
      <c r="I103" s="5" t="s">
        <v>21</v>
      </c>
      <c r="J103" s="1" t="s">
        <v>159</v>
      </c>
      <c r="K103" s="1" t="s">
        <v>459</v>
      </c>
      <c r="L103" s="1" t="s">
        <v>161</v>
      </c>
      <c r="M103" s="4" t="str">
        <f t="shared" si="0"/>
        <v>Outstanding</v>
      </c>
      <c r="N103" s="13" t="s">
        <v>21</v>
      </c>
    </row>
    <row r="104" spans="1:14" ht="60" customHeight="1" x14ac:dyDescent="0.35">
      <c r="A104" s="11" t="s">
        <v>460</v>
      </c>
      <c r="B104" s="1" t="s">
        <v>461</v>
      </c>
      <c r="C104" s="2" t="s">
        <v>16</v>
      </c>
      <c r="D104" s="3" t="s">
        <v>138</v>
      </c>
      <c r="E104" s="4" t="s">
        <v>18</v>
      </c>
      <c r="F104" s="4" t="s">
        <v>19</v>
      </c>
      <c r="G104" s="4" t="s">
        <v>20</v>
      </c>
      <c r="H104" s="4" t="s">
        <v>21</v>
      </c>
      <c r="I104" s="5" t="s">
        <v>21</v>
      </c>
      <c r="J104" s="1" t="s">
        <v>462</v>
      </c>
      <c r="K104" s="1" t="s">
        <v>463</v>
      </c>
      <c r="L104" s="1" t="s">
        <v>464</v>
      </c>
      <c r="M104" s="4" t="str">
        <f t="shared" si="0"/>
        <v>Outstanding</v>
      </c>
      <c r="N104" s="13" t="s">
        <v>21</v>
      </c>
    </row>
    <row r="105" spans="1:14" ht="60" customHeight="1" x14ac:dyDescent="0.35">
      <c r="A105" s="11" t="s">
        <v>465</v>
      </c>
      <c r="B105" s="1" t="s">
        <v>466</v>
      </c>
      <c r="C105" s="2" t="s">
        <v>16</v>
      </c>
      <c r="D105" s="3" t="s">
        <v>138</v>
      </c>
      <c r="E105" s="4" t="s">
        <v>18</v>
      </c>
      <c r="F105" s="4" t="s">
        <v>19</v>
      </c>
      <c r="G105" s="4" t="s">
        <v>20</v>
      </c>
      <c r="H105" s="4" t="s">
        <v>21</v>
      </c>
      <c r="I105" s="5" t="s">
        <v>21</v>
      </c>
      <c r="J105" s="1" t="s">
        <v>467</v>
      </c>
      <c r="K105" s="1" t="s">
        <v>468</v>
      </c>
      <c r="L105" s="1" t="s">
        <v>469</v>
      </c>
      <c r="M105" s="4" t="str">
        <f t="shared" si="0"/>
        <v>Outstanding</v>
      </c>
      <c r="N105" s="13" t="s">
        <v>21</v>
      </c>
    </row>
    <row r="106" spans="1:14" ht="60" customHeight="1" x14ac:dyDescent="0.35">
      <c r="A106" s="11" t="s">
        <v>470</v>
      </c>
      <c r="B106" s="1" t="s">
        <v>471</v>
      </c>
      <c r="C106" s="2" t="s">
        <v>16</v>
      </c>
      <c r="D106" s="3" t="s">
        <v>138</v>
      </c>
      <c r="E106" s="4" t="s">
        <v>18</v>
      </c>
      <c r="F106" s="4" t="s">
        <v>19</v>
      </c>
      <c r="G106" s="4" t="s">
        <v>20</v>
      </c>
      <c r="H106" s="4" t="s">
        <v>21</v>
      </c>
      <c r="I106" s="5" t="s">
        <v>21</v>
      </c>
      <c r="J106" s="1" t="s">
        <v>472</v>
      </c>
      <c r="K106" s="1" t="s">
        <v>473</v>
      </c>
      <c r="L106" s="1" t="s">
        <v>474</v>
      </c>
      <c r="M106" s="4" t="str">
        <f t="shared" si="0"/>
        <v>Outstanding</v>
      </c>
      <c r="N106" s="13" t="s">
        <v>21</v>
      </c>
    </row>
    <row r="107" spans="1:14" ht="60" customHeight="1" x14ac:dyDescent="0.35">
      <c r="A107" s="11" t="s">
        <v>475</v>
      </c>
      <c r="B107" s="1" t="s">
        <v>476</v>
      </c>
      <c r="C107" s="2" t="s">
        <v>16</v>
      </c>
      <c r="D107" s="3" t="s">
        <v>138</v>
      </c>
      <c r="E107" s="4" t="s">
        <v>18</v>
      </c>
      <c r="F107" s="4" t="s">
        <v>19</v>
      </c>
      <c r="G107" s="4" t="s">
        <v>20</v>
      </c>
      <c r="H107" s="4" t="s">
        <v>21</v>
      </c>
      <c r="I107" s="5" t="s">
        <v>21</v>
      </c>
      <c r="J107" s="1" t="s">
        <v>477</v>
      </c>
      <c r="K107" s="1" t="s">
        <v>473</v>
      </c>
      <c r="L107" s="1" t="s">
        <v>478</v>
      </c>
      <c r="M107" s="4" t="str">
        <f t="shared" si="0"/>
        <v>Outstanding</v>
      </c>
      <c r="N107" s="13" t="s">
        <v>21</v>
      </c>
    </row>
    <row r="108" spans="1:14" ht="60" customHeight="1" x14ac:dyDescent="0.35">
      <c r="A108" s="11" t="s">
        <v>479</v>
      </c>
      <c r="B108" s="1" t="s">
        <v>480</v>
      </c>
      <c r="C108" s="2" t="s">
        <v>16</v>
      </c>
      <c r="D108" s="3" t="s">
        <v>138</v>
      </c>
      <c r="E108" s="4" t="s">
        <v>18</v>
      </c>
      <c r="F108" s="4" t="s">
        <v>19</v>
      </c>
      <c r="G108" s="4" t="s">
        <v>20</v>
      </c>
      <c r="H108" s="4" t="s">
        <v>21</v>
      </c>
      <c r="I108" s="5" t="s">
        <v>21</v>
      </c>
      <c r="J108" s="1" t="s">
        <v>481</v>
      </c>
      <c r="K108" s="1" t="s">
        <v>482</v>
      </c>
      <c r="L108" s="1" t="s">
        <v>483</v>
      </c>
      <c r="M108" s="4" t="str">
        <f t="shared" si="0"/>
        <v>Outstanding</v>
      </c>
      <c r="N108" s="13" t="s">
        <v>21</v>
      </c>
    </row>
    <row r="109" spans="1:14" ht="60" customHeight="1" x14ac:dyDescent="0.35">
      <c r="A109" s="11" t="s">
        <v>484</v>
      </c>
      <c r="B109" s="1" t="s">
        <v>485</v>
      </c>
      <c r="C109" s="2" t="s">
        <v>16</v>
      </c>
      <c r="D109" s="3" t="s">
        <v>138</v>
      </c>
      <c r="E109" s="4" t="s">
        <v>18</v>
      </c>
      <c r="F109" s="4" t="s">
        <v>19</v>
      </c>
      <c r="G109" s="4" t="s">
        <v>20</v>
      </c>
      <c r="H109" s="4" t="s">
        <v>21</v>
      </c>
      <c r="I109" s="5" t="s">
        <v>21</v>
      </c>
      <c r="J109" s="1" t="s">
        <v>486</v>
      </c>
      <c r="K109" s="1" t="s">
        <v>487</v>
      </c>
      <c r="L109" s="1" t="s">
        <v>488</v>
      </c>
      <c r="M109" s="4" t="str">
        <f t="shared" si="0"/>
        <v>Outstanding</v>
      </c>
      <c r="N109" s="13" t="s">
        <v>21</v>
      </c>
    </row>
    <row r="110" spans="1:14" ht="60" customHeight="1" x14ac:dyDescent="0.35">
      <c r="A110" s="11" t="s">
        <v>489</v>
      </c>
      <c r="B110" s="1" t="s">
        <v>490</v>
      </c>
      <c r="C110" s="2" t="s">
        <v>16</v>
      </c>
      <c r="D110" s="3" t="s">
        <v>138</v>
      </c>
      <c r="E110" s="4" t="s">
        <v>18</v>
      </c>
      <c r="F110" s="4" t="s">
        <v>19</v>
      </c>
      <c r="G110" s="4" t="s">
        <v>20</v>
      </c>
      <c r="H110" s="4" t="s">
        <v>21</v>
      </c>
      <c r="I110" s="5" t="s">
        <v>21</v>
      </c>
      <c r="J110" s="1" t="s">
        <v>491</v>
      </c>
      <c r="K110" s="1" t="s">
        <v>492</v>
      </c>
      <c r="L110" s="1" t="s">
        <v>493</v>
      </c>
      <c r="M110" s="4" t="str">
        <f t="shared" si="0"/>
        <v>Outstanding</v>
      </c>
      <c r="N110" s="13" t="s">
        <v>21</v>
      </c>
    </row>
    <row r="111" spans="1:14" ht="60" customHeight="1" x14ac:dyDescent="0.35">
      <c r="A111" s="11" t="s">
        <v>494</v>
      </c>
      <c r="B111" s="1" t="s">
        <v>495</v>
      </c>
      <c r="C111" s="2" t="s">
        <v>16</v>
      </c>
      <c r="D111" s="3" t="s">
        <v>138</v>
      </c>
      <c r="E111" s="4" t="s">
        <v>18</v>
      </c>
      <c r="F111" s="4" t="s">
        <v>19</v>
      </c>
      <c r="G111" s="4" t="s">
        <v>20</v>
      </c>
      <c r="H111" s="4" t="s">
        <v>21</v>
      </c>
      <c r="I111" s="5" t="s">
        <v>21</v>
      </c>
      <c r="J111" s="1" t="s">
        <v>496</v>
      </c>
      <c r="K111" s="1" t="s">
        <v>497</v>
      </c>
      <c r="L111" s="1" t="s">
        <v>498</v>
      </c>
      <c r="M111" s="4" t="str">
        <f t="shared" si="0"/>
        <v>Outstanding</v>
      </c>
      <c r="N111" s="13" t="s">
        <v>21</v>
      </c>
    </row>
    <row r="112" spans="1:14" ht="60" customHeight="1" x14ac:dyDescent="0.35">
      <c r="A112" s="11" t="s">
        <v>499</v>
      </c>
      <c r="B112" s="1" t="s">
        <v>500</v>
      </c>
      <c r="C112" s="2" t="s">
        <v>48</v>
      </c>
      <c r="D112" s="3" t="s">
        <v>138</v>
      </c>
      <c r="E112" s="4" t="s">
        <v>18</v>
      </c>
      <c r="F112" s="4" t="s">
        <v>19</v>
      </c>
      <c r="G112" s="4" t="s">
        <v>20</v>
      </c>
      <c r="H112" s="4" t="s">
        <v>21</v>
      </c>
      <c r="I112" s="5" t="s">
        <v>21</v>
      </c>
      <c r="J112" s="1" t="s">
        <v>501</v>
      </c>
      <c r="K112" s="1" t="s">
        <v>502</v>
      </c>
      <c r="L112" s="1" t="s">
        <v>503</v>
      </c>
      <c r="M112" s="4" t="str">
        <f t="shared" si="0"/>
        <v>Outstanding</v>
      </c>
      <c r="N112" s="13" t="s">
        <v>21</v>
      </c>
    </row>
    <row r="113" spans="1:14" ht="60" customHeight="1" x14ac:dyDescent="0.35">
      <c r="A113" s="11" t="s">
        <v>504</v>
      </c>
      <c r="B113" s="1" t="s">
        <v>505</v>
      </c>
      <c r="C113" s="2" t="s">
        <v>16</v>
      </c>
      <c r="D113" s="3" t="s">
        <v>138</v>
      </c>
      <c r="E113" s="4" t="s">
        <v>18</v>
      </c>
      <c r="F113" s="4" t="s">
        <v>19</v>
      </c>
      <c r="G113" s="4" t="s">
        <v>20</v>
      </c>
      <c r="H113" s="4" t="s">
        <v>21</v>
      </c>
      <c r="I113" s="5" t="s">
        <v>21</v>
      </c>
      <c r="J113" s="1" t="s">
        <v>506</v>
      </c>
      <c r="K113" s="1" t="s">
        <v>507</v>
      </c>
      <c r="L113" s="1" t="s">
        <v>508</v>
      </c>
      <c r="M113" s="4" t="str">
        <f t="shared" si="0"/>
        <v>Outstanding</v>
      </c>
      <c r="N113" s="13" t="s">
        <v>21</v>
      </c>
    </row>
    <row r="114" spans="1:14" ht="60" customHeight="1" x14ac:dyDescent="0.35">
      <c r="A114" s="11" t="s">
        <v>509</v>
      </c>
      <c r="B114" s="1" t="s">
        <v>510</v>
      </c>
      <c r="C114" s="2" t="s">
        <v>16</v>
      </c>
      <c r="D114" s="3" t="s">
        <v>138</v>
      </c>
      <c r="E114" s="4" t="s">
        <v>18</v>
      </c>
      <c r="F114" s="4" t="s">
        <v>19</v>
      </c>
      <c r="G114" s="4" t="s">
        <v>20</v>
      </c>
      <c r="H114" s="4" t="s">
        <v>21</v>
      </c>
      <c r="I114" s="5" t="s">
        <v>21</v>
      </c>
      <c r="J114" s="1" t="s">
        <v>506</v>
      </c>
      <c r="K114" s="1" t="s">
        <v>507</v>
      </c>
      <c r="L114" s="1" t="s">
        <v>511</v>
      </c>
      <c r="M114" s="4" t="str">
        <f t="shared" si="0"/>
        <v>Outstanding</v>
      </c>
      <c r="N114" s="13" t="s">
        <v>21</v>
      </c>
    </row>
    <row r="115" spans="1:14" ht="60" customHeight="1" x14ac:dyDescent="0.35">
      <c r="A115" s="11" t="s">
        <v>512</v>
      </c>
      <c r="B115" s="1" t="s">
        <v>513</v>
      </c>
      <c r="C115" s="2" t="s">
        <v>16</v>
      </c>
      <c r="D115" s="3" t="s">
        <v>138</v>
      </c>
      <c r="E115" s="4" t="s">
        <v>18</v>
      </c>
      <c r="F115" s="4" t="s">
        <v>19</v>
      </c>
      <c r="G115" s="4" t="s">
        <v>20</v>
      </c>
      <c r="H115" s="4" t="s">
        <v>21</v>
      </c>
      <c r="I115" s="5" t="s">
        <v>21</v>
      </c>
      <c r="J115" s="1" t="s">
        <v>506</v>
      </c>
      <c r="K115" s="1" t="s">
        <v>507</v>
      </c>
      <c r="L115" s="1" t="s">
        <v>514</v>
      </c>
      <c r="M115" s="4" t="str">
        <f t="shared" si="0"/>
        <v>Outstanding</v>
      </c>
      <c r="N115" s="13" t="s">
        <v>21</v>
      </c>
    </row>
    <row r="116" spans="1:14" ht="60" customHeight="1" x14ac:dyDescent="0.35">
      <c r="A116" s="11" t="s">
        <v>515</v>
      </c>
      <c r="B116" s="1" t="s">
        <v>516</v>
      </c>
      <c r="C116" s="2" t="s">
        <v>16</v>
      </c>
      <c r="D116" s="3" t="s">
        <v>138</v>
      </c>
      <c r="E116" s="4" t="s">
        <v>18</v>
      </c>
      <c r="F116" s="4" t="s">
        <v>19</v>
      </c>
      <c r="G116" s="4" t="s">
        <v>20</v>
      </c>
      <c r="H116" s="4" t="s">
        <v>21</v>
      </c>
      <c r="I116" s="5" t="s">
        <v>21</v>
      </c>
      <c r="J116" s="1" t="s">
        <v>517</v>
      </c>
      <c r="K116" s="1" t="s">
        <v>518</v>
      </c>
      <c r="L116" s="1" t="s">
        <v>519</v>
      </c>
      <c r="M116" s="4" t="str">
        <f t="shared" si="0"/>
        <v>Outstanding</v>
      </c>
      <c r="N116" s="13" t="s">
        <v>21</v>
      </c>
    </row>
    <row r="117" spans="1:14" ht="60" customHeight="1" x14ac:dyDescent="0.35">
      <c r="A117" s="11" t="s">
        <v>520</v>
      </c>
      <c r="B117" s="1" t="s">
        <v>521</v>
      </c>
      <c r="C117" s="2" t="s">
        <v>16</v>
      </c>
      <c r="D117" s="3" t="s">
        <v>138</v>
      </c>
      <c r="E117" s="4" t="s">
        <v>18</v>
      </c>
      <c r="F117" s="4" t="s">
        <v>19</v>
      </c>
      <c r="G117" s="4" t="s">
        <v>20</v>
      </c>
      <c r="H117" s="4" t="s">
        <v>21</v>
      </c>
      <c r="I117" s="5" t="s">
        <v>21</v>
      </c>
      <c r="J117" s="1" t="s">
        <v>522</v>
      </c>
      <c r="K117" s="1" t="s">
        <v>523</v>
      </c>
      <c r="L117" s="1" t="s">
        <v>524</v>
      </c>
      <c r="M117" s="4" t="str">
        <f t="shared" si="0"/>
        <v>Outstanding</v>
      </c>
      <c r="N117" s="13" t="s">
        <v>21</v>
      </c>
    </row>
    <row r="118" spans="1:14" ht="60" customHeight="1" x14ac:dyDescent="0.35">
      <c r="A118" s="11" t="s">
        <v>525</v>
      </c>
      <c r="B118" s="1" t="s">
        <v>526</v>
      </c>
      <c r="C118" s="2" t="s">
        <v>16</v>
      </c>
      <c r="D118" s="3" t="s">
        <v>138</v>
      </c>
      <c r="E118" s="4" t="s">
        <v>18</v>
      </c>
      <c r="F118" s="4" t="s">
        <v>19</v>
      </c>
      <c r="G118" s="4" t="s">
        <v>20</v>
      </c>
      <c r="H118" s="4" t="s">
        <v>21</v>
      </c>
      <c r="I118" s="5" t="s">
        <v>21</v>
      </c>
      <c r="J118" s="1" t="s">
        <v>527</v>
      </c>
      <c r="K118" s="1" t="s">
        <v>528</v>
      </c>
      <c r="L118" s="1" t="s">
        <v>529</v>
      </c>
      <c r="M118" s="4" t="str">
        <f t="shared" si="0"/>
        <v>Outstanding</v>
      </c>
      <c r="N118" s="13" t="s">
        <v>21</v>
      </c>
    </row>
    <row r="119" spans="1:14" ht="60" customHeight="1" x14ac:dyDescent="0.35">
      <c r="A119" s="11" t="s">
        <v>530</v>
      </c>
      <c r="B119" s="1" t="s">
        <v>531</v>
      </c>
      <c r="C119" s="2" t="s">
        <v>16</v>
      </c>
      <c r="D119" s="3" t="s">
        <v>138</v>
      </c>
      <c r="E119" s="4" t="s">
        <v>18</v>
      </c>
      <c r="F119" s="4" t="s">
        <v>19</v>
      </c>
      <c r="G119" s="4" t="s">
        <v>20</v>
      </c>
      <c r="H119" s="4" t="s">
        <v>21</v>
      </c>
      <c r="I119" s="5" t="s">
        <v>21</v>
      </c>
      <c r="J119" s="1" t="s">
        <v>527</v>
      </c>
      <c r="K119" s="1" t="s">
        <v>532</v>
      </c>
      <c r="L119" s="1" t="s">
        <v>533</v>
      </c>
      <c r="M119" s="4" t="str">
        <f t="shared" si="0"/>
        <v>Outstanding</v>
      </c>
      <c r="N119" s="13" t="s">
        <v>21</v>
      </c>
    </row>
    <row r="120" spans="1:14" ht="60" customHeight="1" x14ac:dyDescent="0.35">
      <c r="A120" s="11" t="s">
        <v>534</v>
      </c>
      <c r="B120" s="1" t="s">
        <v>535</v>
      </c>
      <c r="C120" s="2" t="s">
        <v>16</v>
      </c>
      <c r="D120" s="3" t="s">
        <v>138</v>
      </c>
      <c r="E120" s="4" t="s">
        <v>18</v>
      </c>
      <c r="F120" s="4" t="s">
        <v>19</v>
      </c>
      <c r="G120" s="4" t="s">
        <v>20</v>
      </c>
      <c r="H120" s="4" t="s">
        <v>21</v>
      </c>
      <c r="I120" s="5" t="s">
        <v>21</v>
      </c>
      <c r="J120" s="1" t="s">
        <v>527</v>
      </c>
      <c r="K120" s="1" t="s">
        <v>532</v>
      </c>
      <c r="L120" s="1" t="s">
        <v>536</v>
      </c>
      <c r="M120" s="4" t="str">
        <f t="shared" si="0"/>
        <v>Outstanding</v>
      </c>
      <c r="N120" s="13" t="s">
        <v>21</v>
      </c>
    </row>
    <row r="121" spans="1:14" ht="60" customHeight="1" x14ac:dyDescent="0.35">
      <c r="A121" s="11" t="s">
        <v>537</v>
      </c>
      <c r="B121" s="1" t="s">
        <v>538</v>
      </c>
      <c r="C121" s="2" t="s">
        <v>16</v>
      </c>
      <c r="D121" s="3" t="s">
        <v>138</v>
      </c>
      <c r="E121" s="4" t="s">
        <v>18</v>
      </c>
      <c r="F121" s="4" t="s">
        <v>19</v>
      </c>
      <c r="G121" s="4" t="s">
        <v>20</v>
      </c>
      <c r="H121" s="4" t="s">
        <v>21</v>
      </c>
      <c r="I121" s="5" t="s">
        <v>21</v>
      </c>
      <c r="J121" s="1" t="s">
        <v>527</v>
      </c>
      <c r="K121" s="1" t="s">
        <v>532</v>
      </c>
      <c r="L121" s="1" t="s">
        <v>539</v>
      </c>
      <c r="M121" s="4" t="str">
        <f t="shared" si="0"/>
        <v>Outstanding</v>
      </c>
      <c r="N121" s="13" t="s">
        <v>21</v>
      </c>
    </row>
    <row r="122" spans="1:14" ht="60" customHeight="1" x14ac:dyDescent="0.35">
      <c r="A122" s="11" t="s">
        <v>540</v>
      </c>
      <c r="B122" s="1" t="s">
        <v>541</v>
      </c>
      <c r="C122" s="2" t="s">
        <v>32</v>
      </c>
      <c r="D122" s="3" t="s">
        <v>138</v>
      </c>
      <c r="E122" s="4" t="s">
        <v>18</v>
      </c>
      <c r="F122" s="4" t="s">
        <v>19</v>
      </c>
      <c r="G122" s="4" t="s">
        <v>20</v>
      </c>
      <c r="H122" s="4" t="s">
        <v>21</v>
      </c>
      <c r="I122" s="5" t="s">
        <v>21</v>
      </c>
      <c r="J122" s="1" t="s">
        <v>542</v>
      </c>
      <c r="K122" s="1" t="s">
        <v>543</v>
      </c>
      <c r="L122" s="1" t="s">
        <v>544</v>
      </c>
      <c r="M122" s="4" t="str">
        <f t="shared" si="0"/>
        <v>Outstanding</v>
      </c>
      <c r="N122" s="13" t="s">
        <v>21</v>
      </c>
    </row>
    <row r="123" spans="1:14" ht="60" customHeight="1" x14ac:dyDescent="0.35">
      <c r="A123" s="11" t="s">
        <v>545</v>
      </c>
      <c r="B123" s="1" t="s">
        <v>546</v>
      </c>
      <c r="C123" s="2" t="s">
        <v>16</v>
      </c>
      <c r="D123" s="3" t="s">
        <v>138</v>
      </c>
      <c r="E123" s="4" t="s">
        <v>18</v>
      </c>
      <c r="F123" s="4" t="s">
        <v>19</v>
      </c>
      <c r="G123" s="4" t="s">
        <v>20</v>
      </c>
      <c r="H123" s="4" t="s">
        <v>21</v>
      </c>
      <c r="I123" s="5" t="s">
        <v>21</v>
      </c>
      <c r="J123" s="1" t="s">
        <v>547</v>
      </c>
      <c r="K123" s="1" t="s">
        <v>548</v>
      </c>
      <c r="L123" s="1" t="s">
        <v>549</v>
      </c>
      <c r="M123" s="4" t="str">
        <f t="shared" si="0"/>
        <v>Outstanding</v>
      </c>
      <c r="N123" s="13" t="s">
        <v>21</v>
      </c>
    </row>
    <row r="124" spans="1:14" ht="60" customHeight="1" x14ac:dyDescent="0.35">
      <c r="A124" s="11" t="s">
        <v>550</v>
      </c>
      <c r="B124" s="1" t="s">
        <v>551</v>
      </c>
      <c r="C124" s="2" t="s">
        <v>16</v>
      </c>
      <c r="D124" s="3" t="s">
        <v>138</v>
      </c>
      <c r="E124" s="4" t="s">
        <v>18</v>
      </c>
      <c r="F124" s="4" t="s">
        <v>19</v>
      </c>
      <c r="G124" s="4" t="s">
        <v>20</v>
      </c>
      <c r="H124" s="4" t="s">
        <v>21</v>
      </c>
      <c r="I124" s="5" t="s">
        <v>21</v>
      </c>
      <c r="J124" s="1" t="s">
        <v>552</v>
      </c>
      <c r="K124" s="1" t="s">
        <v>553</v>
      </c>
      <c r="L124" s="1" t="s">
        <v>554</v>
      </c>
      <c r="M124" s="4" t="str">
        <f t="shared" si="0"/>
        <v>Outstanding</v>
      </c>
      <c r="N124" s="13" t="s">
        <v>21</v>
      </c>
    </row>
    <row r="125" spans="1:14" ht="60" customHeight="1" x14ac:dyDescent="0.35">
      <c r="A125" s="11" t="s">
        <v>555</v>
      </c>
      <c r="B125" s="1" t="s">
        <v>556</v>
      </c>
      <c r="C125" s="2" t="s">
        <v>16</v>
      </c>
      <c r="D125" s="3" t="s">
        <v>138</v>
      </c>
      <c r="E125" s="4" t="s">
        <v>18</v>
      </c>
      <c r="F125" s="4" t="s">
        <v>19</v>
      </c>
      <c r="G125" s="4" t="s">
        <v>20</v>
      </c>
      <c r="H125" s="4" t="s">
        <v>21</v>
      </c>
      <c r="I125" s="5" t="s">
        <v>21</v>
      </c>
      <c r="J125" s="1" t="s">
        <v>552</v>
      </c>
      <c r="K125" s="1" t="s">
        <v>557</v>
      </c>
      <c r="L125" s="1" t="s">
        <v>558</v>
      </c>
      <c r="M125" s="4" t="str">
        <f t="shared" si="0"/>
        <v>Outstanding</v>
      </c>
      <c r="N125" s="13" t="s">
        <v>21</v>
      </c>
    </row>
    <row r="126" spans="1:14" ht="60" customHeight="1" x14ac:dyDescent="0.35">
      <c r="A126" s="11" t="s">
        <v>559</v>
      </c>
      <c r="B126" s="1" t="s">
        <v>560</v>
      </c>
      <c r="C126" s="2" t="s">
        <v>16</v>
      </c>
      <c r="D126" s="3" t="s">
        <v>138</v>
      </c>
      <c r="E126" s="4" t="s">
        <v>18</v>
      </c>
      <c r="F126" s="4" t="s">
        <v>19</v>
      </c>
      <c r="G126" s="4" t="s">
        <v>20</v>
      </c>
      <c r="H126" s="4" t="s">
        <v>21</v>
      </c>
      <c r="I126" s="5" t="s">
        <v>21</v>
      </c>
      <c r="J126" s="1" t="s">
        <v>561</v>
      </c>
      <c r="K126" s="1" t="s">
        <v>562</v>
      </c>
      <c r="L126" s="1" t="s">
        <v>563</v>
      </c>
      <c r="M126" s="4" t="str">
        <f t="shared" si="0"/>
        <v>Outstanding</v>
      </c>
      <c r="N126" s="13" t="s">
        <v>21</v>
      </c>
    </row>
    <row r="127" spans="1:14" ht="60" customHeight="1" x14ac:dyDescent="0.35">
      <c r="A127" s="11" t="s">
        <v>564</v>
      </c>
      <c r="B127" s="1" t="s">
        <v>565</v>
      </c>
      <c r="C127" s="2" t="s">
        <v>32</v>
      </c>
      <c r="D127" s="3" t="s">
        <v>138</v>
      </c>
      <c r="E127" s="4" t="s">
        <v>18</v>
      </c>
      <c r="F127" s="4" t="s">
        <v>19</v>
      </c>
      <c r="G127" s="4" t="s">
        <v>20</v>
      </c>
      <c r="H127" s="4" t="s">
        <v>21</v>
      </c>
      <c r="I127" s="5" t="s">
        <v>21</v>
      </c>
      <c r="J127" s="1" t="s">
        <v>566</v>
      </c>
      <c r="K127" s="1" t="s">
        <v>567</v>
      </c>
      <c r="L127" s="1" t="s">
        <v>568</v>
      </c>
      <c r="M127" s="4" t="str">
        <f t="shared" si="0"/>
        <v>Outstanding</v>
      </c>
      <c r="N127" s="13" t="s">
        <v>21</v>
      </c>
    </row>
    <row r="128" spans="1:14" ht="60" customHeight="1" x14ac:dyDescent="0.35">
      <c r="A128" s="11" t="s">
        <v>569</v>
      </c>
      <c r="B128" s="1" t="s">
        <v>570</v>
      </c>
      <c r="C128" s="2" t="s">
        <v>16</v>
      </c>
      <c r="D128" s="3" t="s">
        <v>138</v>
      </c>
      <c r="E128" s="4" t="s">
        <v>18</v>
      </c>
      <c r="F128" s="4" t="s">
        <v>19</v>
      </c>
      <c r="G128" s="4" t="s">
        <v>20</v>
      </c>
      <c r="H128" s="4" t="s">
        <v>21</v>
      </c>
      <c r="I128" s="5" t="s">
        <v>21</v>
      </c>
      <c r="J128" s="1" t="s">
        <v>571</v>
      </c>
      <c r="K128" s="1" t="s">
        <v>572</v>
      </c>
      <c r="L128" s="1" t="s">
        <v>573</v>
      </c>
      <c r="M128" s="4" t="str">
        <f t="shared" si="0"/>
        <v>Outstanding</v>
      </c>
      <c r="N128" s="13" t="s">
        <v>21</v>
      </c>
    </row>
    <row r="129" spans="1:14" ht="60" customHeight="1" x14ac:dyDescent="0.35">
      <c r="A129" s="11" t="s">
        <v>574</v>
      </c>
      <c r="B129" s="1" t="s">
        <v>575</v>
      </c>
      <c r="C129" s="2" t="s">
        <v>32</v>
      </c>
      <c r="D129" s="3" t="s">
        <v>138</v>
      </c>
      <c r="E129" s="4" t="s">
        <v>18</v>
      </c>
      <c r="F129" s="4" t="s">
        <v>19</v>
      </c>
      <c r="G129" s="4" t="s">
        <v>20</v>
      </c>
      <c r="H129" s="4" t="s">
        <v>21</v>
      </c>
      <c r="I129" s="5" t="s">
        <v>21</v>
      </c>
      <c r="J129" s="1" t="s">
        <v>576</v>
      </c>
      <c r="K129" s="1" t="s">
        <v>577</v>
      </c>
      <c r="L129" s="1" t="s">
        <v>578</v>
      </c>
      <c r="M129" s="4" t="str">
        <f t="shared" si="0"/>
        <v>Outstanding</v>
      </c>
      <c r="N129" s="13" t="s">
        <v>21</v>
      </c>
    </row>
    <row r="130" spans="1:14" ht="60" customHeight="1" x14ac:dyDescent="0.35">
      <c r="A130" s="11" t="s">
        <v>579</v>
      </c>
      <c r="B130" s="1" t="s">
        <v>580</v>
      </c>
      <c r="C130" s="2" t="s">
        <v>16</v>
      </c>
      <c r="D130" s="3" t="s">
        <v>138</v>
      </c>
      <c r="E130" s="4" t="s">
        <v>18</v>
      </c>
      <c r="F130" s="4" t="s">
        <v>19</v>
      </c>
      <c r="G130" s="4" t="s">
        <v>20</v>
      </c>
      <c r="H130" s="4" t="s">
        <v>21</v>
      </c>
      <c r="I130" s="5" t="s">
        <v>21</v>
      </c>
      <c r="J130" s="1" t="s">
        <v>581</v>
      </c>
      <c r="K130" s="1" t="s">
        <v>582</v>
      </c>
      <c r="L130" s="1" t="s">
        <v>583</v>
      </c>
      <c r="M130" s="4" t="str">
        <f t="shared" si="0"/>
        <v>Outstanding</v>
      </c>
      <c r="N130" s="13" t="s">
        <v>21</v>
      </c>
    </row>
    <row r="131" spans="1:14" ht="60" customHeight="1" x14ac:dyDescent="0.35">
      <c r="A131" s="11" t="s">
        <v>584</v>
      </c>
      <c r="B131" s="1" t="s">
        <v>585</v>
      </c>
      <c r="C131" s="2" t="s">
        <v>16</v>
      </c>
      <c r="D131" s="3" t="s">
        <v>138</v>
      </c>
      <c r="E131" s="4" t="s">
        <v>18</v>
      </c>
      <c r="F131" s="4" t="s">
        <v>19</v>
      </c>
      <c r="G131" s="4" t="s">
        <v>20</v>
      </c>
      <c r="H131" s="4" t="s">
        <v>21</v>
      </c>
      <c r="I131" s="5" t="s">
        <v>21</v>
      </c>
      <c r="J131" s="1" t="s">
        <v>586</v>
      </c>
      <c r="K131" s="1" t="s">
        <v>587</v>
      </c>
      <c r="L131" s="1" t="s">
        <v>588</v>
      </c>
      <c r="M131" s="4" t="str">
        <f t="shared" si="0"/>
        <v>Outstanding</v>
      </c>
      <c r="N131" s="13" t="s">
        <v>21</v>
      </c>
    </row>
    <row r="132" spans="1:14" ht="60" customHeight="1" x14ac:dyDescent="0.35">
      <c r="A132" s="11" t="s">
        <v>589</v>
      </c>
      <c r="B132" s="1" t="s">
        <v>590</v>
      </c>
      <c r="C132" s="2" t="s">
        <v>16</v>
      </c>
      <c r="D132" s="3" t="s">
        <v>138</v>
      </c>
      <c r="E132" s="4" t="s">
        <v>18</v>
      </c>
      <c r="F132" s="4" t="s">
        <v>19</v>
      </c>
      <c r="G132" s="4" t="s">
        <v>20</v>
      </c>
      <c r="H132" s="4" t="s">
        <v>21</v>
      </c>
      <c r="I132" s="5" t="s">
        <v>21</v>
      </c>
      <c r="J132" s="1" t="s">
        <v>591</v>
      </c>
      <c r="K132" s="1" t="s">
        <v>592</v>
      </c>
      <c r="L132" s="1" t="s">
        <v>593</v>
      </c>
      <c r="M132" s="4" t="str">
        <f t="shared" si="0"/>
        <v>Outstanding</v>
      </c>
      <c r="N132" s="13" t="s">
        <v>21</v>
      </c>
    </row>
    <row r="133" spans="1:14" ht="60" customHeight="1" x14ac:dyDescent="0.35">
      <c r="A133" s="11" t="s">
        <v>594</v>
      </c>
      <c r="B133" s="1" t="s">
        <v>595</v>
      </c>
      <c r="C133" s="2" t="s">
        <v>16</v>
      </c>
      <c r="D133" s="3" t="s">
        <v>138</v>
      </c>
      <c r="E133" s="4" t="s">
        <v>18</v>
      </c>
      <c r="F133" s="4" t="s">
        <v>19</v>
      </c>
      <c r="G133" s="4" t="s">
        <v>20</v>
      </c>
      <c r="H133" s="4" t="s">
        <v>21</v>
      </c>
      <c r="I133" s="5" t="s">
        <v>21</v>
      </c>
      <c r="J133" s="1" t="s">
        <v>596</v>
      </c>
      <c r="K133" s="1" t="s">
        <v>597</v>
      </c>
      <c r="L133" s="1" t="s">
        <v>598</v>
      </c>
      <c r="M133" s="4" t="str">
        <f t="shared" si="0"/>
        <v>Outstanding</v>
      </c>
      <c r="N133" s="13" t="s">
        <v>21</v>
      </c>
    </row>
    <row r="134" spans="1:14" ht="60" customHeight="1" x14ac:dyDescent="0.35">
      <c r="A134" s="11" t="s">
        <v>599</v>
      </c>
      <c r="B134" s="1" t="s">
        <v>600</v>
      </c>
      <c r="C134" s="2" t="s">
        <v>16</v>
      </c>
      <c r="D134" s="3" t="s">
        <v>138</v>
      </c>
      <c r="E134" s="4" t="s">
        <v>18</v>
      </c>
      <c r="F134" s="4" t="s">
        <v>19</v>
      </c>
      <c r="G134" s="4" t="s">
        <v>20</v>
      </c>
      <c r="H134" s="4" t="s">
        <v>21</v>
      </c>
      <c r="I134" s="5" t="s">
        <v>21</v>
      </c>
      <c r="J134" s="1" t="s">
        <v>491</v>
      </c>
      <c r="K134" s="1" t="s">
        <v>601</v>
      </c>
      <c r="L134" s="1" t="s">
        <v>493</v>
      </c>
      <c r="M134" s="4" t="str">
        <f t="shared" si="0"/>
        <v>Outstanding</v>
      </c>
      <c r="N134" s="13" t="s">
        <v>21</v>
      </c>
    </row>
    <row r="135" spans="1:14" ht="60" customHeight="1" x14ac:dyDescent="0.35">
      <c r="A135" s="11" t="s">
        <v>602</v>
      </c>
      <c r="B135" s="1" t="s">
        <v>603</v>
      </c>
      <c r="C135" s="2" t="s">
        <v>16</v>
      </c>
      <c r="D135" s="3" t="s">
        <v>138</v>
      </c>
      <c r="E135" s="4" t="s">
        <v>18</v>
      </c>
      <c r="F135" s="4" t="s">
        <v>19</v>
      </c>
      <c r="G135" s="4" t="s">
        <v>20</v>
      </c>
      <c r="H135" s="4" t="s">
        <v>21</v>
      </c>
      <c r="I135" s="5" t="s">
        <v>21</v>
      </c>
      <c r="J135" s="1" t="s">
        <v>491</v>
      </c>
      <c r="K135" s="1" t="s">
        <v>604</v>
      </c>
      <c r="L135" s="1" t="s">
        <v>493</v>
      </c>
      <c r="M135" s="4" t="str">
        <f t="shared" si="0"/>
        <v>Outstanding</v>
      </c>
      <c r="N135" s="13" t="s">
        <v>21</v>
      </c>
    </row>
    <row r="136" spans="1:14" ht="60" customHeight="1" x14ac:dyDescent="0.35">
      <c r="A136" s="11" t="s">
        <v>605</v>
      </c>
      <c r="B136" s="1" t="s">
        <v>606</v>
      </c>
      <c r="C136" s="2" t="s">
        <v>16</v>
      </c>
      <c r="D136" s="3" t="s">
        <v>138</v>
      </c>
      <c r="E136" s="4" t="s">
        <v>18</v>
      </c>
      <c r="F136" s="4" t="s">
        <v>19</v>
      </c>
      <c r="G136" s="4" t="s">
        <v>20</v>
      </c>
      <c r="H136" s="4" t="s">
        <v>21</v>
      </c>
      <c r="I136" s="5" t="s">
        <v>21</v>
      </c>
      <c r="J136" s="1" t="s">
        <v>491</v>
      </c>
      <c r="K136" s="1" t="s">
        <v>607</v>
      </c>
      <c r="L136" s="1" t="s">
        <v>493</v>
      </c>
      <c r="M136" s="4" t="str">
        <f t="shared" si="0"/>
        <v>Outstanding</v>
      </c>
      <c r="N136" s="13" t="s">
        <v>21</v>
      </c>
    </row>
    <row r="137" spans="1:14" ht="60" customHeight="1" x14ac:dyDescent="0.35">
      <c r="A137" s="11" t="s">
        <v>608</v>
      </c>
      <c r="B137" s="1" t="s">
        <v>609</v>
      </c>
      <c r="C137" s="2" t="s">
        <v>16</v>
      </c>
      <c r="D137" s="3" t="s">
        <v>138</v>
      </c>
      <c r="E137" s="4" t="s">
        <v>18</v>
      </c>
      <c r="F137" s="4" t="s">
        <v>19</v>
      </c>
      <c r="G137" s="4" t="s">
        <v>20</v>
      </c>
      <c r="H137" s="4" t="s">
        <v>21</v>
      </c>
      <c r="I137" s="5" t="s">
        <v>21</v>
      </c>
      <c r="J137" s="1" t="s">
        <v>610</v>
      </c>
      <c r="K137" s="1" t="s">
        <v>611</v>
      </c>
      <c r="L137" s="1" t="s">
        <v>612</v>
      </c>
      <c r="M137" s="4" t="str">
        <f t="shared" si="0"/>
        <v>Outstanding</v>
      </c>
      <c r="N137" s="13" t="s">
        <v>21</v>
      </c>
    </row>
    <row r="138" spans="1:14" ht="60" customHeight="1" x14ac:dyDescent="0.35">
      <c r="A138" s="11" t="s">
        <v>613</v>
      </c>
      <c r="B138" s="1" t="s">
        <v>614</v>
      </c>
      <c r="C138" s="2" t="s">
        <v>16</v>
      </c>
      <c r="D138" s="3" t="s">
        <v>138</v>
      </c>
      <c r="E138" s="4" t="s">
        <v>18</v>
      </c>
      <c r="F138" s="4" t="s">
        <v>19</v>
      </c>
      <c r="G138" s="4" t="s">
        <v>20</v>
      </c>
      <c r="H138" s="4" t="s">
        <v>21</v>
      </c>
      <c r="I138" s="5" t="s">
        <v>21</v>
      </c>
      <c r="J138" s="1" t="s">
        <v>615</v>
      </c>
      <c r="K138" s="1" t="s">
        <v>616</v>
      </c>
      <c r="L138" s="1" t="s">
        <v>617</v>
      </c>
      <c r="M138" s="4" t="str">
        <f t="shared" si="0"/>
        <v>Outstanding</v>
      </c>
      <c r="N138" s="13" t="s">
        <v>21</v>
      </c>
    </row>
    <row r="139" spans="1:14" ht="60" customHeight="1" x14ac:dyDescent="0.35">
      <c r="A139" s="11" t="s">
        <v>618</v>
      </c>
      <c r="B139" s="1" t="s">
        <v>619</v>
      </c>
      <c r="C139" s="2" t="s">
        <v>16</v>
      </c>
      <c r="D139" s="3" t="s">
        <v>138</v>
      </c>
      <c r="E139" s="4" t="s">
        <v>18</v>
      </c>
      <c r="F139" s="4" t="s">
        <v>19</v>
      </c>
      <c r="G139" s="4" t="s">
        <v>20</v>
      </c>
      <c r="H139" s="4" t="s">
        <v>21</v>
      </c>
      <c r="I139" s="5" t="s">
        <v>21</v>
      </c>
      <c r="J139" s="1" t="s">
        <v>620</v>
      </c>
      <c r="K139" s="1" t="s">
        <v>621</v>
      </c>
      <c r="L139" s="1" t="s">
        <v>622</v>
      </c>
      <c r="M139" s="4" t="str">
        <f t="shared" si="0"/>
        <v>Outstanding</v>
      </c>
      <c r="N139" s="13" t="s">
        <v>21</v>
      </c>
    </row>
    <row r="140" spans="1:14" ht="60" customHeight="1" x14ac:dyDescent="0.35">
      <c r="A140" s="11" t="s">
        <v>623</v>
      </c>
      <c r="B140" s="1" t="s">
        <v>624</v>
      </c>
      <c r="C140" s="2" t="s">
        <v>16</v>
      </c>
      <c r="D140" s="3" t="s">
        <v>138</v>
      </c>
      <c r="E140" s="4" t="s">
        <v>18</v>
      </c>
      <c r="F140" s="4" t="s">
        <v>19</v>
      </c>
      <c r="G140" s="4" t="s">
        <v>20</v>
      </c>
      <c r="H140" s="4" t="s">
        <v>21</v>
      </c>
      <c r="I140" s="5" t="s">
        <v>21</v>
      </c>
      <c r="J140" s="1" t="s">
        <v>625</v>
      </c>
      <c r="K140" s="1" t="s">
        <v>621</v>
      </c>
      <c r="L140" s="1" t="s">
        <v>626</v>
      </c>
      <c r="M140" s="4" t="str">
        <f t="shared" si="0"/>
        <v>Outstanding</v>
      </c>
      <c r="N140" s="13" t="s">
        <v>21</v>
      </c>
    </row>
    <row r="141" spans="1:14" ht="60" customHeight="1" x14ac:dyDescent="0.35">
      <c r="A141" s="11" t="s">
        <v>627</v>
      </c>
      <c r="B141" s="1" t="s">
        <v>628</v>
      </c>
      <c r="C141" s="2" t="s">
        <v>16</v>
      </c>
      <c r="D141" s="3" t="s">
        <v>138</v>
      </c>
      <c r="E141" s="4" t="s">
        <v>18</v>
      </c>
      <c r="F141" s="4" t="s">
        <v>19</v>
      </c>
      <c r="G141" s="4" t="s">
        <v>20</v>
      </c>
      <c r="H141" s="4" t="s">
        <v>21</v>
      </c>
      <c r="I141" s="5" t="s">
        <v>21</v>
      </c>
      <c r="J141" s="1" t="s">
        <v>629</v>
      </c>
      <c r="K141" s="1" t="s">
        <v>630</v>
      </c>
      <c r="L141" s="1" t="s">
        <v>631</v>
      </c>
      <c r="M141" s="4" t="str">
        <f t="shared" si="0"/>
        <v>Outstanding</v>
      </c>
      <c r="N141" s="13" t="s">
        <v>21</v>
      </c>
    </row>
    <row r="142" spans="1:14" ht="60" customHeight="1" x14ac:dyDescent="0.35">
      <c r="A142" s="12" t="s">
        <v>632</v>
      </c>
      <c r="B142" s="6" t="s">
        <v>633</v>
      </c>
      <c r="C142" s="7" t="s">
        <v>16</v>
      </c>
      <c r="D142" s="8" t="s">
        <v>138</v>
      </c>
      <c r="E142" s="9" t="s">
        <v>18</v>
      </c>
      <c r="F142" s="9" t="s">
        <v>19</v>
      </c>
      <c r="G142" s="9" t="s">
        <v>20</v>
      </c>
      <c r="H142" s="9" t="s">
        <v>21</v>
      </c>
      <c r="I142" s="10" t="s">
        <v>21</v>
      </c>
      <c r="J142" s="6" t="s">
        <v>634</v>
      </c>
      <c r="K142" s="6" t="s">
        <v>635</v>
      </c>
      <c r="L142" s="6" t="s">
        <v>636</v>
      </c>
      <c r="M142" s="9" t="str">
        <f t="shared" si="0"/>
        <v>Outstanding</v>
      </c>
      <c r="N142" s="14" t="s">
        <v>21</v>
      </c>
    </row>
    <row r="146" spans="1:4" ht="32" customHeight="1" x14ac:dyDescent="0.35">
      <c r="A146" s="81" t="s">
        <v>637</v>
      </c>
      <c r="B146" s="81"/>
      <c r="C146" s="81"/>
      <c r="D146" s="81"/>
    </row>
  </sheetData>
  <mergeCells count="1">
    <mergeCell ref="A146:D146"/>
  </mergeCells>
  <conditionalFormatting sqref="C2:C142">
    <cfRule type="expression" dxfId="25" priority="14">
      <formula>LEFT($C2,7)="CAT III"</formula>
    </cfRule>
    <cfRule type="expression" dxfId="24" priority="15">
      <formula>LEFT($C2,6)="CAT II"</formula>
    </cfRule>
    <cfRule type="expression" dxfId="23" priority="16">
      <formula>LEFT($C2,5)="CAT I"</formula>
    </cfRule>
  </conditionalFormatting>
  <conditionalFormatting sqref="E2:E142">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F2:F142">
    <cfRule type="cellIs" dxfId="18" priority="5" operator="equal">
      <formula>"Low"</formula>
    </cfRule>
    <cfRule type="cellIs" dxfId="17" priority="6" operator="equal">
      <formula>"Medium"</formula>
    </cfRule>
    <cfRule type="cellIs" dxfId="16" priority="7" operator="equal">
      <formula>"High"</formula>
    </cfRule>
  </conditionalFormatting>
  <conditionalFormatting sqref="H2:H142">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E2:E142" xr:uid="{00000000-0002-0000-0200-000000000000}">
      <formula1>"Must,Should,Could,Won't,Unassigned"</formula1>
    </dataValidation>
    <dataValidation type="list" showErrorMessage="1" errorTitle="Invalid Value" error="Please select a value from the list: Low, Medium, High, Unassessed." sqref="F2:F142" xr:uid="{00000000-0002-0000-0200-000001000000}">
      <formula1>"Low,Medium,High,Unassessed"</formula1>
    </dataValidation>
    <dataValidation type="list" showErrorMessage="1" errorTitle="Invalid Value" error="Please select a value from the list: Phase1, Phase2, Phase3, Phase4, Phase5, Pending." sqref="G2:G142"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142" xr:uid="{00000000-0002-0000-0200-000003000000}">
      <formula1>"Implemented,Testing,Failed,Compensated,Risk Accepted,N/A"</formula1>
    </dataValidation>
  </dataValidations>
  <hyperlinks>
    <hyperlink ref="A146"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98" t="s">
        <v>765</v>
      </c>
      <c r="C2" s="98" t="s">
        <v>765</v>
      </c>
      <c r="D2" s="98" t="s">
        <v>765</v>
      </c>
      <c r="E2" s="98" t="s">
        <v>765</v>
      </c>
      <c r="F2" s="98" t="s">
        <v>765</v>
      </c>
      <c r="G2" s="98" t="s">
        <v>765</v>
      </c>
      <c r="H2" s="102" t="s">
        <v>766</v>
      </c>
      <c r="I2" s="102" t="s">
        <v>766</v>
      </c>
      <c r="J2" s="102" t="s">
        <v>766</v>
      </c>
      <c r="K2" s="102" t="s">
        <v>766</v>
      </c>
      <c r="L2" s="102" t="s">
        <v>766</v>
      </c>
      <c r="M2" s="101" t="s">
        <v>767</v>
      </c>
      <c r="N2" s="101" t="s">
        <v>767</v>
      </c>
      <c r="O2" s="103" t="s">
        <v>768</v>
      </c>
      <c r="P2" s="103" t="s">
        <v>768</v>
      </c>
      <c r="Q2" s="99" t="s">
        <v>12</v>
      </c>
      <c r="R2" s="99" t="s">
        <v>12</v>
      </c>
      <c r="S2" s="99" t="s">
        <v>12</v>
      </c>
      <c r="T2" s="100" t="s">
        <v>769</v>
      </c>
    </row>
    <row r="3" spans="2:20" ht="35" customHeight="1" x14ac:dyDescent="0.35">
      <c r="B3" s="71" t="s">
        <v>770</v>
      </c>
      <c r="C3" s="71" t="s">
        <v>771</v>
      </c>
      <c r="D3" s="71" t="s">
        <v>772</v>
      </c>
      <c r="E3" s="71" t="s">
        <v>773</v>
      </c>
      <c r="F3" s="71" t="s">
        <v>774</v>
      </c>
      <c r="G3" s="71" t="s">
        <v>10</v>
      </c>
      <c r="H3" s="72" t="s">
        <v>775</v>
      </c>
      <c r="I3" s="72" t="s">
        <v>776</v>
      </c>
      <c r="J3" s="72" t="s">
        <v>777</v>
      </c>
      <c r="K3" s="72" t="s">
        <v>778</v>
      </c>
      <c r="L3" s="72" t="s">
        <v>709</v>
      </c>
      <c r="M3" s="73" t="s">
        <v>779</v>
      </c>
      <c r="N3" s="73" t="s">
        <v>780</v>
      </c>
      <c r="O3" s="74" t="s">
        <v>781</v>
      </c>
      <c r="P3" s="74" t="s">
        <v>782</v>
      </c>
      <c r="Q3" s="75" t="s">
        <v>12</v>
      </c>
      <c r="R3" s="75" t="s">
        <v>783</v>
      </c>
      <c r="S3" s="75" t="s">
        <v>784</v>
      </c>
      <c r="T3" s="76" t="s">
        <v>785</v>
      </c>
    </row>
    <row r="4" spans="2:20" ht="60" customHeight="1" x14ac:dyDescent="0.35">
      <c r="B4" s="77" t="s">
        <v>786</v>
      </c>
      <c r="C4" s="77" t="s">
        <v>787</v>
      </c>
      <c r="D4" s="77" t="s">
        <v>788</v>
      </c>
      <c r="E4" s="77" t="s">
        <v>789</v>
      </c>
      <c r="F4" s="77" t="s">
        <v>790</v>
      </c>
      <c r="G4" s="77" t="s">
        <v>791</v>
      </c>
      <c r="H4" s="77" t="s">
        <v>792</v>
      </c>
      <c r="I4" s="77" t="s">
        <v>793</v>
      </c>
      <c r="J4" s="77" t="s">
        <v>794</v>
      </c>
      <c r="K4" s="77" t="s">
        <v>795</v>
      </c>
      <c r="L4" s="77" t="s">
        <v>796</v>
      </c>
      <c r="M4" s="77" t="s">
        <v>797</v>
      </c>
      <c r="N4" s="77" t="s">
        <v>798</v>
      </c>
      <c r="O4" s="77" t="s">
        <v>799</v>
      </c>
      <c r="P4" s="77" t="s">
        <v>800</v>
      </c>
      <c r="Q4" s="77" t="s">
        <v>801</v>
      </c>
      <c r="R4" s="77" t="s">
        <v>802</v>
      </c>
      <c r="S4" s="77" t="s">
        <v>803</v>
      </c>
      <c r="T4" s="77" t="s">
        <v>804</v>
      </c>
    </row>
    <row r="5" spans="2:20" ht="60" customHeight="1" x14ac:dyDescent="0.35">
      <c r="B5" s="39" t="s">
        <v>805</v>
      </c>
      <c r="C5" s="78"/>
      <c r="D5" s="79"/>
      <c r="E5" s="79" t="s">
        <v>21</v>
      </c>
      <c r="F5" s="79" t="str">
        <f>IF(E5&lt;&gt;"", IFERROR(VLOOKUP(E5, Dashboard!$B44:$F49, 5, FALSE), ""), "")</f>
        <v/>
      </c>
      <c r="G5" s="80"/>
      <c r="H5" s="67"/>
      <c r="I5" s="67"/>
      <c r="J5" s="80"/>
      <c r="K5" s="80"/>
      <c r="L5" s="41"/>
      <c r="M5" s="41"/>
      <c r="N5" s="80"/>
      <c r="O5" s="80"/>
      <c r="P5" s="41"/>
      <c r="Q5" s="41" t="s">
        <v>21</v>
      </c>
      <c r="R5" s="80"/>
      <c r="S5" s="67"/>
      <c r="T5" s="80"/>
    </row>
    <row r="6" spans="2:20" ht="60" customHeight="1" x14ac:dyDescent="0.35">
      <c r="B6" s="39" t="s">
        <v>806</v>
      </c>
      <c r="C6" s="78"/>
      <c r="D6" s="79"/>
      <c r="E6" s="79" t="s">
        <v>21</v>
      </c>
      <c r="F6" s="79" t="str">
        <f>IF(E6&lt;&gt;"", IFERROR(VLOOKUP(E6, Dashboard!$B44:$F49, 5, FALSE), ""), "")</f>
        <v/>
      </c>
      <c r="G6" s="80"/>
      <c r="H6" s="67"/>
      <c r="I6" s="67"/>
      <c r="J6" s="80"/>
      <c r="K6" s="80"/>
      <c r="L6" s="41"/>
      <c r="M6" s="41"/>
      <c r="N6" s="80"/>
      <c r="O6" s="80"/>
      <c r="P6" s="41"/>
      <c r="Q6" s="41" t="s">
        <v>21</v>
      </c>
      <c r="R6" s="80"/>
      <c r="S6" s="67"/>
      <c r="T6" s="80"/>
    </row>
    <row r="7" spans="2:20" ht="60" customHeight="1" x14ac:dyDescent="0.35">
      <c r="B7" s="39" t="s">
        <v>807</v>
      </c>
      <c r="C7" s="78"/>
      <c r="D7" s="79"/>
      <c r="E7" s="79" t="s">
        <v>21</v>
      </c>
      <c r="F7" s="79" t="str">
        <f>IF(E7&lt;&gt;"", IFERROR(VLOOKUP(E7, Dashboard!$B44:$F49, 5, FALSE), ""), "")</f>
        <v/>
      </c>
      <c r="G7" s="80"/>
      <c r="H7" s="67"/>
      <c r="I7" s="67"/>
      <c r="J7" s="80"/>
      <c r="K7" s="80"/>
      <c r="L7" s="41"/>
      <c r="M7" s="41"/>
      <c r="N7" s="80"/>
      <c r="O7" s="80"/>
      <c r="P7" s="41"/>
      <c r="Q7" s="41" t="s">
        <v>21</v>
      </c>
      <c r="R7" s="80"/>
      <c r="S7" s="67"/>
      <c r="T7" s="80"/>
    </row>
    <row r="8" spans="2:20" ht="60" customHeight="1" x14ac:dyDescent="0.35">
      <c r="B8" s="39" t="s">
        <v>808</v>
      </c>
      <c r="C8" s="78"/>
      <c r="D8" s="79"/>
      <c r="E8" s="79" t="s">
        <v>21</v>
      </c>
      <c r="F8" s="79" t="str">
        <f>IF(E8&lt;&gt;"", IFERROR(VLOOKUP(E8, Dashboard!$B44:$F49, 5, FALSE), ""), "")</f>
        <v/>
      </c>
      <c r="G8" s="80"/>
      <c r="H8" s="67"/>
      <c r="I8" s="67"/>
      <c r="J8" s="80"/>
      <c r="K8" s="80"/>
      <c r="L8" s="41"/>
      <c r="M8" s="41"/>
      <c r="N8" s="80"/>
      <c r="O8" s="80"/>
      <c r="P8" s="41"/>
      <c r="Q8" s="41" t="s">
        <v>21</v>
      </c>
      <c r="R8" s="80"/>
      <c r="S8" s="67"/>
      <c r="T8" s="80"/>
    </row>
    <row r="9" spans="2:20" ht="60" customHeight="1" x14ac:dyDescent="0.35">
      <c r="B9" s="39" t="s">
        <v>809</v>
      </c>
      <c r="C9" s="78"/>
      <c r="D9" s="79"/>
      <c r="E9" s="79" t="s">
        <v>21</v>
      </c>
      <c r="F9" s="79" t="str">
        <f>IF(E9&lt;&gt;"", IFERROR(VLOOKUP(E9, Dashboard!$B44:$F49, 5, FALSE), ""), "")</f>
        <v/>
      </c>
      <c r="G9" s="80"/>
      <c r="H9" s="67"/>
      <c r="I9" s="67"/>
      <c r="J9" s="80"/>
      <c r="K9" s="80"/>
      <c r="L9" s="41"/>
      <c r="M9" s="41"/>
      <c r="N9" s="80"/>
      <c r="O9" s="80"/>
      <c r="P9" s="41"/>
      <c r="Q9" s="41" t="s">
        <v>21</v>
      </c>
      <c r="R9" s="80"/>
      <c r="S9" s="67"/>
      <c r="T9" s="80"/>
    </row>
    <row r="10" spans="2:20" ht="60" customHeight="1" x14ac:dyDescent="0.35">
      <c r="B10" s="39" t="s">
        <v>810</v>
      </c>
      <c r="C10" s="78"/>
      <c r="D10" s="79"/>
      <c r="E10" s="79" t="s">
        <v>21</v>
      </c>
      <c r="F10" s="79" t="str">
        <f>IF(E10&lt;&gt;"", IFERROR(VLOOKUP(E10, Dashboard!$B44:$F49, 5, FALSE), ""), "")</f>
        <v/>
      </c>
      <c r="G10" s="80"/>
      <c r="H10" s="67"/>
      <c r="I10" s="67"/>
      <c r="J10" s="80"/>
      <c r="K10" s="80"/>
      <c r="L10" s="41"/>
      <c r="M10" s="41"/>
      <c r="N10" s="80"/>
      <c r="O10" s="80"/>
      <c r="P10" s="41"/>
      <c r="Q10" s="41" t="s">
        <v>21</v>
      </c>
      <c r="R10" s="80"/>
      <c r="S10" s="67"/>
      <c r="T10" s="80"/>
    </row>
    <row r="11" spans="2:20" ht="60" customHeight="1" x14ac:dyDescent="0.35">
      <c r="B11" s="39" t="s">
        <v>811</v>
      </c>
      <c r="C11" s="78"/>
      <c r="D11" s="79"/>
      <c r="E11" s="79" t="s">
        <v>21</v>
      </c>
      <c r="F11" s="79" t="str">
        <f>IF(E11&lt;&gt;"", IFERROR(VLOOKUP(E11, Dashboard!$B44:$F49, 5, FALSE), ""), "")</f>
        <v/>
      </c>
      <c r="G11" s="80"/>
      <c r="H11" s="67"/>
      <c r="I11" s="67"/>
      <c r="J11" s="80"/>
      <c r="K11" s="80"/>
      <c r="L11" s="41"/>
      <c r="M11" s="41"/>
      <c r="N11" s="80"/>
      <c r="O11" s="80"/>
      <c r="P11" s="41"/>
      <c r="Q11" s="41" t="s">
        <v>21</v>
      </c>
      <c r="R11" s="80"/>
      <c r="S11" s="67"/>
      <c r="T11" s="80"/>
    </row>
    <row r="12" spans="2:20" ht="60" customHeight="1" x14ac:dyDescent="0.35">
      <c r="B12" s="39" t="s">
        <v>812</v>
      </c>
      <c r="C12" s="78"/>
      <c r="D12" s="79"/>
      <c r="E12" s="79" t="s">
        <v>21</v>
      </c>
      <c r="F12" s="79" t="str">
        <f>IF(E12&lt;&gt;"", IFERROR(VLOOKUP(E12, Dashboard!$B44:$F49, 5, FALSE), ""), "")</f>
        <v/>
      </c>
      <c r="G12" s="80"/>
      <c r="H12" s="67"/>
      <c r="I12" s="67"/>
      <c r="J12" s="80"/>
      <c r="K12" s="80"/>
      <c r="L12" s="41"/>
      <c r="M12" s="41"/>
      <c r="N12" s="80"/>
      <c r="O12" s="80"/>
      <c r="P12" s="41"/>
      <c r="Q12" s="41" t="s">
        <v>21</v>
      </c>
      <c r="R12" s="80"/>
      <c r="S12" s="67"/>
      <c r="T12" s="80"/>
    </row>
    <row r="13" spans="2:20" ht="60" customHeight="1" x14ac:dyDescent="0.35">
      <c r="B13" s="39" t="s">
        <v>813</v>
      </c>
      <c r="C13" s="78"/>
      <c r="D13" s="79"/>
      <c r="E13" s="79" t="s">
        <v>21</v>
      </c>
      <c r="F13" s="79" t="str">
        <f>IF(E13&lt;&gt;"", IFERROR(VLOOKUP(E13, Dashboard!$B44:$F49, 5, FALSE), ""), "")</f>
        <v/>
      </c>
      <c r="G13" s="80"/>
      <c r="H13" s="67"/>
      <c r="I13" s="67"/>
      <c r="J13" s="80"/>
      <c r="K13" s="80"/>
      <c r="L13" s="41"/>
      <c r="M13" s="41"/>
      <c r="N13" s="80"/>
      <c r="O13" s="80"/>
      <c r="P13" s="41"/>
      <c r="Q13" s="41" t="s">
        <v>21</v>
      </c>
      <c r="R13" s="80"/>
      <c r="S13" s="67"/>
      <c r="T13" s="80"/>
    </row>
    <row r="14" spans="2:20" ht="60" customHeight="1" x14ac:dyDescent="0.35">
      <c r="B14" s="39" t="s">
        <v>814</v>
      </c>
      <c r="C14" s="78"/>
      <c r="D14" s="79"/>
      <c r="E14" s="79" t="s">
        <v>21</v>
      </c>
      <c r="F14" s="79" t="str">
        <f>IF(E14&lt;&gt;"", IFERROR(VLOOKUP(E14, Dashboard!$B44:$F49, 5, FALSE), ""), "")</f>
        <v/>
      </c>
      <c r="G14" s="80"/>
      <c r="H14" s="67"/>
      <c r="I14" s="67"/>
      <c r="J14" s="80"/>
      <c r="K14" s="80"/>
      <c r="L14" s="41"/>
      <c r="M14" s="41"/>
      <c r="N14" s="80"/>
      <c r="O14" s="80"/>
      <c r="P14" s="41"/>
      <c r="Q14" s="41" t="s">
        <v>21</v>
      </c>
      <c r="R14" s="80"/>
      <c r="S14" s="67"/>
      <c r="T14" s="80"/>
    </row>
    <row r="15" spans="2:20" ht="60" customHeight="1" x14ac:dyDescent="0.35">
      <c r="B15" s="39" t="s">
        <v>815</v>
      </c>
      <c r="C15" s="78"/>
      <c r="D15" s="79"/>
      <c r="E15" s="79" t="s">
        <v>21</v>
      </c>
      <c r="F15" s="79" t="str">
        <f>IF(E15&lt;&gt;"", IFERROR(VLOOKUP(E15, Dashboard!$B44:$F49, 5, FALSE), ""), "")</f>
        <v/>
      </c>
      <c r="G15" s="80"/>
      <c r="H15" s="67"/>
      <c r="I15" s="67"/>
      <c r="J15" s="80"/>
      <c r="K15" s="80"/>
      <c r="L15" s="41"/>
      <c r="M15" s="41"/>
      <c r="N15" s="80"/>
      <c r="O15" s="80"/>
      <c r="P15" s="41"/>
      <c r="Q15" s="41" t="s">
        <v>21</v>
      </c>
      <c r="R15" s="80"/>
      <c r="S15" s="67"/>
      <c r="T15" s="80"/>
    </row>
    <row r="16" spans="2:20" ht="60" customHeight="1" x14ac:dyDescent="0.35">
      <c r="B16" s="39" t="s">
        <v>816</v>
      </c>
      <c r="C16" s="78"/>
      <c r="D16" s="79"/>
      <c r="E16" s="79" t="s">
        <v>21</v>
      </c>
      <c r="F16" s="79" t="str">
        <f>IF(E16&lt;&gt;"", IFERROR(VLOOKUP(E16, Dashboard!$B44:$F49, 5, FALSE), ""), "")</f>
        <v/>
      </c>
      <c r="G16" s="80"/>
      <c r="H16" s="67"/>
      <c r="I16" s="67"/>
      <c r="J16" s="80"/>
      <c r="K16" s="80"/>
      <c r="L16" s="41"/>
      <c r="M16" s="41"/>
      <c r="N16" s="80"/>
      <c r="O16" s="80"/>
      <c r="P16" s="41"/>
      <c r="Q16" s="41" t="s">
        <v>21</v>
      </c>
      <c r="R16" s="80"/>
      <c r="S16" s="67"/>
      <c r="T16" s="80"/>
    </row>
    <row r="17" spans="2:20" ht="60" customHeight="1" x14ac:dyDescent="0.35">
      <c r="B17" s="39" t="s">
        <v>817</v>
      </c>
      <c r="C17" s="78"/>
      <c r="D17" s="79"/>
      <c r="E17" s="79" t="s">
        <v>21</v>
      </c>
      <c r="F17" s="79" t="str">
        <f>IF(E17&lt;&gt;"", IFERROR(VLOOKUP(E17, Dashboard!$B44:$F49, 5, FALSE), ""), "")</f>
        <v/>
      </c>
      <c r="G17" s="80"/>
      <c r="H17" s="67"/>
      <c r="I17" s="67"/>
      <c r="J17" s="80"/>
      <c r="K17" s="80"/>
      <c r="L17" s="41"/>
      <c r="M17" s="41"/>
      <c r="N17" s="80"/>
      <c r="O17" s="80"/>
      <c r="P17" s="41"/>
      <c r="Q17" s="41" t="s">
        <v>21</v>
      </c>
      <c r="R17" s="80"/>
      <c r="S17" s="67"/>
      <c r="T17" s="80"/>
    </row>
    <row r="18" spans="2:20" ht="60" customHeight="1" x14ac:dyDescent="0.35">
      <c r="B18" s="39" t="s">
        <v>818</v>
      </c>
      <c r="C18" s="78"/>
      <c r="D18" s="79"/>
      <c r="E18" s="79" t="s">
        <v>21</v>
      </c>
      <c r="F18" s="79" t="str">
        <f>IF(E18&lt;&gt;"", IFERROR(VLOOKUP(E18, Dashboard!$B44:$F49, 5, FALSE), ""), "")</f>
        <v/>
      </c>
      <c r="G18" s="80"/>
      <c r="H18" s="67"/>
      <c r="I18" s="67"/>
      <c r="J18" s="80"/>
      <c r="K18" s="80"/>
      <c r="L18" s="41"/>
      <c r="M18" s="41"/>
      <c r="N18" s="80"/>
      <c r="O18" s="80"/>
      <c r="P18" s="41"/>
      <c r="Q18" s="41" t="s">
        <v>21</v>
      </c>
      <c r="R18" s="80"/>
      <c r="S18" s="67"/>
      <c r="T18" s="80"/>
    </row>
    <row r="19" spans="2:20" ht="60" customHeight="1" x14ac:dyDescent="0.35">
      <c r="B19" s="39" t="s">
        <v>819</v>
      </c>
      <c r="C19" s="78"/>
      <c r="D19" s="79"/>
      <c r="E19" s="79" t="s">
        <v>21</v>
      </c>
      <c r="F19" s="79" t="str">
        <f>IF(E19&lt;&gt;"", IFERROR(VLOOKUP(E19, Dashboard!$B44:$F49, 5, FALSE), ""), "")</f>
        <v/>
      </c>
      <c r="G19" s="80"/>
      <c r="H19" s="67"/>
      <c r="I19" s="67"/>
      <c r="J19" s="80"/>
      <c r="K19" s="80"/>
      <c r="L19" s="41"/>
      <c r="M19" s="41"/>
      <c r="N19" s="80"/>
      <c r="O19" s="80"/>
      <c r="P19" s="41"/>
      <c r="Q19" s="41" t="s">
        <v>21</v>
      </c>
      <c r="R19" s="80"/>
      <c r="S19" s="67"/>
      <c r="T19" s="80"/>
    </row>
    <row r="20" spans="2:20" ht="60" customHeight="1" x14ac:dyDescent="0.35">
      <c r="B20" s="39" t="s">
        <v>820</v>
      </c>
      <c r="C20" s="78"/>
      <c r="D20" s="79"/>
      <c r="E20" s="79" t="s">
        <v>21</v>
      </c>
      <c r="F20" s="79" t="str">
        <f>IF(E20&lt;&gt;"", IFERROR(VLOOKUP(E20, Dashboard!$B44:$F49, 5, FALSE), ""), "")</f>
        <v/>
      </c>
      <c r="G20" s="80"/>
      <c r="H20" s="67"/>
      <c r="I20" s="67"/>
      <c r="J20" s="80"/>
      <c r="K20" s="80"/>
      <c r="L20" s="41"/>
      <c r="M20" s="41"/>
      <c r="N20" s="80"/>
      <c r="O20" s="80"/>
      <c r="P20" s="41"/>
      <c r="Q20" s="41" t="s">
        <v>21</v>
      </c>
      <c r="R20" s="80"/>
      <c r="S20" s="67"/>
      <c r="T20" s="80"/>
    </row>
    <row r="21" spans="2:20" ht="60" customHeight="1" x14ac:dyDescent="0.35">
      <c r="B21" s="39" t="s">
        <v>821</v>
      </c>
      <c r="C21" s="78"/>
      <c r="D21" s="79"/>
      <c r="E21" s="79" t="s">
        <v>21</v>
      </c>
      <c r="F21" s="79" t="str">
        <f>IF(E21&lt;&gt;"", IFERROR(VLOOKUP(E21, Dashboard!$B44:$F49, 5, FALSE), ""), "")</f>
        <v/>
      </c>
      <c r="G21" s="80"/>
      <c r="H21" s="67"/>
      <c r="I21" s="67"/>
      <c r="J21" s="80"/>
      <c r="K21" s="80"/>
      <c r="L21" s="41"/>
      <c r="M21" s="41"/>
      <c r="N21" s="80"/>
      <c r="O21" s="80"/>
      <c r="P21" s="41"/>
      <c r="Q21" s="41" t="s">
        <v>21</v>
      </c>
      <c r="R21" s="80"/>
      <c r="S21" s="67"/>
      <c r="T21" s="80"/>
    </row>
    <row r="22" spans="2:20" ht="60" customHeight="1" x14ac:dyDescent="0.35">
      <c r="B22" s="39" t="s">
        <v>822</v>
      </c>
      <c r="C22" s="78"/>
      <c r="D22" s="79"/>
      <c r="E22" s="79" t="s">
        <v>21</v>
      </c>
      <c r="F22" s="79" t="str">
        <f>IF(E22&lt;&gt;"", IFERROR(VLOOKUP(E22, Dashboard!$B44:$F49, 5, FALSE), ""), "")</f>
        <v/>
      </c>
      <c r="G22" s="80"/>
      <c r="H22" s="67"/>
      <c r="I22" s="67"/>
      <c r="J22" s="80"/>
      <c r="K22" s="80"/>
      <c r="L22" s="41"/>
      <c r="M22" s="41"/>
      <c r="N22" s="80"/>
      <c r="O22" s="80"/>
      <c r="P22" s="41"/>
      <c r="Q22" s="41" t="s">
        <v>21</v>
      </c>
      <c r="R22" s="80"/>
      <c r="S22" s="67"/>
      <c r="T22" s="80"/>
    </row>
    <row r="23" spans="2:20" ht="60" customHeight="1" x14ac:dyDescent="0.35">
      <c r="B23" s="39" t="s">
        <v>823</v>
      </c>
      <c r="C23" s="78"/>
      <c r="D23" s="79"/>
      <c r="E23" s="79" t="s">
        <v>21</v>
      </c>
      <c r="F23" s="79" t="str">
        <f>IF(E23&lt;&gt;"", IFERROR(VLOOKUP(E23, Dashboard!$B44:$F49, 5, FALSE), ""), "")</f>
        <v/>
      </c>
      <c r="G23" s="80"/>
      <c r="H23" s="67"/>
      <c r="I23" s="67"/>
      <c r="J23" s="80"/>
      <c r="K23" s="80"/>
      <c r="L23" s="41"/>
      <c r="M23" s="41"/>
      <c r="N23" s="80"/>
      <c r="O23" s="80"/>
      <c r="P23" s="41"/>
      <c r="Q23" s="41" t="s">
        <v>21</v>
      </c>
      <c r="R23" s="80"/>
      <c r="S23" s="67"/>
      <c r="T23" s="80"/>
    </row>
    <row r="24" spans="2:20" ht="60" customHeight="1" x14ac:dyDescent="0.35">
      <c r="B24" s="39" t="s">
        <v>824</v>
      </c>
      <c r="C24" s="78"/>
      <c r="D24" s="79"/>
      <c r="E24" s="79" t="s">
        <v>21</v>
      </c>
      <c r="F24" s="79" t="str">
        <f>IF(E24&lt;&gt;"", IFERROR(VLOOKUP(E24, Dashboard!$B44:$F49, 5, FALSE), ""), "")</f>
        <v/>
      </c>
      <c r="G24" s="80"/>
      <c r="H24" s="67"/>
      <c r="I24" s="67"/>
      <c r="J24" s="80"/>
      <c r="K24" s="80"/>
      <c r="L24" s="41"/>
      <c r="M24" s="41"/>
      <c r="N24" s="80"/>
      <c r="O24" s="80"/>
      <c r="P24" s="41"/>
      <c r="Q24" s="41" t="s">
        <v>21</v>
      </c>
      <c r="R24" s="80"/>
      <c r="S24" s="67"/>
      <c r="T24" s="80"/>
    </row>
    <row r="25" spans="2:20" ht="60" customHeight="1" x14ac:dyDescent="0.35">
      <c r="B25" s="39" t="s">
        <v>825</v>
      </c>
      <c r="C25" s="78"/>
      <c r="D25" s="79"/>
      <c r="E25" s="79" t="s">
        <v>21</v>
      </c>
      <c r="F25" s="79" t="str">
        <f>IF(E25&lt;&gt;"", IFERROR(VLOOKUP(E25, Dashboard!$B44:$F49, 5, FALSE), ""), "")</f>
        <v/>
      </c>
      <c r="G25" s="80"/>
      <c r="H25" s="67"/>
      <c r="I25" s="67"/>
      <c r="J25" s="80"/>
      <c r="K25" s="80"/>
      <c r="L25" s="41"/>
      <c r="M25" s="41"/>
      <c r="N25" s="80"/>
      <c r="O25" s="80"/>
      <c r="P25" s="41"/>
      <c r="Q25" s="41" t="s">
        <v>21</v>
      </c>
      <c r="R25" s="80"/>
      <c r="S25" s="67"/>
      <c r="T25" s="80"/>
    </row>
    <row r="26" spans="2:20" ht="60" customHeight="1" x14ac:dyDescent="0.35">
      <c r="B26" s="39" t="s">
        <v>826</v>
      </c>
      <c r="C26" s="78"/>
      <c r="D26" s="79"/>
      <c r="E26" s="79" t="s">
        <v>21</v>
      </c>
      <c r="F26" s="79" t="str">
        <f>IF(E26&lt;&gt;"", IFERROR(VLOOKUP(E26, Dashboard!$B44:$F49, 5, FALSE), ""), "")</f>
        <v/>
      </c>
      <c r="G26" s="80"/>
      <c r="H26" s="67"/>
      <c r="I26" s="67"/>
      <c r="J26" s="80"/>
      <c r="K26" s="80"/>
      <c r="L26" s="41"/>
      <c r="M26" s="41"/>
      <c r="N26" s="80"/>
      <c r="O26" s="80"/>
      <c r="P26" s="41"/>
      <c r="Q26" s="41" t="s">
        <v>21</v>
      </c>
      <c r="R26" s="80"/>
      <c r="S26" s="67"/>
      <c r="T26" s="80"/>
    </row>
    <row r="27" spans="2:20" ht="60" customHeight="1" x14ac:dyDescent="0.35">
      <c r="B27" s="39" t="s">
        <v>827</v>
      </c>
      <c r="C27" s="78"/>
      <c r="D27" s="79"/>
      <c r="E27" s="79" t="s">
        <v>21</v>
      </c>
      <c r="F27" s="79" t="str">
        <f>IF(E27&lt;&gt;"", IFERROR(VLOOKUP(E27, Dashboard!$B44:$F49, 5, FALSE), ""), "")</f>
        <v/>
      </c>
      <c r="G27" s="80"/>
      <c r="H27" s="67"/>
      <c r="I27" s="67"/>
      <c r="J27" s="80"/>
      <c r="K27" s="80"/>
      <c r="L27" s="41"/>
      <c r="M27" s="41"/>
      <c r="N27" s="80"/>
      <c r="O27" s="80"/>
      <c r="P27" s="41"/>
      <c r="Q27" s="41" t="s">
        <v>21</v>
      </c>
      <c r="R27" s="80"/>
      <c r="S27" s="67"/>
      <c r="T27" s="80"/>
    </row>
    <row r="28" spans="2:20" ht="60" customHeight="1" x14ac:dyDescent="0.35">
      <c r="B28" s="39" t="s">
        <v>828</v>
      </c>
      <c r="C28" s="78"/>
      <c r="D28" s="79"/>
      <c r="E28" s="79" t="s">
        <v>21</v>
      </c>
      <c r="F28" s="79" t="str">
        <f>IF(E28&lt;&gt;"", IFERROR(VLOOKUP(E28, Dashboard!$B44:$F49, 5, FALSE), ""), "")</f>
        <v/>
      </c>
      <c r="G28" s="80"/>
      <c r="H28" s="67"/>
      <c r="I28" s="67"/>
      <c r="J28" s="80"/>
      <c r="K28" s="80"/>
      <c r="L28" s="41"/>
      <c r="M28" s="41"/>
      <c r="N28" s="80"/>
      <c r="O28" s="80"/>
      <c r="P28" s="41"/>
      <c r="Q28" s="41" t="s">
        <v>21</v>
      </c>
      <c r="R28" s="80"/>
      <c r="S28" s="67"/>
      <c r="T28" s="80"/>
    </row>
    <row r="29" spans="2:20" ht="60" customHeight="1" x14ac:dyDescent="0.35">
      <c r="B29" s="39" t="s">
        <v>829</v>
      </c>
      <c r="C29" s="78"/>
      <c r="D29" s="79"/>
      <c r="E29" s="79" t="s">
        <v>21</v>
      </c>
      <c r="F29" s="79" t="str">
        <f>IF(E29&lt;&gt;"", IFERROR(VLOOKUP(E29, Dashboard!$B44:$F49, 5, FALSE), ""), "")</f>
        <v/>
      </c>
      <c r="G29" s="80"/>
      <c r="H29" s="67"/>
      <c r="I29" s="67"/>
      <c r="J29" s="80"/>
      <c r="K29" s="80"/>
      <c r="L29" s="41"/>
      <c r="M29" s="41"/>
      <c r="N29" s="80"/>
      <c r="O29" s="80"/>
      <c r="P29" s="41"/>
      <c r="Q29" s="41" t="s">
        <v>21</v>
      </c>
      <c r="R29" s="80"/>
      <c r="S29" s="67"/>
      <c r="T29" s="80"/>
    </row>
    <row r="30" spans="2:20" ht="60" customHeight="1" x14ac:dyDescent="0.35">
      <c r="B30" s="39" t="s">
        <v>830</v>
      </c>
      <c r="C30" s="78"/>
      <c r="D30" s="79"/>
      <c r="E30" s="79" t="s">
        <v>21</v>
      </c>
      <c r="F30" s="79" t="str">
        <f>IF(E30&lt;&gt;"", IFERROR(VLOOKUP(E30, Dashboard!$B44:$F49, 5, FALSE), ""), "")</f>
        <v/>
      </c>
      <c r="G30" s="80"/>
      <c r="H30" s="67"/>
      <c r="I30" s="67"/>
      <c r="J30" s="80"/>
      <c r="K30" s="80"/>
      <c r="L30" s="41"/>
      <c r="M30" s="41"/>
      <c r="N30" s="80"/>
      <c r="O30" s="80"/>
      <c r="P30" s="41"/>
      <c r="Q30" s="41" t="s">
        <v>21</v>
      </c>
      <c r="R30" s="80"/>
      <c r="S30" s="67"/>
      <c r="T30" s="80"/>
    </row>
    <row r="31" spans="2:20" ht="60" customHeight="1" x14ac:dyDescent="0.35">
      <c r="B31" s="39" t="s">
        <v>831</v>
      </c>
      <c r="C31" s="78"/>
      <c r="D31" s="79"/>
      <c r="E31" s="79" t="s">
        <v>21</v>
      </c>
      <c r="F31" s="79" t="str">
        <f>IF(E31&lt;&gt;"", IFERROR(VLOOKUP(E31, Dashboard!$B44:$F49, 5, FALSE), ""), "")</f>
        <v/>
      </c>
      <c r="G31" s="80"/>
      <c r="H31" s="67"/>
      <c r="I31" s="67"/>
      <c r="J31" s="80"/>
      <c r="K31" s="80"/>
      <c r="L31" s="41"/>
      <c r="M31" s="41"/>
      <c r="N31" s="80"/>
      <c r="O31" s="80"/>
      <c r="P31" s="41"/>
      <c r="Q31" s="41" t="s">
        <v>21</v>
      </c>
      <c r="R31" s="80"/>
      <c r="S31" s="67"/>
      <c r="T31" s="80"/>
    </row>
    <row r="32" spans="2:20" ht="60" customHeight="1" x14ac:dyDescent="0.35">
      <c r="B32" s="39" t="s">
        <v>832</v>
      </c>
      <c r="C32" s="78"/>
      <c r="D32" s="79"/>
      <c r="E32" s="79" t="s">
        <v>21</v>
      </c>
      <c r="F32" s="79" t="str">
        <f>IF(E32&lt;&gt;"", IFERROR(VLOOKUP(E32, Dashboard!$B44:$F49, 5, FALSE), ""), "")</f>
        <v/>
      </c>
      <c r="G32" s="80"/>
      <c r="H32" s="67"/>
      <c r="I32" s="67"/>
      <c r="J32" s="80"/>
      <c r="K32" s="80"/>
      <c r="L32" s="41"/>
      <c r="M32" s="41"/>
      <c r="N32" s="80"/>
      <c r="O32" s="80"/>
      <c r="P32" s="41"/>
      <c r="Q32" s="41" t="s">
        <v>21</v>
      </c>
      <c r="R32" s="80"/>
      <c r="S32" s="67"/>
      <c r="T32" s="80"/>
    </row>
    <row r="33" spans="2:20" ht="60" customHeight="1" x14ac:dyDescent="0.35">
      <c r="B33" s="39" t="s">
        <v>833</v>
      </c>
      <c r="C33" s="78"/>
      <c r="D33" s="79"/>
      <c r="E33" s="79" t="s">
        <v>21</v>
      </c>
      <c r="F33" s="79" t="str">
        <f>IF(E33&lt;&gt;"", IFERROR(VLOOKUP(E33, Dashboard!$B44:$F49, 5, FALSE), ""), "")</f>
        <v/>
      </c>
      <c r="G33" s="80"/>
      <c r="H33" s="67"/>
      <c r="I33" s="67"/>
      <c r="J33" s="80"/>
      <c r="K33" s="80"/>
      <c r="L33" s="41"/>
      <c r="M33" s="41"/>
      <c r="N33" s="80"/>
      <c r="O33" s="80"/>
      <c r="P33" s="41"/>
      <c r="Q33" s="41" t="s">
        <v>21</v>
      </c>
      <c r="R33" s="80"/>
      <c r="S33" s="67"/>
      <c r="T33" s="80"/>
    </row>
    <row r="34" spans="2:20" ht="60" customHeight="1" x14ac:dyDescent="0.35">
      <c r="B34" s="39" t="s">
        <v>834</v>
      </c>
      <c r="C34" s="78"/>
      <c r="D34" s="79"/>
      <c r="E34" s="79" t="s">
        <v>21</v>
      </c>
      <c r="F34" s="79" t="str">
        <f>IF(E34&lt;&gt;"", IFERROR(VLOOKUP(E34, Dashboard!$B44:$F49, 5, FALSE), ""), "")</f>
        <v/>
      </c>
      <c r="G34" s="80"/>
      <c r="H34" s="67"/>
      <c r="I34" s="67"/>
      <c r="J34" s="80"/>
      <c r="K34" s="80"/>
      <c r="L34" s="41"/>
      <c r="M34" s="41"/>
      <c r="N34" s="80"/>
      <c r="O34" s="80"/>
      <c r="P34" s="41"/>
      <c r="Q34" s="41" t="s">
        <v>21</v>
      </c>
      <c r="R34" s="80"/>
      <c r="S34" s="67"/>
      <c r="T34" s="80"/>
    </row>
    <row r="35" spans="2:20" ht="60" customHeight="1" x14ac:dyDescent="0.35">
      <c r="B35" s="39" t="s">
        <v>835</v>
      </c>
      <c r="C35" s="78"/>
      <c r="D35" s="79"/>
      <c r="E35" s="79" t="s">
        <v>21</v>
      </c>
      <c r="F35" s="79" t="str">
        <f>IF(E35&lt;&gt;"", IFERROR(VLOOKUP(E35, Dashboard!$B44:$F49, 5, FALSE), ""), "")</f>
        <v/>
      </c>
      <c r="G35" s="80"/>
      <c r="H35" s="67"/>
      <c r="I35" s="67"/>
      <c r="J35" s="80"/>
      <c r="K35" s="80"/>
      <c r="L35" s="41"/>
      <c r="M35" s="41"/>
      <c r="N35" s="80"/>
      <c r="O35" s="80"/>
      <c r="P35" s="41"/>
      <c r="Q35" s="41" t="s">
        <v>21</v>
      </c>
      <c r="R35" s="80"/>
      <c r="S35" s="67"/>
      <c r="T35" s="80"/>
    </row>
    <row r="36" spans="2:20" ht="60" customHeight="1" x14ac:dyDescent="0.35">
      <c r="B36" s="39" t="s">
        <v>836</v>
      </c>
      <c r="C36" s="78"/>
      <c r="D36" s="79"/>
      <c r="E36" s="79" t="s">
        <v>21</v>
      </c>
      <c r="F36" s="79" t="str">
        <f>IF(E36&lt;&gt;"", IFERROR(VLOOKUP(E36, Dashboard!$B44:$F49, 5, FALSE), ""), "")</f>
        <v/>
      </c>
      <c r="G36" s="80"/>
      <c r="H36" s="67"/>
      <c r="I36" s="67"/>
      <c r="J36" s="80"/>
      <c r="K36" s="80"/>
      <c r="L36" s="41"/>
      <c r="M36" s="41"/>
      <c r="N36" s="80"/>
      <c r="O36" s="80"/>
      <c r="P36" s="41"/>
      <c r="Q36" s="41" t="s">
        <v>21</v>
      </c>
      <c r="R36" s="80"/>
      <c r="S36" s="67"/>
      <c r="T36" s="80"/>
    </row>
    <row r="37" spans="2:20" ht="60" customHeight="1" x14ac:dyDescent="0.35">
      <c r="B37" s="39" t="s">
        <v>837</v>
      </c>
      <c r="C37" s="78"/>
      <c r="D37" s="79"/>
      <c r="E37" s="79" t="s">
        <v>21</v>
      </c>
      <c r="F37" s="79" t="str">
        <f>IF(E37&lt;&gt;"", IFERROR(VLOOKUP(E37, Dashboard!$B44:$F49, 5, FALSE), ""), "")</f>
        <v/>
      </c>
      <c r="G37" s="80"/>
      <c r="H37" s="67"/>
      <c r="I37" s="67"/>
      <c r="J37" s="80"/>
      <c r="K37" s="80"/>
      <c r="L37" s="41"/>
      <c r="M37" s="41"/>
      <c r="N37" s="80"/>
      <c r="O37" s="80"/>
      <c r="P37" s="41"/>
      <c r="Q37" s="41" t="s">
        <v>21</v>
      </c>
      <c r="R37" s="80"/>
      <c r="S37" s="67"/>
      <c r="T37" s="80"/>
    </row>
    <row r="38" spans="2:20" ht="60" customHeight="1" x14ac:dyDescent="0.35">
      <c r="B38" s="39" t="s">
        <v>838</v>
      </c>
      <c r="C38" s="78"/>
      <c r="D38" s="79"/>
      <c r="E38" s="79" t="s">
        <v>21</v>
      </c>
      <c r="F38" s="79" t="str">
        <f>IF(E38&lt;&gt;"", IFERROR(VLOOKUP(E38, Dashboard!$B44:$F49, 5, FALSE), ""), "")</f>
        <v/>
      </c>
      <c r="G38" s="80"/>
      <c r="H38" s="67"/>
      <c r="I38" s="67"/>
      <c r="J38" s="80"/>
      <c r="K38" s="80"/>
      <c r="L38" s="41"/>
      <c r="M38" s="41"/>
      <c r="N38" s="80"/>
      <c r="O38" s="80"/>
      <c r="P38" s="41"/>
      <c r="Q38" s="41" t="s">
        <v>21</v>
      </c>
      <c r="R38" s="80"/>
      <c r="S38" s="67"/>
      <c r="T38" s="80"/>
    </row>
    <row r="39" spans="2:20" ht="60" customHeight="1" x14ac:dyDescent="0.35">
      <c r="B39" s="39" t="s">
        <v>839</v>
      </c>
      <c r="C39" s="78"/>
      <c r="D39" s="79"/>
      <c r="E39" s="79" t="s">
        <v>21</v>
      </c>
      <c r="F39" s="79" t="str">
        <f>IF(E39&lt;&gt;"", IFERROR(VLOOKUP(E39, Dashboard!$B44:$F49, 5, FALSE), ""), "")</f>
        <v/>
      </c>
      <c r="G39" s="80"/>
      <c r="H39" s="67"/>
      <c r="I39" s="67"/>
      <c r="J39" s="80"/>
      <c r="K39" s="80"/>
      <c r="L39" s="41"/>
      <c r="M39" s="41"/>
      <c r="N39" s="80"/>
      <c r="O39" s="80"/>
      <c r="P39" s="41"/>
      <c r="Q39" s="41" t="s">
        <v>21</v>
      </c>
      <c r="R39" s="80"/>
      <c r="S39" s="67"/>
      <c r="T39" s="80"/>
    </row>
    <row r="40" spans="2:20" ht="60" customHeight="1" x14ac:dyDescent="0.35">
      <c r="B40" s="39" t="s">
        <v>840</v>
      </c>
      <c r="C40" s="78"/>
      <c r="D40" s="79"/>
      <c r="E40" s="79" t="s">
        <v>21</v>
      </c>
      <c r="F40" s="79" t="str">
        <f>IF(E40&lt;&gt;"", IFERROR(VLOOKUP(E40, Dashboard!$B44:$F49, 5, FALSE), ""), "")</f>
        <v/>
      </c>
      <c r="G40" s="80"/>
      <c r="H40" s="67"/>
      <c r="I40" s="67"/>
      <c r="J40" s="80"/>
      <c r="K40" s="80"/>
      <c r="L40" s="41"/>
      <c r="M40" s="41"/>
      <c r="N40" s="80"/>
      <c r="O40" s="80"/>
      <c r="P40" s="41"/>
      <c r="Q40" s="41" t="s">
        <v>21</v>
      </c>
      <c r="R40" s="80"/>
      <c r="S40" s="67"/>
      <c r="T40" s="80"/>
    </row>
    <row r="41" spans="2:20" ht="60" customHeight="1" x14ac:dyDescent="0.35">
      <c r="B41" s="39" t="s">
        <v>841</v>
      </c>
      <c r="C41" s="78"/>
      <c r="D41" s="79"/>
      <c r="E41" s="79" t="s">
        <v>21</v>
      </c>
      <c r="F41" s="79" t="str">
        <f>IF(E41&lt;&gt;"", IFERROR(VLOOKUP(E41, Dashboard!$B44:$F49, 5, FALSE), ""), "")</f>
        <v/>
      </c>
      <c r="G41" s="80"/>
      <c r="H41" s="67"/>
      <c r="I41" s="67"/>
      <c r="J41" s="80"/>
      <c r="K41" s="80"/>
      <c r="L41" s="41"/>
      <c r="M41" s="41"/>
      <c r="N41" s="80"/>
      <c r="O41" s="80"/>
      <c r="P41" s="41"/>
      <c r="Q41" s="41" t="s">
        <v>21</v>
      </c>
      <c r="R41" s="80"/>
      <c r="S41" s="67"/>
      <c r="T41" s="80"/>
    </row>
    <row r="42" spans="2:20" ht="60" customHeight="1" x14ac:dyDescent="0.35">
      <c r="B42" s="39" t="s">
        <v>842</v>
      </c>
      <c r="C42" s="78"/>
      <c r="D42" s="79"/>
      <c r="E42" s="79" t="s">
        <v>21</v>
      </c>
      <c r="F42" s="79" t="str">
        <f>IF(E42&lt;&gt;"", IFERROR(VLOOKUP(E42, Dashboard!$B44:$F49, 5, FALSE), ""), "")</f>
        <v/>
      </c>
      <c r="G42" s="80"/>
      <c r="H42" s="67"/>
      <c r="I42" s="67"/>
      <c r="J42" s="80"/>
      <c r="K42" s="80"/>
      <c r="L42" s="41"/>
      <c r="M42" s="41"/>
      <c r="N42" s="80"/>
      <c r="O42" s="80"/>
      <c r="P42" s="41"/>
      <c r="Q42" s="41" t="s">
        <v>21</v>
      </c>
      <c r="R42" s="80"/>
      <c r="S42" s="67"/>
      <c r="T42" s="80"/>
    </row>
    <row r="43" spans="2:20" ht="60" customHeight="1" x14ac:dyDescent="0.35">
      <c r="B43" s="39" t="s">
        <v>843</v>
      </c>
      <c r="C43" s="78"/>
      <c r="D43" s="79"/>
      <c r="E43" s="79" t="s">
        <v>21</v>
      </c>
      <c r="F43" s="79" t="str">
        <f>IF(E43&lt;&gt;"", IFERROR(VLOOKUP(E43, Dashboard!$B44:$F49, 5, FALSE), ""), "")</f>
        <v/>
      </c>
      <c r="G43" s="80"/>
      <c r="H43" s="67"/>
      <c r="I43" s="67"/>
      <c r="J43" s="80"/>
      <c r="K43" s="80"/>
      <c r="L43" s="41"/>
      <c r="M43" s="41"/>
      <c r="N43" s="80"/>
      <c r="O43" s="80"/>
      <c r="P43" s="41"/>
      <c r="Q43" s="41" t="s">
        <v>21</v>
      </c>
      <c r="R43" s="80"/>
      <c r="S43" s="67"/>
      <c r="T43" s="80"/>
    </row>
    <row r="44" spans="2:20" ht="60" customHeight="1" x14ac:dyDescent="0.35">
      <c r="B44" s="39" t="s">
        <v>844</v>
      </c>
      <c r="C44" s="78"/>
      <c r="D44" s="79"/>
      <c r="E44" s="79" t="s">
        <v>21</v>
      </c>
      <c r="F44" s="79" t="str">
        <f>IF(E44&lt;&gt;"", IFERROR(VLOOKUP(E44, Dashboard!$B44:$F49, 5, FALSE), ""), "")</f>
        <v/>
      </c>
      <c r="G44" s="80"/>
      <c r="H44" s="67"/>
      <c r="I44" s="67"/>
      <c r="J44" s="80"/>
      <c r="K44" s="80"/>
      <c r="L44" s="41"/>
      <c r="M44" s="41"/>
      <c r="N44" s="80"/>
      <c r="O44" s="80"/>
      <c r="P44" s="41"/>
      <c r="Q44" s="41" t="s">
        <v>21</v>
      </c>
      <c r="R44" s="80"/>
      <c r="S44" s="67"/>
      <c r="T44" s="80"/>
    </row>
    <row r="45" spans="2:20" ht="60" customHeight="1" x14ac:dyDescent="0.35">
      <c r="B45" s="39" t="s">
        <v>845</v>
      </c>
      <c r="C45" s="78"/>
      <c r="D45" s="79"/>
      <c r="E45" s="79" t="s">
        <v>21</v>
      </c>
      <c r="F45" s="79" t="str">
        <f>IF(E45&lt;&gt;"", IFERROR(VLOOKUP(E45, Dashboard!$B44:$F49, 5, FALSE), ""), "")</f>
        <v/>
      </c>
      <c r="G45" s="80"/>
      <c r="H45" s="67"/>
      <c r="I45" s="67"/>
      <c r="J45" s="80"/>
      <c r="K45" s="80"/>
      <c r="L45" s="41"/>
      <c r="M45" s="41"/>
      <c r="N45" s="80"/>
      <c r="O45" s="80"/>
      <c r="P45" s="41"/>
      <c r="Q45" s="41" t="s">
        <v>21</v>
      </c>
      <c r="R45" s="80"/>
      <c r="S45" s="67"/>
      <c r="T45" s="80"/>
    </row>
    <row r="46" spans="2:20" ht="60" customHeight="1" x14ac:dyDescent="0.35">
      <c r="B46" s="39" t="s">
        <v>846</v>
      </c>
      <c r="C46" s="78"/>
      <c r="D46" s="79"/>
      <c r="E46" s="79" t="s">
        <v>21</v>
      </c>
      <c r="F46" s="79" t="str">
        <f>IF(E46&lt;&gt;"", IFERROR(VLOOKUP(E46, Dashboard!$B44:$F49, 5, FALSE), ""), "")</f>
        <v/>
      </c>
      <c r="G46" s="80"/>
      <c r="H46" s="67"/>
      <c r="I46" s="67"/>
      <c r="J46" s="80"/>
      <c r="K46" s="80"/>
      <c r="L46" s="41"/>
      <c r="M46" s="41"/>
      <c r="N46" s="80"/>
      <c r="O46" s="80"/>
      <c r="P46" s="41"/>
      <c r="Q46" s="41" t="s">
        <v>21</v>
      </c>
      <c r="R46" s="80"/>
      <c r="S46" s="67"/>
      <c r="T46" s="80"/>
    </row>
    <row r="47" spans="2:20" ht="60" customHeight="1" x14ac:dyDescent="0.35">
      <c r="B47" s="39" t="s">
        <v>847</v>
      </c>
      <c r="C47" s="78"/>
      <c r="D47" s="79"/>
      <c r="E47" s="79" t="s">
        <v>21</v>
      </c>
      <c r="F47" s="79" t="str">
        <f>IF(E47&lt;&gt;"", IFERROR(VLOOKUP(E47, Dashboard!$B44:$F49, 5, FALSE), ""), "")</f>
        <v/>
      </c>
      <c r="G47" s="80"/>
      <c r="H47" s="67"/>
      <c r="I47" s="67"/>
      <c r="J47" s="80"/>
      <c r="K47" s="80"/>
      <c r="L47" s="41"/>
      <c r="M47" s="41"/>
      <c r="N47" s="80"/>
      <c r="O47" s="80"/>
      <c r="P47" s="41"/>
      <c r="Q47" s="41" t="s">
        <v>21</v>
      </c>
      <c r="R47" s="80"/>
      <c r="S47" s="67"/>
      <c r="T47" s="80"/>
    </row>
    <row r="48" spans="2:20" ht="60" customHeight="1" x14ac:dyDescent="0.35">
      <c r="B48" s="39" t="s">
        <v>848</v>
      </c>
      <c r="C48" s="78"/>
      <c r="D48" s="79"/>
      <c r="E48" s="79" t="s">
        <v>21</v>
      </c>
      <c r="F48" s="79" t="str">
        <f>IF(E48&lt;&gt;"", IFERROR(VLOOKUP(E48, Dashboard!$B44:$F49, 5, FALSE), ""), "")</f>
        <v/>
      </c>
      <c r="G48" s="80"/>
      <c r="H48" s="67"/>
      <c r="I48" s="67"/>
      <c r="J48" s="80"/>
      <c r="K48" s="80"/>
      <c r="L48" s="41"/>
      <c r="M48" s="41"/>
      <c r="N48" s="80"/>
      <c r="O48" s="80"/>
      <c r="P48" s="41"/>
      <c r="Q48" s="41" t="s">
        <v>21</v>
      </c>
      <c r="R48" s="80"/>
      <c r="S48" s="67"/>
      <c r="T48" s="80"/>
    </row>
    <row r="49" spans="2:20" ht="60" customHeight="1" x14ac:dyDescent="0.35">
      <c r="B49" s="39" t="s">
        <v>849</v>
      </c>
      <c r="C49" s="78"/>
      <c r="D49" s="79"/>
      <c r="E49" s="79" t="s">
        <v>21</v>
      </c>
      <c r="F49" s="79" t="str">
        <f>IF(E49&lt;&gt;"", IFERROR(VLOOKUP(E49, Dashboard!$B44:$F49, 5, FALSE), ""), "")</f>
        <v/>
      </c>
      <c r="G49" s="80"/>
      <c r="H49" s="67"/>
      <c r="I49" s="67"/>
      <c r="J49" s="80"/>
      <c r="K49" s="80"/>
      <c r="L49" s="41"/>
      <c r="M49" s="41"/>
      <c r="N49" s="80"/>
      <c r="O49" s="80"/>
      <c r="P49" s="41"/>
      <c r="Q49" s="41" t="s">
        <v>21</v>
      </c>
      <c r="R49" s="80"/>
      <c r="S49" s="67"/>
      <c r="T49" s="80"/>
    </row>
    <row r="50" spans="2:20" ht="60" customHeight="1" x14ac:dyDescent="0.35">
      <c r="B50" s="39" t="s">
        <v>850</v>
      </c>
      <c r="C50" s="78"/>
      <c r="D50" s="79"/>
      <c r="E50" s="79" t="s">
        <v>21</v>
      </c>
      <c r="F50" s="79" t="str">
        <f>IF(E50&lt;&gt;"", IFERROR(VLOOKUP(E50, Dashboard!$B44:$F49, 5, FALSE), ""), "")</f>
        <v/>
      </c>
      <c r="G50" s="80"/>
      <c r="H50" s="67"/>
      <c r="I50" s="67"/>
      <c r="J50" s="80"/>
      <c r="K50" s="80"/>
      <c r="L50" s="41"/>
      <c r="M50" s="41"/>
      <c r="N50" s="80"/>
      <c r="O50" s="80"/>
      <c r="P50" s="41"/>
      <c r="Q50" s="41" t="s">
        <v>21</v>
      </c>
      <c r="R50" s="80"/>
      <c r="S50" s="67"/>
      <c r="T50" s="80"/>
    </row>
    <row r="51" spans="2:20" ht="60" customHeight="1" x14ac:dyDescent="0.35">
      <c r="B51" s="39" t="s">
        <v>851</v>
      </c>
      <c r="C51" s="78"/>
      <c r="D51" s="79"/>
      <c r="E51" s="79" t="s">
        <v>21</v>
      </c>
      <c r="F51" s="79" t="str">
        <f>IF(E51&lt;&gt;"", IFERROR(VLOOKUP(E51, Dashboard!$B44:$F49, 5, FALSE), ""), "")</f>
        <v/>
      </c>
      <c r="G51" s="80"/>
      <c r="H51" s="67"/>
      <c r="I51" s="67"/>
      <c r="J51" s="80"/>
      <c r="K51" s="80"/>
      <c r="L51" s="41"/>
      <c r="M51" s="41"/>
      <c r="N51" s="80"/>
      <c r="O51" s="80"/>
      <c r="P51" s="41"/>
      <c r="Q51" s="41" t="s">
        <v>21</v>
      </c>
      <c r="R51" s="80"/>
      <c r="S51" s="67"/>
      <c r="T51" s="80"/>
    </row>
    <row r="52" spans="2:20" ht="60" customHeight="1" x14ac:dyDescent="0.35">
      <c r="B52" s="39" t="s">
        <v>852</v>
      </c>
      <c r="C52" s="78"/>
      <c r="D52" s="79"/>
      <c r="E52" s="79" t="s">
        <v>21</v>
      </c>
      <c r="F52" s="79" t="str">
        <f>IF(E52&lt;&gt;"", IFERROR(VLOOKUP(E52, Dashboard!$B44:$F49, 5, FALSE), ""), "")</f>
        <v/>
      </c>
      <c r="G52" s="80"/>
      <c r="H52" s="67"/>
      <c r="I52" s="67"/>
      <c r="J52" s="80"/>
      <c r="K52" s="80"/>
      <c r="L52" s="41"/>
      <c r="M52" s="41"/>
      <c r="N52" s="80"/>
      <c r="O52" s="80"/>
      <c r="P52" s="41"/>
      <c r="Q52" s="41" t="s">
        <v>21</v>
      </c>
      <c r="R52" s="80"/>
      <c r="S52" s="67"/>
      <c r="T52" s="80"/>
    </row>
    <row r="53" spans="2:20" ht="60" customHeight="1" x14ac:dyDescent="0.35">
      <c r="B53" s="39" t="s">
        <v>853</v>
      </c>
      <c r="C53" s="78"/>
      <c r="D53" s="79"/>
      <c r="E53" s="79" t="s">
        <v>21</v>
      </c>
      <c r="F53" s="79" t="str">
        <f>IF(E53&lt;&gt;"", IFERROR(VLOOKUP(E53, Dashboard!$B44:$F49, 5, FALSE), ""), "")</f>
        <v/>
      </c>
      <c r="G53" s="80"/>
      <c r="H53" s="67"/>
      <c r="I53" s="67"/>
      <c r="J53" s="80"/>
      <c r="K53" s="80"/>
      <c r="L53" s="41"/>
      <c r="M53" s="41"/>
      <c r="N53" s="80"/>
      <c r="O53" s="80"/>
      <c r="P53" s="41"/>
      <c r="Q53" s="41" t="s">
        <v>21</v>
      </c>
      <c r="R53" s="80"/>
      <c r="S53" s="67"/>
      <c r="T53" s="80"/>
    </row>
    <row r="54" spans="2:20" ht="60" customHeight="1" x14ac:dyDescent="0.35">
      <c r="B54" s="39" t="s">
        <v>854</v>
      </c>
      <c r="C54" s="78"/>
      <c r="D54" s="79"/>
      <c r="E54" s="79" t="s">
        <v>21</v>
      </c>
      <c r="F54" s="79" t="str">
        <f>IF(E54&lt;&gt;"", IFERROR(VLOOKUP(E54, Dashboard!$B44:$F49, 5, FALSE), ""), "")</f>
        <v/>
      </c>
      <c r="G54" s="80"/>
      <c r="H54" s="67"/>
      <c r="I54" s="67"/>
      <c r="J54" s="80"/>
      <c r="K54" s="80"/>
      <c r="L54" s="41"/>
      <c r="M54" s="41"/>
      <c r="N54" s="80"/>
      <c r="O54" s="80"/>
      <c r="P54" s="41"/>
      <c r="Q54" s="41" t="s">
        <v>21</v>
      </c>
      <c r="R54" s="80"/>
      <c r="S54" s="67"/>
      <c r="T54" s="80"/>
    </row>
    <row r="55" spans="2:20" x14ac:dyDescent="0.35">
      <c r="B55" s="39"/>
      <c r="C55" s="78"/>
      <c r="D55" s="79"/>
      <c r="E55" s="79"/>
      <c r="F55" s="79"/>
      <c r="G55" s="80"/>
      <c r="H55" s="67"/>
      <c r="I55" s="67"/>
      <c r="J55" s="80"/>
      <c r="K55" s="80"/>
      <c r="L55" s="41"/>
      <c r="M55" s="41"/>
      <c r="N55" s="80"/>
      <c r="O55" s="80"/>
      <c r="P55" s="41"/>
      <c r="Q55" s="41"/>
      <c r="R55" s="80"/>
      <c r="S55" s="67"/>
      <c r="T55" s="80"/>
    </row>
    <row r="56" spans="2:20" x14ac:dyDescent="0.35">
      <c r="B56" s="39"/>
      <c r="C56" s="78"/>
      <c r="D56" s="79"/>
      <c r="E56" s="79"/>
      <c r="F56" s="79"/>
      <c r="G56" s="80"/>
      <c r="H56" s="67"/>
      <c r="I56" s="67"/>
      <c r="J56" s="80"/>
      <c r="K56" s="80"/>
      <c r="L56" s="41"/>
      <c r="M56" s="41"/>
      <c r="N56" s="80"/>
      <c r="O56" s="80"/>
      <c r="P56" s="41"/>
      <c r="Q56" s="41"/>
      <c r="R56" s="80"/>
      <c r="S56" s="67"/>
      <c r="T56" s="80"/>
    </row>
    <row r="57" spans="2:20" x14ac:dyDescent="0.35">
      <c r="B57" s="39"/>
      <c r="C57" s="78"/>
      <c r="D57" s="79"/>
      <c r="E57" s="79"/>
      <c r="F57" s="79"/>
      <c r="G57" s="80"/>
      <c r="H57" s="67"/>
      <c r="I57" s="67"/>
      <c r="J57" s="80"/>
      <c r="K57" s="80"/>
      <c r="L57" s="41"/>
      <c r="M57" s="41"/>
      <c r="N57" s="80"/>
      <c r="O57" s="80"/>
      <c r="P57" s="41"/>
      <c r="Q57" s="41"/>
      <c r="R57" s="80"/>
      <c r="S57" s="67"/>
      <c r="T57" s="80"/>
    </row>
    <row r="58" spans="2:20" ht="32" customHeight="1" x14ac:dyDescent="0.35">
      <c r="B58" s="81" t="s">
        <v>637</v>
      </c>
      <c r="C58" s="81"/>
      <c r="D58" s="81"/>
      <c r="E58" s="81"/>
      <c r="F58" s="81"/>
      <c r="G58" s="81"/>
      <c r="H58" s="67"/>
      <c r="I58" s="67"/>
      <c r="J58" s="80"/>
      <c r="K58" s="80"/>
      <c r="L58" s="41"/>
      <c r="M58" s="41"/>
      <c r="N58" s="80"/>
      <c r="O58" s="80"/>
      <c r="P58" s="41"/>
      <c r="Q58" s="41"/>
      <c r="R58" s="80"/>
      <c r="S58" s="67"/>
      <c r="T58" s="80"/>
    </row>
    <row r="59" spans="2:20" x14ac:dyDescent="0.35">
      <c r="B59" s="39"/>
      <c r="C59" s="78"/>
      <c r="D59" s="79"/>
      <c r="E59" s="79"/>
      <c r="F59" s="79"/>
      <c r="G59" s="80"/>
      <c r="H59" s="67"/>
      <c r="I59" s="67"/>
      <c r="J59" s="80"/>
      <c r="K59" s="80"/>
      <c r="L59" s="41"/>
      <c r="M59" s="41"/>
      <c r="N59" s="80"/>
      <c r="O59" s="80"/>
      <c r="P59" s="41"/>
      <c r="Q59" s="41"/>
      <c r="R59" s="80"/>
      <c r="S59" s="67"/>
      <c r="T59" s="80"/>
    </row>
    <row r="60" spans="2:20" x14ac:dyDescent="0.35">
      <c r="B60" s="39"/>
      <c r="C60" s="78"/>
      <c r="D60" s="79"/>
      <c r="E60" s="79"/>
      <c r="F60" s="79"/>
      <c r="G60" s="80"/>
      <c r="H60" s="67"/>
      <c r="I60" s="67"/>
      <c r="J60" s="80"/>
      <c r="K60" s="80"/>
      <c r="L60" s="41"/>
      <c r="M60" s="41"/>
      <c r="N60" s="80"/>
      <c r="O60" s="80"/>
      <c r="P60" s="41"/>
      <c r="Q60" s="41"/>
      <c r="R60" s="80"/>
      <c r="S60" s="67"/>
      <c r="T60" s="80"/>
    </row>
    <row r="61" spans="2:20" x14ac:dyDescent="0.35">
      <c r="B61" s="39"/>
      <c r="C61" s="78"/>
      <c r="D61" s="79"/>
      <c r="E61" s="79"/>
      <c r="F61" s="79"/>
      <c r="G61" s="80"/>
      <c r="H61" s="67"/>
      <c r="I61" s="67"/>
      <c r="J61" s="80"/>
      <c r="K61" s="80"/>
      <c r="L61" s="41"/>
      <c r="M61" s="41"/>
      <c r="N61" s="80"/>
      <c r="O61" s="80"/>
      <c r="P61" s="41"/>
      <c r="Q61" s="41"/>
      <c r="R61" s="80"/>
      <c r="S61" s="67"/>
      <c r="T61" s="80"/>
    </row>
    <row r="62" spans="2:20" x14ac:dyDescent="0.35">
      <c r="B62" s="39"/>
      <c r="C62" s="78"/>
      <c r="D62" s="79"/>
      <c r="E62" s="79"/>
      <c r="F62" s="79"/>
      <c r="G62" s="80"/>
      <c r="H62" s="67"/>
      <c r="I62" s="67"/>
      <c r="J62" s="80"/>
      <c r="K62" s="80"/>
      <c r="L62" s="41"/>
      <c r="M62" s="41"/>
      <c r="N62" s="80"/>
      <c r="O62" s="80"/>
      <c r="P62" s="41"/>
      <c r="Q62" s="41"/>
      <c r="R62" s="80"/>
      <c r="S62" s="67"/>
      <c r="T62" s="80"/>
    </row>
    <row r="63" spans="2:20" x14ac:dyDescent="0.35">
      <c r="B63" s="39"/>
      <c r="C63" s="78"/>
      <c r="D63" s="79"/>
      <c r="E63" s="79"/>
      <c r="F63" s="79"/>
      <c r="G63" s="80"/>
      <c r="H63" s="67"/>
      <c r="I63" s="67"/>
      <c r="J63" s="80"/>
      <c r="K63" s="80"/>
      <c r="L63" s="41"/>
      <c r="M63" s="41"/>
      <c r="N63" s="80"/>
      <c r="O63" s="80"/>
      <c r="P63" s="41"/>
      <c r="Q63" s="41"/>
      <c r="R63" s="80"/>
      <c r="S63" s="67"/>
      <c r="T63" s="80"/>
    </row>
    <row r="64" spans="2:20" x14ac:dyDescent="0.35">
      <c r="B64" s="39"/>
      <c r="C64" s="78"/>
      <c r="D64" s="79"/>
      <c r="E64" s="79"/>
      <c r="F64" s="79"/>
      <c r="G64" s="80"/>
      <c r="H64" s="67"/>
      <c r="I64" s="67"/>
      <c r="J64" s="80"/>
      <c r="K64" s="80"/>
      <c r="L64" s="41"/>
      <c r="M64" s="41"/>
      <c r="N64" s="80"/>
      <c r="O64" s="80"/>
      <c r="P64" s="41"/>
      <c r="Q64" s="41"/>
      <c r="R64" s="80"/>
      <c r="S64" s="67"/>
      <c r="T64" s="80"/>
    </row>
    <row r="65" spans="2:20" x14ac:dyDescent="0.35">
      <c r="B65" s="39"/>
      <c r="C65" s="78"/>
      <c r="D65" s="79"/>
      <c r="E65" s="79"/>
      <c r="F65" s="79"/>
      <c r="G65" s="80"/>
      <c r="H65" s="67"/>
      <c r="I65" s="67"/>
      <c r="J65" s="80"/>
      <c r="K65" s="80"/>
      <c r="L65" s="41"/>
      <c r="M65" s="41"/>
      <c r="N65" s="80"/>
      <c r="O65" s="80"/>
      <c r="P65" s="41"/>
      <c r="Q65" s="41"/>
      <c r="R65" s="80"/>
      <c r="S65" s="67"/>
      <c r="T65" s="80"/>
    </row>
    <row r="66" spans="2:20" x14ac:dyDescent="0.35">
      <c r="B66" s="39"/>
      <c r="C66" s="78"/>
      <c r="D66" s="79"/>
      <c r="E66" s="79"/>
      <c r="F66" s="79"/>
      <c r="G66" s="80"/>
      <c r="H66" s="67"/>
      <c r="I66" s="67"/>
      <c r="J66" s="80"/>
      <c r="K66" s="80"/>
      <c r="L66" s="41"/>
      <c r="M66" s="41"/>
      <c r="N66" s="80"/>
      <c r="O66" s="80"/>
      <c r="P66" s="41"/>
      <c r="Q66" s="41"/>
      <c r="R66" s="80"/>
      <c r="S66" s="67"/>
      <c r="T66" s="80"/>
    </row>
    <row r="67" spans="2:20" x14ac:dyDescent="0.35">
      <c r="B67" s="39"/>
      <c r="C67" s="78"/>
      <c r="D67" s="79"/>
      <c r="E67" s="79"/>
      <c r="F67" s="79"/>
      <c r="G67" s="80"/>
      <c r="H67" s="67"/>
      <c r="I67" s="67"/>
      <c r="J67" s="80"/>
      <c r="K67" s="80"/>
      <c r="L67" s="41"/>
      <c r="M67" s="41"/>
      <c r="N67" s="80"/>
      <c r="O67" s="80"/>
      <c r="P67" s="41"/>
      <c r="Q67" s="41"/>
      <c r="R67" s="80"/>
      <c r="S67" s="67"/>
      <c r="T67" s="80"/>
    </row>
    <row r="68" spans="2:20" x14ac:dyDescent="0.35">
      <c r="B68" s="39"/>
      <c r="C68" s="78"/>
      <c r="D68" s="79"/>
      <c r="E68" s="79"/>
      <c r="F68" s="79"/>
      <c r="G68" s="80"/>
      <c r="H68" s="67"/>
      <c r="I68" s="67"/>
      <c r="J68" s="80"/>
      <c r="K68" s="80"/>
      <c r="L68" s="41"/>
      <c r="M68" s="41"/>
      <c r="N68" s="80"/>
      <c r="O68" s="80"/>
      <c r="P68" s="41"/>
      <c r="Q68" s="41"/>
      <c r="R68" s="80"/>
      <c r="S68" s="67"/>
      <c r="T68" s="80"/>
    </row>
    <row r="69" spans="2:20" x14ac:dyDescent="0.35">
      <c r="B69" s="39"/>
      <c r="C69" s="78"/>
      <c r="D69" s="79"/>
      <c r="E69" s="79"/>
      <c r="F69" s="79"/>
      <c r="G69" s="80"/>
      <c r="H69" s="67"/>
      <c r="I69" s="67"/>
      <c r="J69" s="80"/>
      <c r="K69" s="80"/>
      <c r="L69" s="41"/>
      <c r="M69" s="41"/>
      <c r="N69" s="80"/>
      <c r="O69" s="80"/>
      <c r="P69" s="41"/>
      <c r="Q69" s="41"/>
      <c r="R69" s="80"/>
      <c r="S69" s="67"/>
      <c r="T69" s="80"/>
    </row>
    <row r="70" spans="2:20" x14ac:dyDescent="0.35">
      <c r="B70" s="39"/>
      <c r="C70" s="78"/>
      <c r="D70" s="79"/>
      <c r="E70" s="79"/>
      <c r="F70" s="79"/>
      <c r="G70" s="80"/>
      <c r="H70" s="67"/>
      <c r="I70" s="67"/>
      <c r="J70" s="80"/>
      <c r="K70" s="80"/>
      <c r="L70" s="41"/>
      <c r="M70" s="41"/>
      <c r="N70" s="80"/>
      <c r="O70" s="80"/>
      <c r="P70" s="41"/>
      <c r="Q70" s="41"/>
      <c r="R70" s="80"/>
      <c r="S70" s="67"/>
      <c r="T70" s="80"/>
    </row>
    <row r="71" spans="2:20" x14ac:dyDescent="0.35">
      <c r="B71" s="39"/>
      <c r="C71" s="78"/>
      <c r="D71" s="79"/>
      <c r="E71" s="79"/>
      <c r="F71" s="79"/>
      <c r="G71" s="80"/>
      <c r="H71" s="67"/>
      <c r="I71" s="67"/>
      <c r="J71" s="80"/>
      <c r="K71" s="80"/>
      <c r="L71" s="41"/>
      <c r="M71" s="41"/>
      <c r="N71" s="80"/>
      <c r="O71" s="80"/>
      <c r="P71" s="41"/>
      <c r="Q71" s="41"/>
      <c r="R71" s="80"/>
      <c r="S71" s="67"/>
      <c r="T71" s="80"/>
    </row>
    <row r="72" spans="2:20" x14ac:dyDescent="0.35">
      <c r="B72" s="39"/>
      <c r="C72" s="78"/>
      <c r="D72" s="79"/>
      <c r="E72" s="79"/>
      <c r="F72" s="79"/>
      <c r="G72" s="80"/>
      <c r="H72" s="67"/>
      <c r="I72" s="67"/>
      <c r="J72" s="80"/>
      <c r="K72" s="80"/>
      <c r="L72" s="41"/>
      <c r="M72" s="41"/>
      <c r="N72" s="80"/>
      <c r="O72" s="80"/>
      <c r="P72" s="41"/>
      <c r="Q72" s="41"/>
      <c r="R72" s="80"/>
      <c r="S72" s="67"/>
      <c r="T72" s="80"/>
    </row>
    <row r="73" spans="2:20" x14ac:dyDescent="0.35">
      <c r="B73" s="39"/>
      <c r="C73" s="78"/>
      <c r="D73" s="79"/>
      <c r="E73" s="79"/>
      <c r="F73" s="79"/>
      <c r="G73" s="80"/>
      <c r="H73" s="67"/>
      <c r="I73" s="67"/>
      <c r="J73" s="80"/>
      <c r="K73" s="80"/>
      <c r="L73" s="41"/>
      <c r="M73" s="41"/>
      <c r="N73" s="80"/>
      <c r="O73" s="80"/>
      <c r="P73" s="41"/>
      <c r="Q73" s="41"/>
      <c r="R73" s="80"/>
      <c r="S73" s="67"/>
      <c r="T73" s="80"/>
    </row>
    <row r="74" spans="2:20" x14ac:dyDescent="0.35">
      <c r="B74" s="39"/>
      <c r="C74" s="78"/>
      <c r="D74" s="79"/>
      <c r="E74" s="79"/>
      <c r="F74" s="79"/>
      <c r="G74" s="80"/>
      <c r="H74" s="67"/>
      <c r="I74" s="67"/>
      <c r="J74" s="80"/>
      <c r="K74" s="80"/>
      <c r="L74" s="41"/>
      <c r="M74" s="41"/>
      <c r="N74" s="80"/>
      <c r="O74" s="80"/>
      <c r="P74" s="41"/>
      <c r="Q74" s="41"/>
      <c r="R74" s="80"/>
      <c r="S74" s="67"/>
      <c r="T74" s="80"/>
    </row>
    <row r="75" spans="2:20" x14ac:dyDescent="0.35">
      <c r="B75" s="39"/>
      <c r="C75" s="78"/>
      <c r="D75" s="79"/>
      <c r="E75" s="79"/>
      <c r="F75" s="79"/>
      <c r="G75" s="80"/>
      <c r="H75" s="67"/>
      <c r="I75" s="67"/>
      <c r="J75" s="80"/>
      <c r="K75" s="80"/>
      <c r="L75" s="41"/>
      <c r="M75" s="41"/>
      <c r="N75" s="80"/>
      <c r="O75" s="80"/>
      <c r="P75" s="41"/>
      <c r="Q75" s="41"/>
      <c r="R75" s="80"/>
      <c r="S75" s="67"/>
      <c r="T75" s="80"/>
    </row>
    <row r="76" spans="2:20" x14ac:dyDescent="0.35">
      <c r="B76" s="39"/>
      <c r="C76" s="78"/>
      <c r="D76" s="79"/>
      <c r="E76" s="79"/>
      <c r="F76" s="79"/>
      <c r="G76" s="80"/>
      <c r="H76" s="67"/>
      <c r="I76" s="67"/>
      <c r="J76" s="80"/>
      <c r="K76" s="80"/>
      <c r="L76" s="41"/>
      <c r="M76" s="41"/>
      <c r="N76" s="80"/>
      <c r="O76" s="80"/>
      <c r="P76" s="41"/>
      <c r="Q76" s="41"/>
      <c r="R76" s="80"/>
      <c r="S76" s="67"/>
      <c r="T76" s="80"/>
    </row>
    <row r="77" spans="2:20" x14ac:dyDescent="0.35">
      <c r="B77" s="39"/>
      <c r="C77" s="78"/>
      <c r="D77" s="79"/>
      <c r="E77" s="79"/>
      <c r="F77" s="79"/>
      <c r="G77" s="80"/>
      <c r="H77" s="67"/>
      <c r="I77" s="67"/>
      <c r="J77" s="80"/>
      <c r="K77" s="80"/>
      <c r="L77" s="41"/>
      <c r="M77" s="41"/>
      <c r="N77" s="80"/>
      <c r="O77" s="80"/>
      <c r="P77" s="41"/>
      <c r="Q77" s="41"/>
      <c r="R77" s="80"/>
      <c r="S77" s="67"/>
      <c r="T77" s="80"/>
    </row>
    <row r="78" spans="2:20" x14ac:dyDescent="0.35">
      <c r="B78" s="39"/>
      <c r="C78" s="78"/>
      <c r="D78" s="79"/>
      <c r="E78" s="79"/>
      <c r="F78" s="79"/>
      <c r="G78" s="80"/>
      <c r="H78" s="67"/>
      <c r="I78" s="67"/>
      <c r="J78" s="80"/>
      <c r="K78" s="80"/>
      <c r="L78" s="41"/>
      <c r="M78" s="41"/>
      <c r="N78" s="80"/>
      <c r="O78" s="80"/>
      <c r="P78" s="41"/>
      <c r="Q78" s="41"/>
      <c r="R78" s="80"/>
      <c r="S78" s="67"/>
      <c r="T78" s="80"/>
    </row>
    <row r="79" spans="2:20" x14ac:dyDescent="0.35">
      <c r="B79" s="39"/>
      <c r="C79" s="78"/>
      <c r="D79" s="79"/>
      <c r="E79" s="79"/>
      <c r="F79" s="79"/>
      <c r="G79" s="80"/>
      <c r="H79" s="67"/>
      <c r="I79" s="67"/>
      <c r="J79" s="80"/>
      <c r="K79" s="80"/>
      <c r="L79" s="41"/>
      <c r="M79" s="41"/>
      <c r="N79" s="80"/>
      <c r="O79" s="80"/>
      <c r="P79" s="41"/>
      <c r="Q79" s="41"/>
      <c r="R79" s="80"/>
      <c r="S79" s="67"/>
      <c r="T79" s="80"/>
    </row>
    <row r="80" spans="2:20" x14ac:dyDescent="0.35">
      <c r="B80" s="39"/>
      <c r="C80" s="78"/>
      <c r="D80" s="79"/>
      <c r="E80" s="79"/>
      <c r="F80" s="79"/>
      <c r="G80" s="80"/>
      <c r="H80" s="67"/>
      <c r="I80" s="67"/>
      <c r="J80" s="80"/>
      <c r="K80" s="80"/>
      <c r="L80" s="41"/>
      <c r="M80" s="41"/>
      <c r="N80" s="80"/>
      <c r="O80" s="80"/>
      <c r="P80" s="41"/>
      <c r="Q80" s="41"/>
      <c r="R80" s="80"/>
      <c r="S80" s="67"/>
      <c r="T80" s="80"/>
    </row>
    <row r="81" spans="2:20" x14ac:dyDescent="0.35">
      <c r="B81" s="39"/>
      <c r="C81" s="78"/>
      <c r="D81" s="79"/>
      <c r="E81" s="79"/>
      <c r="F81" s="79"/>
      <c r="G81" s="80"/>
      <c r="H81" s="67"/>
      <c r="I81" s="67"/>
      <c r="J81" s="80"/>
      <c r="K81" s="80"/>
      <c r="L81" s="41"/>
      <c r="M81" s="41"/>
      <c r="N81" s="80"/>
      <c r="O81" s="80"/>
      <c r="P81" s="41"/>
      <c r="Q81" s="41"/>
      <c r="R81" s="80"/>
      <c r="S81" s="67"/>
      <c r="T81" s="80"/>
    </row>
    <row r="82" spans="2:20" x14ac:dyDescent="0.35">
      <c r="B82" s="39"/>
      <c r="C82" s="78"/>
      <c r="D82" s="79"/>
      <c r="E82" s="79"/>
      <c r="F82" s="79"/>
      <c r="G82" s="80"/>
      <c r="H82" s="67"/>
      <c r="I82" s="67"/>
      <c r="J82" s="80"/>
      <c r="K82" s="80"/>
      <c r="L82" s="41"/>
      <c r="M82" s="41"/>
      <c r="N82" s="80"/>
      <c r="O82" s="80"/>
      <c r="P82" s="41"/>
      <c r="Q82" s="41"/>
      <c r="R82" s="80"/>
      <c r="S82" s="67"/>
      <c r="T82" s="80"/>
    </row>
    <row r="83" spans="2:20" x14ac:dyDescent="0.35">
      <c r="B83" s="39"/>
      <c r="C83" s="78"/>
      <c r="D83" s="79"/>
      <c r="E83" s="79"/>
      <c r="F83" s="79"/>
      <c r="G83" s="80"/>
      <c r="H83" s="67"/>
      <c r="I83" s="67"/>
      <c r="J83" s="80"/>
      <c r="K83" s="80"/>
      <c r="L83" s="41"/>
      <c r="M83" s="41"/>
      <c r="N83" s="80"/>
      <c r="O83" s="80"/>
      <c r="P83" s="41"/>
      <c r="Q83" s="41"/>
      <c r="R83" s="80"/>
      <c r="S83" s="67"/>
      <c r="T83" s="80"/>
    </row>
    <row r="84" spans="2:20" x14ac:dyDescent="0.35">
      <c r="B84" s="39"/>
      <c r="C84" s="78"/>
      <c r="D84" s="79"/>
      <c r="E84" s="79"/>
      <c r="F84" s="79"/>
      <c r="G84" s="80"/>
      <c r="H84" s="67"/>
      <c r="I84" s="67"/>
      <c r="J84" s="80"/>
      <c r="K84" s="80"/>
      <c r="L84" s="41"/>
      <c r="M84" s="41"/>
      <c r="N84" s="80"/>
      <c r="O84" s="80"/>
      <c r="P84" s="41"/>
      <c r="Q84" s="41"/>
      <c r="R84" s="80"/>
      <c r="S84" s="67"/>
      <c r="T84" s="80"/>
    </row>
    <row r="85" spans="2:20" x14ac:dyDescent="0.35">
      <c r="B85" s="39"/>
      <c r="C85" s="78"/>
      <c r="D85" s="79"/>
      <c r="E85" s="79"/>
      <c r="F85" s="79"/>
      <c r="G85" s="80"/>
      <c r="H85" s="67"/>
      <c r="I85" s="67"/>
      <c r="J85" s="80"/>
      <c r="K85" s="80"/>
      <c r="L85" s="41"/>
      <c r="M85" s="41"/>
      <c r="N85" s="80"/>
      <c r="O85" s="80"/>
      <c r="P85" s="41"/>
      <c r="Q85" s="41"/>
      <c r="R85" s="80"/>
      <c r="S85" s="67"/>
      <c r="T85" s="80"/>
    </row>
    <row r="86" spans="2:20" x14ac:dyDescent="0.35">
      <c r="B86" s="39"/>
      <c r="C86" s="78"/>
      <c r="D86" s="79"/>
      <c r="E86" s="79"/>
      <c r="F86" s="79"/>
      <c r="G86" s="80"/>
      <c r="H86" s="67"/>
      <c r="I86" s="67"/>
      <c r="J86" s="80"/>
      <c r="K86" s="80"/>
      <c r="L86" s="41"/>
      <c r="M86" s="41"/>
      <c r="N86" s="80"/>
      <c r="O86" s="80"/>
      <c r="P86" s="41"/>
      <c r="Q86" s="41"/>
      <c r="R86" s="80"/>
      <c r="S86" s="67"/>
      <c r="T86" s="80"/>
    </row>
    <row r="87" spans="2:20" x14ac:dyDescent="0.35">
      <c r="B87" s="39"/>
      <c r="C87" s="78"/>
      <c r="D87" s="79"/>
      <c r="E87" s="79"/>
      <c r="F87" s="79"/>
      <c r="G87" s="80"/>
      <c r="H87" s="67"/>
      <c r="I87" s="67"/>
      <c r="J87" s="80"/>
      <c r="K87" s="80"/>
      <c r="L87" s="41"/>
      <c r="M87" s="41"/>
      <c r="N87" s="80"/>
      <c r="O87" s="80"/>
      <c r="P87" s="41"/>
      <c r="Q87" s="41"/>
      <c r="R87" s="80"/>
      <c r="S87" s="67"/>
      <c r="T87" s="80"/>
    </row>
    <row r="88" spans="2:20" x14ac:dyDescent="0.35">
      <c r="B88" s="39"/>
      <c r="C88" s="78"/>
      <c r="D88" s="79"/>
      <c r="E88" s="79"/>
      <c r="F88" s="79"/>
      <c r="G88" s="80"/>
      <c r="H88" s="67"/>
      <c r="I88" s="67"/>
      <c r="J88" s="80"/>
      <c r="K88" s="80"/>
      <c r="L88" s="41"/>
      <c r="M88" s="41"/>
      <c r="N88" s="80"/>
      <c r="O88" s="80"/>
      <c r="P88" s="41"/>
      <c r="Q88" s="41"/>
      <c r="R88" s="80"/>
      <c r="S88" s="67"/>
      <c r="T88" s="80"/>
    </row>
    <row r="89" spans="2:20" x14ac:dyDescent="0.35">
      <c r="B89" s="39"/>
      <c r="C89" s="78"/>
      <c r="D89" s="79"/>
      <c r="E89" s="79"/>
      <c r="F89" s="79"/>
      <c r="G89" s="80"/>
      <c r="H89" s="67"/>
      <c r="I89" s="67"/>
      <c r="J89" s="80"/>
      <c r="K89" s="80"/>
      <c r="L89" s="41"/>
      <c r="M89" s="41"/>
      <c r="N89" s="80"/>
      <c r="O89" s="80"/>
      <c r="P89" s="41"/>
      <c r="Q89" s="41"/>
      <c r="R89" s="80"/>
      <c r="S89" s="67"/>
      <c r="T89" s="80"/>
    </row>
    <row r="90" spans="2:20" x14ac:dyDescent="0.35">
      <c r="B90" s="39"/>
      <c r="C90" s="78"/>
      <c r="D90" s="79"/>
      <c r="E90" s="79"/>
      <c r="F90" s="79"/>
      <c r="G90" s="80"/>
      <c r="H90" s="67"/>
      <c r="I90" s="67"/>
      <c r="J90" s="80"/>
      <c r="K90" s="80"/>
      <c r="L90" s="41"/>
      <c r="M90" s="41"/>
      <c r="N90" s="80"/>
      <c r="O90" s="80"/>
      <c r="P90" s="41"/>
      <c r="Q90" s="41"/>
      <c r="R90" s="80"/>
      <c r="S90" s="67"/>
      <c r="T90" s="80"/>
    </row>
    <row r="91" spans="2:20" x14ac:dyDescent="0.35">
      <c r="B91" s="39"/>
      <c r="C91" s="78"/>
      <c r="D91" s="79"/>
      <c r="E91" s="79"/>
      <c r="F91" s="79"/>
      <c r="G91" s="80"/>
      <c r="H91" s="67"/>
      <c r="I91" s="67"/>
      <c r="J91" s="80"/>
      <c r="K91" s="80"/>
      <c r="L91" s="41"/>
      <c r="M91" s="41"/>
      <c r="N91" s="80"/>
      <c r="O91" s="80"/>
      <c r="P91" s="41"/>
      <c r="Q91" s="41"/>
      <c r="R91" s="80"/>
      <c r="S91" s="67"/>
      <c r="T91" s="80"/>
    </row>
    <row r="92" spans="2:20" x14ac:dyDescent="0.35">
      <c r="B92" s="39"/>
      <c r="C92" s="78"/>
      <c r="D92" s="79"/>
      <c r="E92" s="79"/>
      <c r="F92" s="79"/>
      <c r="G92" s="80"/>
      <c r="H92" s="67"/>
      <c r="I92" s="67"/>
      <c r="J92" s="80"/>
      <c r="K92" s="80"/>
      <c r="L92" s="41"/>
      <c r="M92" s="41"/>
      <c r="N92" s="80"/>
      <c r="O92" s="80"/>
      <c r="P92" s="41"/>
      <c r="Q92" s="41"/>
      <c r="R92" s="80"/>
      <c r="S92" s="67"/>
      <c r="T92" s="80"/>
    </row>
    <row r="93" spans="2:20" x14ac:dyDescent="0.35">
      <c r="B93" s="39"/>
      <c r="C93" s="78"/>
      <c r="D93" s="79"/>
      <c r="E93" s="79"/>
      <c r="F93" s="79"/>
      <c r="G93" s="80"/>
      <c r="H93" s="67"/>
      <c r="I93" s="67"/>
      <c r="J93" s="80"/>
      <c r="K93" s="80"/>
      <c r="L93" s="41"/>
      <c r="M93" s="41"/>
      <c r="N93" s="80"/>
      <c r="O93" s="80"/>
      <c r="P93" s="41"/>
      <c r="Q93" s="41"/>
      <c r="R93" s="80"/>
      <c r="S93" s="67"/>
      <c r="T93" s="80"/>
    </row>
    <row r="94" spans="2:20" x14ac:dyDescent="0.35">
      <c r="B94" s="39"/>
      <c r="C94" s="78"/>
      <c r="D94" s="79"/>
      <c r="E94" s="79"/>
      <c r="F94" s="79"/>
      <c r="G94" s="80"/>
      <c r="H94" s="67"/>
      <c r="I94" s="67"/>
      <c r="J94" s="80"/>
      <c r="K94" s="80"/>
      <c r="L94" s="41"/>
      <c r="M94" s="41"/>
      <c r="N94" s="80"/>
      <c r="O94" s="80"/>
      <c r="P94" s="41"/>
      <c r="Q94" s="41"/>
      <c r="R94" s="80"/>
      <c r="S94" s="67"/>
      <c r="T94" s="80"/>
    </row>
    <row r="95" spans="2:20" x14ac:dyDescent="0.35">
      <c r="B95" s="39"/>
      <c r="C95" s="78"/>
      <c r="D95" s="79"/>
      <c r="E95" s="79"/>
      <c r="F95" s="79"/>
      <c r="G95" s="80"/>
      <c r="H95" s="67"/>
      <c r="I95" s="67"/>
      <c r="J95" s="80"/>
      <c r="K95" s="80"/>
      <c r="L95" s="41"/>
      <c r="M95" s="41"/>
      <c r="N95" s="80"/>
      <c r="O95" s="80"/>
      <c r="P95" s="41"/>
      <c r="Q95" s="41"/>
      <c r="R95" s="80"/>
      <c r="S95" s="67"/>
      <c r="T95" s="80"/>
    </row>
    <row r="96" spans="2:20" x14ac:dyDescent="0.35">
      <c r="B96" s="39"/>
      <c r="C96" s="78"/>
      <c r="D96" s="79"/>
      <c r="E96" s="79"/>
      <c r="F96" s="79"/>
      <c r="G96" s="80"/>
      <c r="H96" s="67"/>
      <c r="I96" s="67"/>
      <c r="J96" s="80"/>
      <c r="K96" s="80"/>
      <c r="L96" s="41"/>
      <c r="M96" s="41"/>
      <c r="N96" s="80"/>
      <c r="O96" s="80"/>
      <c r="P96" s="41"/>
      <c r="Q96" s="41"/>
      <c r="R96" s="80"/>
      <c r="S96" s="67"/>
      <c r="T96" s="80"/>
    </row>
    <row r="97" spans="2:20" x14ac:dyDescent="0.35">
      <c r="B97" s="39"/>
      <c r="C97" s="78"/>
      <c r="D97" s="79"/>
      <c r="E97" s="79"/>
      <c r="F97" s="79"/>
      <c r="G97" s="80"/>
      <c r="H97" s="67"/>
      <c r="I97" s="67"/>
      <c r="J97" s="80"/>
      <c r="K97" s="80"/>
      <c r="L97" s="41"/>
      <c r="M97" s="41"/>
      <c r="N97" s="80"/>
      <c r="O97" s="80"/>
      <c r="P97" s="41"/>
      <c r="Q97" s="41"/>
      <c r="R97" s="80"/>
      <c r="S97" s="67"/>
      <c r="T97" s="80"/>
    </row>
    <row r="98" spans="2:20" x14ac:dyDescent="0.35">
      <c r="B98" s="39"/>
      <c r="C98" s="78"/>
      <c r="D98" s="79"/>
      <c r="E98" s="79"/>
      <c r="F98" s="79"/>
      <c r="G98" s="80"/>
      <c r="H98" s="67"/>
      <c r="I98" s="67"/>
      <c r="J98" s="80"/>
      <c r="K98" s="80"/>
      <c r="L98" s="41"/>
      <c r="M98" s="41"/>
      <c r="N98" s="80"/>
      <c r="O98" s="80"/>
      <c r="P98" s="41"/>
      <c r="Q98" s="41"/>
      <c r="R98" s="80"/>
      <c r="S98" s="67"/>
      <c r="T98" s="80"/>
    </row>
    <row r="99" spans="2:20" x14ac:dyDescent="0.35">
      <c r="B99" s="39"/>
      <c r="C99" s="78"/>
      <c r="D99" s="79"/>
      <c r="E99" s="79"/>
      <c r="F99" s="79"/>
      <c r="G99" s="80"/>
      <c r="H99" s="67"/>
      <c r="I99" s="67"/>
      <c r="J99" s="80"/>
      <c r="K99" s="80"/>
      <c r="L99" s="41"/>
      <c r="M99" s="41"/>
      <c r="N99" s="80"/>
      <c r="O99" s="80"/>
      <c r="P99" s="41"/>
      <c r="Q99" s="41"/>
      <c r="R99" s="80"/>
      <c r="S99" s="67"/>
      <c r="T99" s="80"/>
    </row>
    <row r="100" spans="2:20" x14ac:dyDescent="0.35">
      <c r="B100" s="39"/>
      <c r="C100" s="78"/>
      <c r="D100" s="79"/>
      <c r="E100" s="79"/>
      <c r="F100" s="79"/>
      <c r="G100" s="80"/>
      <c r="H100" s="67"/>
      <c r="I100" s="67"/>
      <c r="J100" s="80"/>
      <c r="K100" s="80"/>
      <c r="L100" s="41"/>
      <c r="M100" s="41"/>
      <c r="N100" s="80"/>
      <c r="O100" s="80"/>
      <c r="P100" s="41"/>
      <c r="Q100" s="41"/>
      <c r="R100" s="80"/>
      <c r="S100" s="67"/>
      <c r="T100" s="80"/>
    </row>
    <row r="101" spans="2:20" x14ac:dyDescent="0.35">
      <c r="B101" s="39"/>
      <c r="C101" s="78"/>
      <c r="D101" s="79"/>
      <c r="E101" s="79"/>
      <c r="F101" s="79"/>
      <c r="G101" s="80"/>
      <c r="H101" s="67"/>
      <c r="I101" s="67"/>
      <c r="J101" s="80"/>
      <c r="K101" s="80"/>
      <c r="L101" s="41"/>
      <c r="M101" s="41"/>
      <c r="N101" s="80"/>
      <c r="O101" s="80"/>
      <c r="P101" s="41"/>
      <c r="Q101" s="41"/>
      <c r="R101" s="80"/>
      <c r="S101" s="67"/>
      <c r="T101" s="80"/>
    </row>
    <row r="102" spans="2:20" x14ac:dyDescent="0.35">
      <c r="B102" s="39"/>
      <c r="C102" s="78"/>
      <c r="D102" s="79"/>
      <c r="E102" s="79"/>
      <c r="F102" s="79"/>
      <c r="G102" s="80"/>
      <c r="H102" s="67"/>
      <c r="I102" s="67"/>
      <c r="J102" s="80"/>
      <c r="K102" s="80"/>
      <c r="L102" s="41"/>
      <c r="M102" s="41"/>
      <c r="N102" s="80"/>
      <c r="O102" s="80"/>
      <c r="P102" s="41"/>
      <c r="Q102" s="41"/>
      <c r="R102" s="80"/>
      <c r="S102" s="67"/>
      <c r="T102" s="80"/>
    </row>
    <row r="103" spans="2:20" x14ac:dyDescent="0.35">
      <c r="B103" s="39"/>
      <c r="C103" s="78"/>
      <c r="D103" s="79"/>
      <c r="E103" s="79"/>
      <c r="F103" s="79"/>
      <c r="G103" s="80"/>
      <c r="H103" s="67"/>
      <c r="I103" s="67"/>
      <c r="J103" s="80"/>
      <c r="K103" s="80"/>
      <c r="L103" s="41"/>
      <c r="M103" s="41"/>
      <c r="N103" s="80"/>
      <c r="O103" s="80"/>
      <c r="P103" s="41"/>
      <c r="Q103" s="41"/>
      <c r="R103" s="80"/>
      <c r="S103" s="67"/>
      <c r="T103" s="80"/>
    </row>
    <row r="104" spans="2:20" x14ac:dyDescent="0.35">
      <c r="B104" s="39"/>
      <c r="C104" s="78"/>
      <c r="D104" s="79"/>
      <c r="E104" s="79"/>
      <c r="F104" s="79"/>
      <c r="G104" s="80"/>
      <c r="H104" s="67"/>
      <c r="I104" s="67"/>
      <c r="J104" s="80"/>
      <c r="K104" s="80"/>
      <c r="L104" s="41"/>
      <c r="M104" s="41"/>
      <c r="N104" s="80"/>
      <c r="O104" s="80"/>
      <c r="P104" s="41"/>
      <c r="Q104" s="41"/>
      <c r="R104" s="80"/>
      <c r="S104" s="67"/>
      <c r="T104" s="80"/>
    </row>
    <row r="105" spans="2:20" x14ac:dyDescent="0.35">
      <c r="B105" s="39"/>
      <c r="C105" s="78"/>
      <c r="D105" s="79"/>
      <c r="E105" s="79"/>
      <c r="F105" s="79"/>
      <c r="G105" s="80"/>
      <c r="H105" s="67"/>
      <c r="I105" s="67"/>
      <c r="J105" s="80"/>
      <c r="K105" s="80"/>
      <c r="L105" s="41"/>
      <c r="M105" s="41"/>
      <c r="N105" s="80"/>
      <c r="O105" s="80"/>
      <c r="P105" s="41"/>
      <c r="Q105" s="41"/>
      <c r="R105" s="80"/>
      <c r="S105" s="67"/>
      <c r="T105" s="80"/>
    </row>
    <row r="106" spans="2:20" x14ac:dyDescent="0.35">
      <c r="B106" s="39"/>
      <c r="C106" s="78"/>
      <c r="D106" s="79"/>
      <c r="E106" s="79"/>
      <c r="F106" s="79"/>
      <c r="G106" s="80"/>
      <c r="H106" s="67"/>
      <c r="I106" s="67"/>
      <c r="J106" s="80"/>
      <c r="K106" s="80"/>
      <c r="L106" s="41"/>
      <c r="M106" s="41"/>
      <c r="N106" s="80"/>
      <c r="O106" s="80"/>
      <c r="P106" s="41"/>
      <c r="Q106" s="41"/>
      <c r="R106" s="80"/>
      <c r="S106" s="67"/>
      <c r="T106" s="80"/>
    </row>
    <row r="107" spans="2:20" x14ac:dyDescent="0.35">
      <c r="B107" s="39"/>
      <c r="C107" s="78"/>
      <c r="D107" s="79"/>
      <c r="E107" s="79"/>
      <c r="F107" s="79"/>
      <c r="G107" s="80"/>
      <c r="H107" s="67"/>
      <c r="I107" s="67"/>
      <c r="J107" s="80"/>
      <c r="K107" s="80"/>
      <c r="L107" s="41"/>
      <c r="M107" s="41"/>
      <c r="N107" s="80"/>
      <c r="O107" s="80"/>
      <c r="P107" s="41"/>
      <c r="Q107" s="41"/>
      <c r="R107" s="80"/>
      <c r="S107" s="67"/>
      <c r="T107" s="80"/>
    </row>
    <row r="108" spans="2:20" x14ac:dyDescent="0.35">
      <c r="B108" s="39"/>
      <c r="C108" s="78"/>
      <c r="D108" s="79"/>
      <c r="E108" s="79"/>
      <c r="F108" s="79"/>
      <c r="G108" s="80"/>
      <c r="H108" s="67"/>
      <c r="I108" s="67"/>
      <c r="J108" s="80"/>
      <c r="K108" s="80"/>
      <c r="L108" s="41"/>
      <c r="M108" s="41"/>
      <c r="N108" s="80"/>
      <c r="O108" s="80"/>
      <c r="P108" s="41"/>
      <c r="Q108" s="41"/>
      <c r="R108" s="80"/>
      <c r="S108" s="67"/>
      <c r="T108" s="80"/>
    </row>
    <row r="109" spans="2:20" x14ac:dyDescent="0.35">
      <c r="B109" s="39"/>
      <c r="C109" s="78"/>
      <c r="D109" s="79"/>
      <c r="E109" s="79"/>
      <c r="F109" s="79"/>
      <c r="G109" s="80"/>
      <c r="H109" s="67"/>
      <c r="I109" s="67"/>
      <c r="J109" s="80"/>
      <c r="K109" s="80"/>
      <c r="L109" s="41"/>
      <c r="M109" s="41"/>
      <c r="N109" s="80"/>
      <c r="O109" s="80"/>
      <c r="P109" s="41"/>
      <c r="Q109" s="41"/>
      <c r="R109" s="80"/>
      <c r="S109" s="67"/>
      <c r="T109" s="80"/>
    </row>
    <row r="110" spans="2:20" x14ac:dyDescent="0.35">
      <c r="B110" s="39"/>
      <c r="C110" s="78"/>
      <c r="D110" s="79"/>
      <c r="E110" s="79"/>
      <c r="F110" s="79"/>
      <c r="G110" s="80"/>
      <c r="H110" s="67"/>
      <c r="I110" s="67"/>
      <c r="J110" s="80"/>
      <c r="K110" s="80"/>
      <c r="L110" s="41"/>
      <c r="M110" s="41"/>
      <c r="N110" s="80"/>
      <c r="O110" s="80"/>
      <c r="P110" s="41"/>
      <c r="Q110" s="41"/>
      <c r="R110" s="80"/>
      <c r="S110" s="67"/>
      <c r="T110" s="80"/>
    </row>
    <row r="111" spans="2:20" x14ac:dyDescent="0.35">
      <c r="B111" s="39"/>
      <c r="C111" s="78"/>
      <c r="D111" s="79"/>
      <c r="E111" s="79"/>
      <c r="F111" s="79"/>
      <c r="G111" s="80"/>
      <c r="H111" s="67"/>
      <c r="I111" s="67"/>
      <c r="J111" s="80"/>
      <c r="K111" s="80"/>
      <c r="L111" s="41"/>
      <c r="M111" s="41"/>
      <c r="N111" s="80"/>
      <c r="O111" s="80"/>
      <c r="P111" s="41"/>
      <c r="Q111" s="41"/>
      <c r="R111" s="80"/>
      <c r="S111" s="67"/>
      <c r="T111" s="80"/>
    </row>
    <row r="112" spans="2:20" x14ac:dyDescent="0.35">
      <c r="B112" s="39"/>
      <c r="C112" s="78"/>
      <c r="D112" s="79"/>
      <c r="E112" s="79"/>
      <c r="F112" s="79"/>
      <c r="G112" s="80"/>
      <c r="H112" s="67"/>
      <c r="I112" s="67"/>
      <c r="J112" s="80"/>
      <c r="K112" s="80"/>
      <c r="L112" s="41"/>
      <c r="M112" s="41"/>
      <c r="N112" s="80"/>
      <c r="O112" s="80"/>
      <c r="P112" s="41"/>
      <c r="Q112" s="41"/>
      <c r="R112" s="80"/>
      <c r="S112" s="67"/>
      <c r="T112" s="80"/>
    </row>
    <row r="113" spans="2:20" x14ac:dyDescent="0.35">
      <c r="B113" s="39"/>
      <c r="C113" s="78"/>
      <c r="D113" s="79"/>
      <c r="E113" s="79"/>
      <c r="F113" s="79"/>
      <c r="G113" s="80"/>
      <c r="H113" s="67"/>
      <c r="I113" s="67"/>
      <c r="J113" s="80"/>
      <c r="K113" s="80"/>
      <c r="L113" s="41"/>
      <c r="M113" s="41"/>
      <c r="N113" s="80"/>
      <c r="O113" s="80"/>
      <c r="P113" s="41"/>
      <c r="Q113" s="41"/>
      <c r="R113" s="80"/>
      <c r="S113" s="67"/>
      <c r="T113" s="80"/>
    </row>
    <row r="114" spans="2:20" x14ac:dyDescent="0.35">
      <c r="B114" s="39"/>
      <c r="C114" s="78"/>
      <c r="D114" s="79"/>
      <c r="E114" s="79"/>
      <c r="F114" s="79"/>
      <c r="G114" s="80"/>
      <c r="H114" s="67"/>
      <c r="I114" s="67"/>
      <c r="J114" s="80"/>
      <c r="K114" s="80"/>
      <c r="L114" s="41"/>
      <c r="M114" s="41"/>
      <c r="N114" s="80"/>
      <c r="O114" s="80"/>
      <c r="P114" s="41"/>
      <c r="Q114" s="41"/>
      <c r="R114" s="80"/>
      <c r="S114" s="67"/>
      <c r="T114" s="80"/>
    </row>
    <row r="115" spans="2:20" x14ac:dyDescent="0.35">
      <c r="B115" s="39"/>
      <c r="C115" s="78"/>
      <c r="D115" s="79"/>
      <c r="E115" s="79"/>
      <c r="F115" s="79"/>
      <c r="G115" s="80"/>
      <c r="H115" s="67"/>
      <c r="I115" s="67"/>
      <c r="J115" s="80"/>
      <c r="K115" s="80"/>
      <c r="L115" s="41"/>
      <c r="M115" s="41"/>
      <c r="N115" s="80"/>
      <c r="O115" s="80"/>
      <c r="P115" s="41"/>
      <c r="Q115" s="41"/>
      <c r="R115" s="80"/>
      <c r="S115" s="67"/>
      <c r="T115" s="80"/>
    </row>
    <row r="116" spans="2:20" x14ac:dyDescent="0.35">
      <c r="B116" s="39"/>
      <c r="C116" s="78"/>
      <c r="D116" s="79"/>
      <c r="E116" s="79"/>
      <c r="F116" s="79"/>
      <c r="G116" s="80"/>
      <c r="H116" s="67"/>
      <c r="I116" s="67"/>
      <c r="J116" s="80"/>
      <c r="K116" s="80"/>
      <c r="L116" s="41"/>
      <c r="M116" s="41"/>
      <c r="N116" s="80"/>
      <c r="O116" s="80"/>
      <c r="P116" s="41"/>
      <c r="Q116" s="41"/>
      <c r="R116" s="80"/>
      <c r="S116" s="67"/>
      <c r="T116" s="80"/>
    </row>
    <row r="117" spans="2:20" x14ac:dyDescent="0.35">
      <c r="B117" s="39"/>
      <c r="C117" s="78"/>
      <c r="D117" s="79"/>
      <c r="E117" s="79"/>
      <c r="F117" s="79"/>
      <c r="G117" s="80"/>
      <c r="H117" s="67"/>
      <c r="I117" s="67"/>
      <c r="J117" s="80"/>
      <c r="K117" s="80"/>
      <c r="L117" s="41"/>
      <c r="M117" s="41"/>
      <c r="N117" s="80"/>
      <c r="O117" s="80"/>
      <c r="P117" s="41"/>
      <c r="Q117" s="41"/>
      <c r="R117" s="80"/>
      <c r="S117" s="67"/>
      <c r="T117" s="80"/>
    </row>
    <row r="118" spans="2:20" x14ac:dyDescent="0.35">
      <c r="B118" s="39"/>
      <c r="C118" s="78"/>
      <c r="D118" s="79"/>
      <c r="E118" s="79"/>
      <c r="F118" s="79"/>
      <c r="G118" s="80"/>
      <c r="H118" s="67"/>
      <c r="I118" s="67"/>
      <c r="J118" s="80"/>
      <c r="K118" s="80"/>
      <c r="L118" s="41"/>
      <c r="M118" s="41"/>
      <c r="N118" s="80"/>
      <c r="O118" s="80"/>
      <c r="P118" s="41"/>
      <c r="Q118" s="41"/>
      <c r="R118" s="80"/>
      <c r="S118" s="67"/>
      <c r="T118" s="80"/>
    </row>
    <row r="119" spans="2:20" x14ac:dyDescent="0.35">
      <c r="B119" s="39"/>
      <c r="C119" s="78"/>
      <c r="D119" s="79"/>
      <c r="E119" s="79"/>
      <c r="F119" s="79"/>
      <c r="G119" s="80"/>
      <c r="H119" s="67"/>
      <c r="I119" s="67"/>
      <c r="J119" s="80"/>
      <c r="K119" s="80"/>
      <c r="L119" s="41"/>
      <c r="M119" s="41"/>
      <c r="N119" s="80"/>
      <c r="O119" s="80"/>
      <c r="P119" s="41"/>
      <c r="Q119" s="41"/>
      <c r="R119" s="80"/>
      <c r="S119" s="67"/>
      <c r="T119" s="80"/>
    </row>
    <row r="120" spans="2:20" x14ac:dyDescent="0.35">
      <c r="B120" s="39"/>
      <c r="C120" s="78"/>
      <c r="D120" s="79"/>
      <c r="E120" s="79"/>
      <c r="F120" s="79"/>
      <c r="G120" s="80"/>
      <c r="H120" s="67"/>
      <c r="I120" s="67"/>
      <c r="J120" s="80"/>
      <c r="K120" s="80"/>
      <c r="L120" s="41"/>
      <c r="M120" s="41"/>
      <c r="N120" s="80"/>
      <c r="O120" s="80"/>
      <c r="P120" s="41"/>
      <c r="Q120" s="41"/>
      <c r="R120" s="80"/>
      <c r="S120" s="67"/>
      <c r="T120" s="80"/>
    </row>
    <row r="121" spans="2:20" x14ac:dyDescent="0.35">
      <c r="B121" s="39"/>
      <c r="C121" s="78"/>
      <c r="D121" s="79"/>
      <c r="E121" s="79"/>
      <c r="F121" s="79"/>
      <c r="G121" s="80"/>
      <c r="H121" s="67"/>
      <c r="I121" s="67"/>
      <c r="J121" s="80"/>
      <c r="K121" s="80"/>
      <c r="L121" s="41"/>
      <c r="M121" s="41"/>
      <c r="N121" s="80"/>
      <c r="O121" s="80"/>
      <c r="P121" s="41"/>
      <c r="Q121" s="41"/>
      <c r="R121" s="80"/>
      <c r="S121" s="67"/>
      <c r="T121" s="80"/>
    </row>
    <row r="122" spans="2:20" x14ac:dyDescent="0.35">
      <c r="B122" s="39"/>
      <c r="C122" s="78"/>
      <c r="D122" s="79"/>
      <c r="E122" s="79"/>
      <c r="F122" s="79"/>
      <c r="G122" s="80"/>
      <c r="H122" s="67"/>
      <c r="I122" s="67"/>
      <c r="J122" s="80"/>
      <c r="K122" s="80"/>
      <c r="L122" s="41"/>
      <c r="M122" s="41"/>
      <c r="N122" s="80"/>
      <c r="O122" s="80"/>
      <c r="P122" s="41"/>
      <c r="Q122" s="41"/>
      <c r="R122" s="80"/>
      <c r="S122" s="67"/>
      <c r="T122" s="80"/>
    </row>
    <row r="123" spans="2:20" x14ac:dyDescent="0.35">
      <c r="B123" s="39"/>
      <c r="C123" s="78"/>
      <c r="D123" s="79"/>
      <c r="E123" s="79"/>
      <c r="F123" s="79"/>
      <c r="G123" s="80"/>
      <c r="H123" s="67"/>
      <c r="I123" s="67"/>
      <c r="J123" s="80"/>
      <c r="K123" s="80"/>
      <c r="L123" s="41"/>
      <c r="M123" s="41"/>
      <c r="N123" s="80"/>
      <c r="O123" s="80"/>
      <c r="P123" s="41"/>
      <c r="Q123" s="41"/>
      <c r="R123" s="80"/>
      <c r="S123" s="67"/>
      <c r="T123" s="80"/>
    </row>
    <row r="124" spans="2:20" x14ac:dyDescent="0.35">
      <c r="B124" s="39"/>
      <c r="C124" s="78"/>
      <c r="D124" s="79"/>
      <c r="E124" s="79"/>
      <c r="F124" s="79"/>
      <c r="G124" s="80"/>
      <c r="H124" s="67"/>
      <c r="I124" s="67"/>
      <c r="J124" s="80"/>
      <c r="K124" s="80"/>
      <c r="L124" s="41"/>
      <c r="M124" s="41"/>
      <c r="N124" s="80"/>
      <c r="O124" s="80"/>
      <c r="P124" s="41"/>
      <c r="Q124" s="41"/>
      <c r="R124" s="80"/>
      <c r="S124" s="67"/>
      <c r="T124" s="80"/>
    </row>
    <row r="125" spans="2:20" x14ac:dyDescent="0.35">
      <c r="B125" s="39"/>
      <c r="C125" s="78"/>
      <c r="D125" s="79"/>
      <c r="E125" s="79"/>
      <c r="F125" s="79"/>
      <c r="G125" s="80"/>
      <c r="H125" s="67"/>
      <c r="I125" s="67"/>
      <c r="J125" s="80"/>
      <c r="K125" s="80"/>
      <c r="L125" s="41"/>
      <c r="M125" s="41"/>
      <c r="N125" s="80"/>
      <c r="O125" s="80"/>
      <c r="P125" s="41"/>
      <c r="Q125" s="41"/>
      <c r="R125" s="80"/>
      <c r="S125" s="67"/>
      <c r="T125" s="80"/>
    </row>
    <row r="126" spans="2:20" x14ac:dyDescent="0.35">
      <c r="B126" s="39"/>
      <c r="C126" s="78"/>
      <c r="D126" s="79"/>
      <c r="E126" s="79"/>
      <c r="F126" s="79"/>
      <c r="G126" s="80"/>
      <c r="H126" s="67"/>
      <c r="I126" s="67"/>
      <c r="J126" s="80"/>
      <c r="K126" s="80"/>
      <c r="L126" s="41"/>
      <c r="M126" s="41"/>
      <c r="N126" s="80"/>
      <c r="O126" s="80"/>
      <c r="P126" s="41"/>
      <c r="Q126" s="41"/>
      <c r="R126" s="80"/>
      <c r="S126" s="67"/>
      <c r="T126" s="80"/>
    </row>
    <row r="127" spans="2:20" x14ac:dyDescent="0.35">
      <c r="B127" s="39"/>
      <c r="C127" s="78"/>
      <c r="D127" s="79"/>
      <c r="E127" s="79"/>
      <c r="F127" s="79"/>
      <c r="G127" s="80"/>
      <c r="H127" s="67"/>
      <c r="I127" s="67"/>
      <c r="J127" s="80"/>
      <c r="K127" s="80"/>
      <c r="L127" s="41"/>
      <c r="M127" s="41"/>
      <c r="N127" s="80"/>
      <c r="O127" s="80"/>
      <c r="P127" s="41"/>
      <c r="Q127" s="41"/>
      <c r="R127" s="80"/>
      <c r="S127" s="67"/>
      <c r="T127" s="80"/>
    </row>
    <row r="128" spans="2:20" x14ac:dyDescent="0.35">
      <c r="B128" s="39"/>
      <c r="C128" s="78"/>
      <c r="D128" s="79"/>
      <c r="E128" s="79"/>
      <c r="F128" s="79"/>
      <c r="G128" s="80"/>
      <c r="H128" s="67"/>
      <c r="I128" s="67"/>
      <c r="J128" s="80"/>
      <c r="K128" s="80"/>
      <c r="L128" s="41"/>
      <c r="M128" s="41"/>
      <c r="N128" s="80"/>
      <c r="O128" s="80"/>
      <c r="P128" s="41"/>
      <c r="Q128" s="41"/>
      <c r="R128" s="80"/>
      <c r="S128" s="67"/>
      <c r="T128" s="80"/>
    </row>
    <row r="129" spans="2:20" x14ac:dyDescent="0.35">
      <c r="B129" s="39"/>
      <c r="C129" s="78"/>
      <c r="D129" s="79"/>
      <c r="E129" s="79"/>
      <c r="F129" s="79"/>
      <c r="G129" s="80"/>
      <c r="H129" s="67"/>
      <c r="I129" s="67"/>
      <c r="J129" s="80"/>
      <c r="K129" s="80"/>
      <c r="L129" s="41"/>
      <c r="M129" s="41"/>
      <c r="N129" s="80"/>
      <c r="O129" s="80"/>
      <c r="P129" s="41"/>
      <c r="Q129" s="41"/>
      <c r="R129" s="80"/>
      <c r="S129" s="67"/>
      <c r="T129" s="80"/>
    </row>
    <row r="130" spans="2:20" x14ac:dyDescent="0.35">
      <c r="B130" s="39"/>
      <c r="C130" s="78"/>
      <c r="D130" s="79"/>
      <c r="E130" s="79"/>
      <c r="F130" s="79"/>
      <c r="G130" s="80"/>
      <c r="H130" s="67"/>
      <c r="I130" s="67"/>
      <c r="J130" s="80"/>
      <c r="K130" s="80"/>
      <c r="L130" s="41"/>
      <c r="M130" s="41"/>
      <c r="N130" s="80"/>
      <c r="O130" s="80"/>
      <c r="P130" s="41"/>
      <c r="Q130" s="41"/>
      <c r="R130" s="80"/>
      <c r="S130" s="67"/>
      <c r="T130" s="80"/>
    </row>
    <row r="131" spans="2:20" x14ac:dyDescent="0.35">
      <c r="B131" s="39"/>
      <c r="C131" s="78"/>
      <c r="D131" s="79"/>
      <c r="E131" s="79"/>
      <c r="F131" s="79"/>
      <c r="G131" s="80"/>
      <c r="H131" s="67"/>
      <c r="I131" s="67"/>
      <c r="J131" s="80"/>
      <c r="K131" s="80"/>
      <c r="L131" s="41"/>
      <c r="M131" s="41"/>
      <c r="N131" s="80"/>
      <c r="O131" s="80"/>
      <c r="P131" s="41"/>
      <c r="Q131" s="41"/>
      <c r="R131" s="80"/>
      <c r="S131" s="67"/>
      <c r="T131" s="80"/>
    </row>
    <row r="132" spans="2:20" x14ac:dyDescent="0.35">
      <c r="B132" s="39"/>
      <c r="C132" s="78"/>
      <c r="D132" s="79"/>
      <c r="E132" s="79"/>
      <c r="F132" s="79"/>
      <c r="G132" s="80"/>
      <c r="H132" s="67"/>
      <c r="I132" s="67"/>
      <c r="J132" s="80"/>
      <c r="K132" s="80"/>
      <c r="L132" s="41"/>
      <c r="M132" s="41"/>
      <c r="N132" s="80"/>
      <c r="O132" s="80"/>
      <c r="P132" s="41"/>
      <c r="Q132" s="41"/>
      <c r="R132" s="80"/>
      <c r="S132" s="67"/>
      <c r="T132" s="80"/>
    </row>
    <row r="133" spans="2:20" x14ac:dyDescent="0.35">
      <c r="B133" s="39"/>
      <c r="C133" s="78"/>
      <c r="D133" s="79"/>
      <c r="E133" s="79"/>
      <c r="F133" s="79"/>
      <c r="G133" s="80"/>
      <c r="H133" s="67"/>
      <c r="I133" s="67"/>
      <c r="J133" s="80"/>
      <c r="K133" s="80"/>
      <c r="L133" s="41"/>
      <c r="M133" s="41"/>
      <c r="N133" s="80"/>
      <c r="O133" s="80"/>
      <c r="P133" s="41"/>
      <c r="Q133" s="41"/>
      <c r="R133" s="80"/>
      <c r="S133" s="67"/>
      <c r="T133" s="80"/>
    </row>
    <row r="134" spans="2:20" x14ac:dyDescent="0.35">
      <c r="B134" s="39"/>
      <c r="C134" s="78"/>
      <c r="D134" s="79"/>
      <c r="E134" s="79"/>
      <c r="F134" s="79"/>
      <c r="G134" s="80"/>
      <c r="H134" s="67"/>
      <c r="I134" s="67"/>
      <c r="J134" s="80"/>
      <c r="K134" s="80"/>
      <c r="L134" s="41"/>
      <c r="M134" s="41"/>
      <c r="N134" s="80"/>
      <c r="O134" s="80"/>
      <c r="P134" s="41"/>
      <c r="Q134" s="41"/>
      <c r="R134" s="80"/>
      <c r="S134" s="67"/>
      <c r="T134" s="80"/>
    </row>
    <row r="135" spans="2:20" x14ac:dyDescent="0.35">
      <c r="B135" s="39"/>
      <c r="C135" s="78"/>
      <c r="D135" s="79"/>
      <c r="E135" s="79"/>
      <c r="F135" s="79"/>
      <c r="G135" s="80"/>
      <c r="H135" s="67"/>
      <c r="I135" s="67"/>
      <c r="J135" s="80"/>
      <c r="K135" s="80"/>
      <c r="L135" s="41"/>
      <c r="M135" s="41"/>
      <c r="N135" s="80"/>
      <c r="O135" s="80"/>
      <c r="P135" s="41"/>
      <c r="Q135" s="41"/>
      <c r="R135" s="80"/>
      <c r="S135" s="67"/>
      <c r="T135" s="80"/>
    </row>
    <row r="136" spans="2:20" x14ac:dyDescent="0.35">
      <c r="B136" s="39"/>
      <c r="C136" s="78"/>
      <c r="D136" s="79"/>
      <c r="E136" s="79"/>
      <c r="F136" s="79"/>
      <c r="G136" s="80"/>
      <c r="H136" s="67"/>
      <c r="I136" s="67"/>
      <c r="J136" s="80"/>
      <c r="K136" s="80"/>
      <c r="L136" s="41"/>
      <c r="M136" s="41"/>
      <c r="N136" s="80"/>
      <c r="O136" s="80"/>
      <c r="P136" s="41"/>
      <c r="Q136" s="41"/>
      <c r="R136" s="80"/>
      <c r="S136" s="67"/>
      <c r="T136" s="80"/>
    </row>
    <row r="137" spans="2:20" x14ac:dyDescent="0.35">
      <c r="B137" s="39"/>
      <c r="C137" s="78"/>
      <c r="D137" s="79"/>
      <c r="E137" s="79"/>
      <c r="F137" s="79"/>
      <c r="G137" s="80"/>
      <c r="H137" s="67"/>
      <c r="I137" s="67"/>
      <c r="J137" s="80"/>
      <c r="K137" s="80"/>
      <c r="L137" s="41"/>
      <c r="M137" s="41"/>
      <c r="N137" s="80"/>
      <c r="O137" s="80"/>
      <c r="P137" s="41"/>
      <c r="Q137" s="41"/>
      <c r="R137" s="80"/>
      <c r="S137" s="67"/>
      <c r="T137" s="80"/>
    </row>
    <row r="138" spans="2:20" x14ac:dyDescent="0.35">
      <c r="B138" s="39"/>
      <c r="C138" s="78"/>
      <c r="D138" s="79"/>
      <c r="E138" s="79"/>
      <c r="F138" s="79"/>
      <c r="G138" s="80"/>
      <c r="H138" s="67"/>
      <c r="I138" s="67"/>
      <c r="J138" s="80"/>
      <c r="K138" s="80"/>
      <c r="L138" s="41"/>
      <c r="M138" s="41"/>
      <c r="N138" s="80"/>
      <c r="O138" s="80"/>
      <c r="P138" s="41"/>
      <c r="Q138" s="41"/>
      <c r="R138" s="80"/>
      <c r="S138" s="67"/>
      <c r="T138" s="80"/>
    </row>
    <row r="139" spans="2:20" x14ac:dyDescent="0.35">
      <c r="B139" s="39"/>
      <c r="C139" s="78"/>
      <c r="D139" s="79"/>
      <c r="E139" s="79"/>
      <c r="F139" s="79"/>
      <c r="G139" s="80"/>
      <c r="H139" s="67"/>
      <c r="I139" s="67"/>
      <c r="J139" s="80"/>
      <c r="K139" s="80"/>
      <c r="L139" s="41"/>
      <c r="M139" s="41"/>
      <c r="N139" s="80"/>
      <c r="O139" s="80"/>
      <c r="P139" s="41"/>
      <c r="Q139" s="41"/>
      <c r="R139" s="80"/>
      <c r="S139" s="67"/>
      <c r="T139" s="80"/>
    </row>
    <row r="140" spans="2:20" x14ac:dyDescent="0.35">
      <c r="B140" s="39"/>
      <c r="C140" s="78"/>
      <c r="D140" s="79"/>
      <c r="E140" s="79"/>
      <c r="F140" s="79"/>
      <c r="G140" s="80"/>
      <c r="H140" s="67"/>
      <c r="I140" s="67"/>
      <c r="J140" s="80"/>
      <c r="K140" s="80"/>
      <c r="L140" s="41"/>
      <c r="M140" s="41"/>
      <c r="N140" s="80"/>
      <c r="O140" s="80"/>
      <c r="P140" s="41"/>
      <c r="Q140" s="41"/>
      <c r="R140" s="80"/>
      <c r="S140" s="67"/>
      <c r="T140" s="80"/>
    </row>
    <row r="141" spans="2:20" x14ac:dyDescent="0.35">
      <c r="B141" s="39"/>
      <c r="C141" s="78"/>
      <c r="D141" s="79"/>
      <c r="E141" s="79"/>
      <c r="F141" s="79"/>
      <c r="G141" s="80"/>
      <c r="H141" s="67"/>
      <c r="I141" s="67"/>
      <c r="J141" s="80"/>
      <c r="K141" s="80"/>
      <c r="L141" s="41"/>
      <c r="M141" s="41"/>
      <c r="N141" s="80"/>
      <c r="O141" s="80"/>
      <c r="P141" s="41"/>
      <c r="Q141" s="41"/>
      <c r="R141" s="80"/>
      <c r="S141" s="67"/>
      <c r="T141" s="80"/>
    </row>
    <row r="142" spans="2:20" x14ac:dyDescent="0.35">
      <c r="B142" s="39"/>
      <c r="C142" s="78"/>
      <c r="D142" s="79"/>
      <c r="E142" s="79"/>
      <c r="F142" s="79"/>
      <c r="G142" s="80"/>
      <c r="H142" s="67"/>
      <c r="I142" s="67"/>
      <c r="J142" s="80"/>
      <c r="K142" s="80"/>
      <c r="L142" s="41"/>
      <c r="M142" s="41"/>
      <c r="N142" s="80"/>
      <c r="O142" s="80"/>
      <c r="P142" s="41"/>
      <c r="Q142" s="41"/>
      <c r="R142" s="80"/>
      <c r="S142" s="67"/>
      <c r="T142" s="80"/>
    </row>
    <row r="143" spans="2:20" x14ac:dyDescent="0.35">
      <c r="B143" s="39"/>
      <c r="C143" s="78"/>
      <c r="D143" s="79"/>
      <c r="E143" s="79"/>
      <c r="F143" s="79"/>
      <c r="G143" s="80"/>
      <c r="H143" s="67"/>
      <c r="I143" s="67"/>
      <c r="J143" s="80"/>
      <c r="K143" s="80"/>
      <c r="L143" s="41"/>
      <c r="M143" s="41"/>
      <c r="N143" s="80"/>
      <c r="O143" s="80"/>
      <c r="P143" s="41"/>
      <c r="Q143" s="41"/>
      <c r="R143" s="80"/>
      <c r="S143" s="67"/>
      <c r="T143" s="80"/>
    </row>
    <row r="144" spans="2:20" x14ac:dyDescent="0.35">
      <c r="B144" s="39"/>
      <c r="C144" s="78"/>
      <c r="D144" s="79"/>
      <c r="E144" s="79"/>
      <c r="F144" s="79"/>
      <c r="G144" s="80"/>
      <c r="H144" s="67"/>
      <c r="I144" s="67"/>
      <c r="J144" s="80"/>
      <c r="K144" s="80"/>
      <c r="L144" s="41"/>
      <c r="M144" s="41"/>
      <c r="N144" s="80"/>
      <c r="O144" s="80"/>
      <c r="P144" s="41"/>
      <c r="Q144" s="41"/>
      <c r="R144" s="80"/>
      <c r="S144" s="67"/>
      <c r="T144" s="80"/>
    </row>
    <row r="145" spans="2:20" x14ac:dyDescent="0.35">
      <c r="B145" s="39"/>
      <c r="C145" s="78"/>
      <c r="D145" s="79"/>
      <c r="E145" s="79"/>
      <c r="F145" s="79"/>
      <c r="G145" s="80"/>
      <c r="H145" s="67"/>
      <c r="I145" s="67"/>
      <c r="J145" s="80"/>
      <c r="K145" s="80"/>
      <c r="L145" s="41"/>
      <c r="M145" s="41"/>
      <c r="N145" s="80"/>
      <c r="O145" s="80"/>
      <c r="P145" s="41"/>
      <c r="Q145" s="41"/>
      <c r="R145" s="80"/>
      <c r="S145" s="67"/>
      <c r="T145" s="80"/>
    </row>
    <row r="146" spans="2:20" x14ac:dyDescent="0.35">
      <c r="B146" s="39"/>
      <c r="C146" s="78"/>
      <c r="D146" s="79"/>
      <c r="E146" s="79"/>
      <c r="F146" s="79"/>
      <c r="G146" s="80"/>
      <c r="H146" s="67"/>
      <c r="I146" s="67"/>
      <c r="J146" s="80"/>
      <c r="K146" s="80"/>
      <c r="L146" s="41"/>
      <c r="M146" s="41"/>
      <c r="N146" s="80"/>
      <c r="O146" s="80"/>
      <c r="P146" s="41"/>
      <c r="Q146" s="41"/>
      <c r="R146" s="80"/>
      <c r="S146" s="67"/>
      <c r="T146" s="80"/>
    </row>
    <row r="147" spans="2:20" x14ac:dyDescent="0.35">
      <c r="B147" s="39"/>
      <c r="C147" s="78"/>
      <c r="D147" s="79"/>
      <c r="E147" s="79"/>
      <c r="F147" s="79"/>
      <c r="G147" s="80"/>
      <c r="H147" s="67"/>
      <c r="I147" s="67"/>
      <c r="J147" s="80"/>
      <c r="K147" s="80"/>
      <c r="L147" s="41"/>
      <c r="M147" s="41"/>
      <c r="N147" s="80"/>
      <c r="O147" s="80"/>
      <c r="P147" s="41"/>
      <c r="Q147" s="41"/>
      <c r="R147" s="80"/>
      <c r="S147" s="67"/>
      <c r="T147" s="80"/>
    </row>
    <row r="148" spans="2:20" x14ac:dyDescent="0.35">
      <c r="B148" s="39"/>
      <c r="C148" s="78"/>
      <c r="D148" s="79"/>
      <c r="E148" s="79"/>
      <c r="F148" s="79"/>
      <c r="G148" s="80"/>
      <c r="H148" s="67"/>
      <c r="I148" s="67"/>
      <c r="J148" s="80"/>
      <c r="K148" s="80"/>
      <c r="L148" s="41"/>
      <c r="M148" s="41"/>
      <c r="N148" s="80"/>
      <c r="O148" s="80"/>
      <c r="P148" s="41"/>
      <c r="Q148" s="41"/>
      <c r="R148" s="80"/>
      <c r="S148" s="67"/>
      <c r="T148" s="80"/>
    </row>
    <row r="149" spans="2:20" x14ac:dyDescent="0.35">
      <c r="B149" s="39"/>
      <c r="C149" s="78"/>
      <c r="D149" s="79"/>
      <c r="E149" s="79"/>
      <c r="F149" s="79"/>
      <c r="G149" s="80"/>
      <c r="H149" s="67"/>
      <c r="I149" s="67"/>
      <c r="J149" s="80"/>
      <c r="K149" s="80"/>
      <c r="L149" s="41"/>
      <c r="M149" s="41"/>
      <c r="N149" s="80"/>
      <c r="O149" s="80"/>
      <c r="P149" s="41"/>
      <c r="Q149" s="41"/>
      <c r="R149" s="80"/>
      <c r="S149" s="67"/>
      <c r="T149" s="80"/>
    </row>
    <row r="150" spans="2:20" x14ac:dyDescent="0.35">
      <c r="B150" s="39"/>
      <c r="C150" s="78"/>
      <c r="D150" s="79"/>
      <c r="E150" s="79"/>
      <c r="F150" s="79"/>
      <c r="G150" s="80"/>
      <c r="H150" s="67"/>
      <c r="I150" s="67"/>
      <c r="J150" s="80"/>
      <c r="K150" s="80"/>
      <c r="L150" s="41"/>
      <c r="M150" s="41"/>
      <c r="N150" s="80"/>
      <c r="O150" s="80"/>
      <c r="P150" s="41"/>
      <c r="Q150" s="41"/>
      <c r="R150" s="80"/>
      <c r="S150" s="67"/>
      <c r="T150" s="80"/>
    </row>
    <row r="151" spans="2:20" x14ac:dyDescent="0.35">
      <c r="B151" s="39"/>
      <c r="C151" s="78"/>
      <c r="D151" s="79"/>
      <c r="E151" s="79"/>
      <c r="F151" s="79"/>
      <c r="G151" s="80"/>
      <c r="H151" s="67"/>
      <c r="I151" s="67"/>
      <c r="J151" s="80"/>
      <c r="K151" s="80"/>
      <c r="L151" s="41"/>
      <c r="M151" s="41"/>
      <c r="N151" s="80"/>
      <c r="O151" s="80"/>
      <c r="P151" s="41"/>
      <c r="Q151" s="41"/>
      <c r="R151" s="80"/>
      <c r="S151" s="67"/>
      <c r="T151" s="80"/>
    </row>
    <row r="152" spans="2:20" x14ac:dyDescent="0.35">
      <c r="B152" s="39"/>
      <c r="C152" s="78"/>
      <c r="D152" s="79"/>
      <c r="E152" s="79"/>
      <c r="F152" s="79"/>
      <c r="G152" s="80"/>
      <c r="H152" s="67"/>
      <c r="I152" s="67"/>
      <c r="J152" s="80"/>
      <c r="K152" s="80"/>
      <c r="L152" s="41"/>
      <c r="M152" s="41"/>
      <c r="N152" s="80"/>
      <c r="O152" s="80"/>
      <c r="P152" s="41"/>
      <c r="Q152" s="41"/>
      <c r="R152" s="80"/>
      <c r="S152" s="67"/>
      <c r="T152" s="80"/>
    </row>
    <row r="153" spans="2:20" x14ac:dyDescent="0.35">
      <c r="B153" s="39"/>
      <c r="C153" s="78"/>
      <c r="D153" s="79"/>
      <c r="E153" s="79"/>
      <c r="F153" s="79"/>
      <c r="G153" s="80"/>
      <c r="H153" s="67"/>
      <c r="I153" s="67"/>
      <c r="J153" s="80"/>
      <c r="K153" s="80"/>
      <c r="L153" s="41"/>
      <c r="M153" s="41"/>
      <c r="N153" s="80"/>
      <c r="O153" s="80"/>
      <c r="P153" s="41"/>
      <c r="Q153" s="41"/>
      <c r="R153" s="80"/>
      <c r="S153" s="67"/>
      <c r="T153" s="80"/>
    </row>
    <row r="154" spans="2:20" x14ac:dyDescent="0.35">
      <c r="B154" s="39"/>
      <c r="C154" s="78"/>
      <c r="D154" s="79"/>
      <c r="E154" s="79"/>
      <c r="F154" s="79"/>
      <c r="G154" s="80"/>
      <c r="H154" s="67"/>
      <c r="I154" s="67"/>
      <c r="J154" s="80"/>
      <c r="K154" s="80"/>
      <c r="L154" s="41"/>
      <c r="M154" s="41"/>
      <c r="N154" s="80"/>
      <c r="O154" s="80"/>
      <c r="P154" s="41"/>
      <c r="Q154" s="41"/>
      <c r="R154" s="80"/>
      <c r="S154" s="67"/>
      <c r="T154" s="80"/>
    </row>
    <row r="155" spans="2:20" x14ac:dyDescent="0.35">
      <c r="B155" s="39"/>
      <c r="C155" s="78"/>
      <c r="D155" s="79"/>
      <c r="E155" s="79"/>
      <c r="F155" s="79"/>
      <c r="G155" s="80"/>
      <c r="H155" s="67"/>
      <c r="I155" s="67"/>
      <c r="J155" s="80"/>
      <c r="K155" s="80"/>
      <c r="L155" s="41"/>
      <c r="M155" s="41"/>
      <c r="N155" s="80"/>
      <c r="O155" s="80"/>
      <c r="P155" s="41"/>
      <c r="Q155" s="41"/>
      <c r="R155" s="80"/>
      <c r="S155" s="67"/>
      <c r="T155" s="80"/>
    </row>
    <row r="156" spans="2:20" x14ac:dyDescent="0.35">
      <c r="B156" s="39"/>
      <c r="C156" s="78"/>
      <c r="D156" s="79"/>
      <c r="E156" s="79"/>
      <c r="F156" s="79"/>
      <c r="G156" s="80"/>
      <c r="H156" s="67"/>
      <c r="I156" s="67"/>
      <c r="J156" s="80"/>
      <c r="K156" s="80"/>
      <c r="L156" s="41"/>
      <c r="M156" s="41"/>
      <c r="N156" s="80"/>
      <c r="O156" s="80"/>
      <c r="P156" s="41"/>
      <c r="Q156" s="41"/>
      <c r="R156" s="80"/>
      <c r="S156" s="67"/>
      <c r="T156" s="80"/>
    </row>
    <row r="157" spans="2:20" x14ac:dyDescent="0.35">
      <c r="B157" s="39"/>
      <c r="C157" s="78"/>
      <c r="D157" s="79"/>
      <c r="E157" s="79"/>
      <c r="F157" s="79"/>
      <c r="G157" s="80"/>
      <c r="H157" s="67"/>
      <c r="I157" s="67"/>
      <c r="J157" s="80"/>
      <c r="K157" s="80"/>
      <c r="L157" s="41"/>
      <c r="M157" s="41"/>
      <c r="N157" s="80"/>
      <c r="O157" s="80"/>
      <c r="P157" s="41"/>
      <c r="Q157" s="41"/>
      <c r="R157" s="80"/>
      <c r="S157" s="67"/>
      <c r="T157" s="80"/>
    </row>
    <row r="158" spans="2:20" x14ac:dyDescent="0.35">
      <c r="B158" s="39"/>
      <c r="C158" s="78"/>
      <c r="D158" s="79"/>
      <c r="E158" s="79"/>
      <c r="F158" s="79"/>
      <c r="G158" s="80"/>
      <c r="H158" s="67"/>
      <c r="I158" s="67"/>
      <c r="J158" s="80"/>
      <c r="K158" s="80"/>
      <c r="L158" s="41"/>
      <c r="M158" s="41"/>
      <c r="N158" s="80"/>
      <c r="O158" s="80"/>
      <c r="P158" s="41"/>
      <c r="Q158" s="41"/>
      <c r="R158" s="80"/>
      <c r="S158" s="67"/>
      <c r="T158" s="80"/>
    </row>
    <row r="159" spans="2:20" x14ac:dyDescent="0.35">
      <c r="B159" s="39"/>
      <c r="C159" s="78"/>
      <c r="D159" s="79"/>
      <c r="E159" s="79"/>
      <c r="F159" s="79"/>
      <c r="G159" s="80"/>
      <c r="H159" s="67"/>
      <c r="I159" s="67"/>
      <c r="J159" s="80"/>
      <c r="K159" s="80"/>
      <c r="L159" s="41"/>
      <c r="M159" s="41"/>
      <c r="N159" s="80"/>
      <c r="O159" s="80"/>
      <c r="P159" s="41"/>
      <c r="Q159" s="41"/>
      <c r="R159" s="80"/>
      <c r="S159" s="67"/>
      <c r="T159" s="80"/>
    </row>
    <row r="160" spans="2:20" x14ac:dyDescent="0.35">
      <c r="B160" s="39"/>
      <c r="C160" s="78"/>
      <c r="D160" s="79"/>
      <c r="E160" s="79"/>
      <c r="F160" s="79"/>
      <c r="G160" s="80"/>
      <c r="H160" s="67"/>
      <c r="I160" s="67"/>
      <c r="J160" s="80"/>
      <c r="K160" s="80"/>
      <c r="L160" s="41"/>
      <c r="M160" s="41"/>
      <c r="N160" s="80"/>
      <c r="O160" s="80"/>
      <c r="P160" s="41"/>
      <c r="Q160" s="41"/>
      <c r="R160" s="80"/>
      <c r="S160" s="67"/>
      <c r="T160" s="80"/>
    </row>
    <row r="161" spans="2:20" x14ac:dyDescent="0.35">
      <c r="B161" s="39"/>
      <c r="C161" s="78"/>
      <c r="D161" s="79"/>
      <c r="E161" s="79"/>
      <c r="F161" s="79"/>
      <c r="G161" s="80"/>
      <c r="H161" s="67"/>
      <c r="I161" s="67"/>
      <c r="J161" s="80"/>
      <c r="K161" s="80"/>
      <c r="L161" s="41"/>
      <c r="M161" s="41"/>
      <c r="N161" s="80"/>
      <c r="O161" s="80"/>
      <c r="P161" s="41"/>
      <c r="Q161" s="41"/>
      <c r="R161" s="80"/>
      <c r="S161" s="67"/>
      <c r="T161" s="80"/>
    </row>
    <row r="162" spans="2:20" x14ac:dyDescent="0.35">
      <c r="B162" s="39"/>
      <c r="C162" s="78"/>
      <c r="D162" s="79"/>
      <c r="E162" s="79"/>
      <c r="F162" s="79"/>
      <c r="G162" s="80"/>
      <c r="H162" s="67"/>
      <c r="I162" s="67"/>
      <c r="J162" s="80"/>
      <c r="K162" s="80"/>
      <c r="L162" s="41"/>
      <c r="M162" s="41"/>
      <c r="N162" s="80"/>
      <c r="O162" s="80"/>
      <c r="P162" s="41"/>
      <c r="Q162" s="41"/>
      <c r="R162" s="80"/>
      <c r="S162" s="67"/>
      <c r="T162" s="80"/>
    </row>
    <row r="163" spans="2:20" x14ac:dyDescent="0.35">
      <c r="B163" s="39"/>
      <c r="C163" s="78"/>
      <c r="D163" s="79"/>
      <c r="E163" s="79"/>
      <c r="F163" s="79"/>
      <c r="G163" s="80"/>
      <c r="H163" s="67"/>
      <c r="I163" s="67"/>
      <c r="J163" s="80"/>
      <c r="K163" s="80"/>
      <c r="L163" s="41"/>
      <c r="M163" s="41"/>
      <c r="N163" s="80"/>
      <c r="O163" s="80"/>
      <c r="P163" s="41"/>
      <c r="Q163" s="41"/>
      <c r="R163" s="80"/>
      <c r="S163" s="67"/>
      <c r="T163" s="80"/>
    </row>
    <row r="164" spans="2:20" x14ac:dyDescent="0.35">
      <c r="B164" s="39"/>
      <c r="C164" s="78"/>
      <c r="D164" s="79"/>
      <c r="E164" s="79"/>
      <c r="F164" s="79"/>
      <c r="G164" s="80"/>
      <c r="H164" s="67"/>
      <c r="I164" s="67"/>
      <c r="J164" s="80"/>
      <c r="K164" s="80"/>
      <c r="L164" s="41"/>
      <c r="M164" s="41"/>
      <c r="N164" s="80"/>
      <c r="O164" s="80"/>
      <c r="P164" s="41"/>
      <c r="Q164" s="41"/>
      <c r="R164" s="80"/>
      <c r="S164" s="67"/>
      <c r="T164" s="80"/>
    </row>
    <row r="165" spans="2:20" x14ac:dyDescent="0.35">
      <c r="B165" s="39"/>
      <c r="C165" s="78"/>
      <c r="D165" s="79"/>
      <c r="E165" s="79"/>
      <c r="F165" s="79"/>
      <c r="G165" s="80"/>
      <c r="H165" s="67"/>
      <c r="I165" s="67"/>
      <c r="J165" s="80"/>
      <c r="K165" s="80"/>
      <c r="L165" s="41"/>
      <c r="M165" s="41"/>
      <c r="N165" s="80"/>
      <c r="O165" s="80"/>
      <c r="P165" s="41"/>
      <c r="Q165" s="41"/>
      <c r="R165" s="80"/>
      <c r="S165" s="67"/>
      <c r="T165" s="80"/>
    </row>
    <row r="166" spans="2:20" x14ac:dyDescent="0.35">
      <c r="B166" s="39"/>
      <c r="C166" s="78"/>
      <c r="D166" s="79"/>
      <c r="E166" s="79"/>
      <c r="F166" s="79"/>
      <c r="G166" s="80"/>
      <c r="H166" s="67"/>
      <c r="I166" s="67"/>
      <c r="J166" s="80"/>
      <c r="K166" s="80"/>
      <c r="L166" s="41"/>
      <c r="M166" s="41"/>
      <c r="N166" s="80"/>
      <c r="O166" s="80"/>
      <c r="P166" s="41"/>
      <c r="Q166" s="41"/>
      <c r="R166" s="80"/>
      <c r="S166" s="67"/>
      <c r="T166" s="80"/>
    </row>
    <row r="167" spans="2:20" x14ac:dyDescent="0.35">
      <c r="B167" s="39"/>
      <c r="C167" s="78"/>
      <c r="D167" s="79"/>
      <c r="E167" s="79"/>
      <c r="F167" s="79"/>
      <c r="G167" s="80"/>
      <c r="H167" s="67"/>
      <c r="I167" s="67"/>
      <c r="J167" s="80"/>
      <c r="K167" s="80"/>
      <c r="L167" s="41"/>
      <c r="M167" s="41"/>
      <c r="N167" s="80"/>
      <c r="O167" s="80"/>
      <c r="P167" s="41"/>
      <c r="Q167" s="41"/>
      <c r="R167" s="80"/>
      <c r="S167" s="67"/>
      <c r="T167" s="80"/>
    </row>
    <row r="168" spans="2:20" x14ac:dyDescent="0.35">
      <c r="B168" s="39"/>
      <c r="C168" s="78"/>
      <c r="D168" s="79"/>
      <c r="E168" s="79"/>
      <c r="F168" s="79"/>
      <c r="G168" s="80"/>
      <c r="H168" s="67"/>
      <c r="I168" s="67"/>
      <c r="J168" s="80"/>
      <c r="K168" s="80"/>
      <c r="L168" s="41"/>
      <c r="M168" s="41"/>
      <c r="N168" s="80"/>
      <c r="O168" s="80"/>
      <c r="P168" s="41"/>
      <c r="Q168" s="41"/>
      <c r="R168" s="80"/>
      <c r="S168" s="67"/>
      <c r="T168" s="80"/>
    </row>
    <row r="169" spans="2:20" x14ac:dyDescent="0.35">
      <c r="B169" s="39"/>
      <c r="C169" s="78"/>
      <c r="D169" s="79"/>
      <c r="E169" s="79"/>
      <c r="F169" s="79"/>
      <c r="G169" s="80"/>
      <c r="H169" s="67"/>
      <c r="I169" s="67"/>
      <c r="J169" s="80"/>
      <c r="K169" s="80"/>
      <c r="L169" s="41"/>
      <c r="M169" s="41"/>
      <c r="N169" s="80"/>
      <c r="O169" s="80"/>
      <c r="P169" s="41"/>
      <c r="Q169" s="41"/>
      <c r="R169" s="80"/>
      <c r="S169" s="67"/>
      <c r="T169" s="80"/>
    </row>
    <row r="170" spans="2:20" x14ac:dyDescent="0.35">
      <c r="B170" s="39"/>
      <c r="C170" s="78"/>
      <c r="D170" s="79"/>
      <c r="E170" s="79"/>
      <c r="F170" s="79"/>
      <c r="G170" s="80"/>
      <c r="H170" s="67"/>
      <c r="I170" s="67"/>
      <c r="J170" s="80"/>
      <c r="K170" s="80"/>
      <c r="L170" s="41"/>
      <c r="M170" s="41"/>
      <c r="N170" s="80"/>
      <c r="O170" s="80"/>
      <c r="P170" s="41"/>
      <c r="Q170" s="41"/>
      <c r="R170" s="80"/>
      <c r="S170" s="67"/>
      <c r="T170" s="80"/>
    </row>
    <row r="171" spans="2:20" x14ac:dyDescent="0.35">
      <c r="B171" s="39"/>
      <c r="C171" s="78"/>
      <c r="D171" s="79"/>
      <c r="E171" s="79"/>
      <c r="F171" s="79"/>
      <c r="G171" s="80"/>
      <c r="H171" s="67"/>
      <c r="I171" s="67"/>
      <c r="J171" s="80"/>
      <c r="K171" s="80"/>
      <c r="L171" s="41"/>
      <c r="M171" s="41"/>
      <c r="N171" s="80"/>
      <c r="O171" s="80"/>
      <c r="P171" s="41"/>
      <c r="Q171" s="41"/>
      <c r="R171" s="80"/>
      <c r="S171" s="67"/>
      <c r="T171" s="80"/>
    </row>
    <row r="172" spans="2:20" x14ac:dyDescent="0.35">
      <c r="B172" s="39"/>
      <c r="C172" s="78"/>
      <c r="D172" s="79"/>
      <c r="E172" s="79"/>
      <c r="F172" s="79"/>
      <c r="G172" s="80"/>
      <c r="H172" s="67"/>
      <c r="I172" s="67"/>
      <c r="J172" s="80"/>
      <c r="K172" s="80"/>
      <c r="L172" s="41"/>
      <c r="M172" s="41"/>
      <c r="N172" s="80"/>
      <c r="O172" s="80"/>
      <c r="P172" s="41"/>
      <c r="Q172" s="41"/>
      <c r="R172" s="80"/>
      <c r="S172" s="67"/>
      <c r="T172" s="80"/>
    </row>
    <row r="173" spans="2:20" x14ac:dyDescent="0.35">
      <c r="B173" s="39"/>
      <c r="C173" s="78"/>
      <c r="D173" s="79"/>
      <c r="E173" s="79"/>
      <c r="F173" s="79"/>
      <c r="G173" s="80"/>
      <c r="H173" s="67"/>
      <c r="I173" s="67"/>
      <c r="J173" s="80"/>
      <c r="K173" s="80"/>
      <c r="L173" s="41"/>
      <c r="M173" s="41"/>
      <c r="N173" s="80"/>
      <c r="O173" s="80"/>
      <c r="P173" s="41"/>
      <c r="Q173" s="41"/>
      <c r="R173" s="80"/>
      <c r="S173" s="67"/>
      <c r="T173" s="80"/>
    </row>
    <row r="174" spans="2:20" x14ac:dyDescent="0.35">
      <c r="B174" s="39"/>
      <c r="C174" s="78"/>
      <c r="D174" s="79"/>
      <c r="E174" s="79"/>
      <c r="F174" s="79"/>
      <c r="G174" s="80"/>
      <c r="H174" s="67"/>
      <c r="I174" s="67"/>
      <c r="J174" s="80"/>
      <c r="K174" s="80"/>
      <c r="L174" s="41"/>
      <c r="M174" s="41"/>
      <c r="N174" s="80"/>
      <c r="O174" s="80"/>
      <c r="P174" s="41"/>
      <c r="Q174" s="41"/>
      <c r="R174" s="80"/>
      <c r="S174" s="67"/>
      <c r="T174" s="80"/>
    </row>
    <row r="175" spans="2:20" x14ac:dyDescent="0.35">
      <c r="B175" s="39"/>
      <c r="C175" s="78"/>
      <c r="D175" s="79"/>
      <c r="E175" s="79"/>
      <c r="F175" s="79"/>
      <c r="G175" s="80"/>
      <c r="H175" s="67"/>
      <c r="I175" s="67"/>
      <c r="J175" s="80"/>
      <c r="K175" s="80"/>
      <c r="L175" s="41"/>
      <c r="M175" s="41"/>
      <c r="N175" s="80"/>
      <c r="O175" s="80"/>
      <c r="P175" s="41"/>
      <c r="Q175" s="41"/>
      <c r="R175" s="80"/>
      <c r="S175" s="67"/>
      <c r="T175" s="80"/>
    </row>
    <row r="176" spans="2:20" x14ac:dyDescent="0.35">
      <c r="B176" s="39"/>
      <c r="C176" s="78"/>
      <c r="D176" s="79"/>
      <c r="E176" s="79"/>
      <c r="F176" s="79"/>
      <c r="G176" s="80"/>
      <c r="H176" s="67"/>
      <c r="I176" s="67"/>
      <c r="J176" s="80"/>
      <c r="K176" s="80"/>
      <c r="L176" s="41"/>
      <c r="M176" s="41"/>
      <c r="N176" s="80"/>
      <c r="O176" s="80"/>
      <c r="P176" s="41"/>
      <c r="Q176" s="41"/>
      <c r="R176" s="80"/>
      <c r="S176" s="67"/>
      <c r="T176" s="80"/>
    </row>
    <row r="177" spans="2:20" x14ac:dyDescent="0.35">
      <c r="B177" s="39"/>
      <c r="C177" s="78"/>
      <c r="D177" s="79"/>
      <c r="E177" s="79"/>
      <c r="F177" s="79"/>
      <c r="G177" s="80"/>
      <c r="H177" s="67"/>
      <c r="I177" s="67"/>
      <c r="J177" s="80"/>
      <c r="K177" s="80"/>
      <c r="L177" s="41"/>
      <c r="M177" s="41"/>
      <c r="N177" s="80"/>
      <c r="O177" s="80"/>
      <c r="P177" s="41"/>
      <c r="Q177" s="41"/>
      <c r="R177" s="80"/>
      <c r="S177" s="67"/>
      <c r="T177" s="80"/>
    </row>
    <row r="178" spans="2:20" x14ac:dyDescent="0.35">
      <c r="B178" s="39"/>
      <c r="C178" s="78"/>
      <c r="D178" s="79"/>
      <c r="E178" s="79"/>
      <c r="F178" s="79"/>
      <c r="G178" s="80"/>
      <c r="H178" s="67"/>
      <c r="I178" s="67"/>
      <c r="J178" s="80"/>
      <c r="K178" s="80"/>
      <c r="L178" s="41"/>
      <c r="M178" s="41"/>
      <c r="N178" s="80"/>
      <c r="O178" s="80"/>
      <c r="P178" s="41"/>
      <c r="Q178" s="41"/>
      <c r="R178" s="80"/>
      <c r="S178" s="67"/>
      <c r="T178" s="80"/>
    </row>
    <row r="179" spans="2:20" x14ac:dyDescent="0.35">
      <c r="B179" s="39"/>
      <c r="C179" s="78"/>
      <c r="D179" s="79"/>
      <c r="E179" s="79"/>
      <c r="F179" s="79"/>
      <c r="G179" s="80"/>
      <c r="H179" s="67"/>
      <c r="I179" s="67"/>
      <c r="J179" s="80"/>
      <c r="K179" s="80"/>
      <c r="L179" s="41"/>
      <c r="M179" s="41"/>
      <c r="N179" s="80"/>
      <c r="O179" s="80"/>
      <c r="P179" s="41"/>
      <c r="Q179" s="41"/>
      <c r="R179" s="80"/>
      <c r="S179" s="67"/>
      <c r="T179" s="80"/>
    </row>
    <row r="180" spans="2:20" x14ac:dyDescent="0.35">
      <c r="B180" s="39"/>
      <c r="C180" s="78"/>
      <c r="D180" s="79"/>
      <c r="E180" s="79"/>
      <c r="F180" s="79"/>
      <c r="G180" s="80"/>
      <c r="H180" s="67"/>
      <c r="I180" s="67"/>
      <c r="J180" s="80"/>
      <c r="K180" s="80"/>
      <c r="L180" s="41"/>
      <c r="M180" s="41"/>
      <c r="N180" s="80"/>
      <c r="O180" s="80"/>
      <c r="P180" s="41"/>
      <c r="Q180" s="41"/>
      <c r="R180" s="80"/>
      <c r="S180" s="67"/>
      <c r="T180" s="80"/>
    </row>
    <row r="181" spans="2:20" x14ac:dyDescent="0.35">
      <c r="B181" s="39"/>
      <c r="C181" s="78"/>
      <c r="D181" s="79"/>
      <c r="E181" s="79"/>
      <c r="F181" s="79"/>
      <c r="G181" s="80"/>
      <c r="H181" s="67"/>
      <c r="I181" s="67"/>
      <c r="J181" s="80"/>
      <c r="K181" s="80"/>
      <c r="L181" s="41"/>
      <c r="M181" s="41"/>
      <c r="N181" s="80"/>
      <c r="O181" s="80"/>
      <c r="P181" s="41"/>
      <c r="Q181" s="41"/>
      <c r="R181" s="80"/>
      <c r="S181" s="67"/>
      <c r="T181" s="80"/>
    </row>
    <row r="182" spans="2:20" x14ac:dyDescent="0.35">
      <c r="B182" s="39"/>
      <c r="C182" s="78"/>
      <c r="D182" s="79"/>
      <c r="E182" s="79"/>
      <c r="F182" s="79"/>
      <c r="G182" s="80"/>
      <c r="H182" s="67"/>
      <c r="I182" s="67"/>
      <c r="J182" s="80"/>
      <c r="K182" s="80"/>
      <c r="L182" s="41"/>
      <c r="M182" s="41"/>
      <c r="N182" s="80"/>
      <c r="O182" s="80"/>
      <c r="P182" s="41"/>
      <c r="Q182" s="41"/>
      <c r="R182" s="80"/>
      <c r="S182" s="67"/>
      <c r="T182" s="80"/>
    </row>
    <row r="183" spans="2:20" x14ac:dyDescent="0.35">
      <c r="B183" s="39"/>
      <c r="C183" s="78"/>
      <c r="D183" s="79"/>
      <c r="E183" s="79"/>
      <c r="F183" s="79"/>
      <c r="G183" s="80"/>
      <c r="H183" s="67"/>
      <c r="I183" s="67"/>
      <c r="J183" s="80"/>
      <c r="K183" s="80"/>
      <c r="L183" s="41"/>
      <c r="M183" s="41"/>
      <c r="N183" s="80"/>
      <c r="O183" s="80"/>
      <c r="P183" s="41"/>
      <c r="Q183" s="41"/>
      <c r="R183" s="80"/>
      <c r="S183" s="67"/>
      <c r="T183" s="80"/>
    </row>
    <row r="184" spans="2:20" x14ac:dyDescent="0.35">
      <c r="B184" s="39"/>
      <c r="C184" s="78"/>
      <c r="D184" s="79"/>
      <c r="E184" s="79"/>
      <c r="F184" s="79"/>
      <c r="G184" s="80"/>
      <c r="H184" s="67"/>
      <c r="I184" s="67"/>
      <c r="J184" s="80"/>
      <c r="K184" s="80"/>
      <c r="L184" s="41"/>
      <c r="M184" s="41"/>
      <c r="N184" s="80"/>
      <c r="O184" s="80"/>
      <c r="P184" s="41"/>
      <c r="Q184" s="41"/>
      <c r="R184" s="80"/>
      <c r="S184" s="67"/>
      <c r="T184" s="80"/>
    </row>
    <row r="185" spans="2:20" x14ac:dyDescent="0.35">
      <c r="B185" s="39"/>
      <c r="C185" s="78"/>
      <c r="D185" s="79"/>
      <c r="E185" s="79"/>
      <c r="F185" s="79"/>
      <c r="G185" s="80"/>
      <c r="H185" s="67"/>
      <c r="I185" s="67"/>
      <c r="J185" s="80"/>
      <c r="K185" s="80"/>
      <c r="L185" s="41"/>
      <c r="M185" s="41"/>
      <c r="N185" s="80"/>
      <c r="O185" s="80"/>
      <c r="P185" s="41"/>
      <c r="Q185" s="41"/>
      <c r="R185" s="80"/>
      <c r="S185" s="67"/>
      <c r="T185" s="80"/>
    </row>
    <row r="186" spans="2:20" x14ac:dyDescent="0.35">
      <c r="B186" s="39"/>
      <c r="C186" s="78"/>
      <c r="D186" s="79"/>
      <c r="E186" s="79"/>
      <c r="F186" s="79"/>
      <c r="G186" s="80"/>
      <c r="H186" s="67"/>
      <c r="I186" s="67"/>
      <c r="J186" s="80"/>
      <c r="K186" s="80"/>
      <c r="L186" s="41"/>
      <c r="M186" s="41"/>
      <c r="N186" s="80"/>
      <c r="O186" s="80"/>
      <c r="P186" s="41"/>
      <c r="Q186" s="41"/>
      <c r="R186" s="80"/>
      <c r="S186" s="67"/>
      <c r="T186" s="80"/>
    </row>
    <row r="187" spans="2:20" x14ac:dyDescent="0.35">
      <c r="B187" s="39"/>
      <c r="C187" s="78"/>
      <c r="D187" s="79"/>
      <c r="E187" s="79"/>
      <c r="F187" s="79"/>
      <c r="G187" s="80"/>
      <c r="H187" s="67"/>
      <c r="I187" s="67"/>
      <c r="J187" s="80"/>
      <c r="K187" s="80"/>
      <c r="L187" s="41"/>
      <c r="M187" s="41"/>
      <c r="N187" s="80"/>
      <c r="O187" s="80"/>
      <c r="P187" s="41"/>
      <c r="Q187" s="41"/>
      <c r="R187" s="80"/>
      <c r="S187" s="67"/>
      <c r="T187" s="80"/>
    </row>
    <row r="188" spans="2:20" x14ac:dyDescent="0.35">
      <c r="B188" s="39"/>
      <c r="C188" s="78"/>
      <c r="D188" s="79"/>
      <c r="E188" s="79"/>
      <c r="F188" s="79"/>
      <c r="G188" s="80"/>
      <c r="H188" s="67"/>
      <c r="I188" s="67"/>
      <c r="J188" s="80"/>
      <c r="K188" s="80"/>
      <c r="L188" s="41"/>
      <c r="M188" s="41"/>
      <c r="N188" s="80"/>
      <c r="O188" s="80"/>
      <c r="P188" s="41"/>
      <c r="Q188" s="41"/>
      <c r="R188" s="80"/>
      <c r="S188" s="67"/>
      <c r="T188" s="80"/>
    </row>
    <row r="189" spans="2:20" x14ac:dyDescent="0.35">
      <c r="B189" s="39"/>
      <c r="C189" s="78"/>
      <c r="D189" s="79"/>
      <c r="E189" s="79"/>
      <c r="F189" s="79"/>
      <c r="G189" s="80"/>
      <c r="H189" s="67"/>
      <c r="I189" s="67"/>
      <c r="J189" s="80"/>
      <c r="K189" s="80"/>
      <c r="L189" s="41"/>
      <c r="M189" s="41"/>
      <c r="N189" s="80"/>
      <c r="O189" s="80"/>
      <c r="P189" s="41"/>
      <c r="Q189" s="41"/>
      <c r="R189" s="80"/>
      <c r="S189" s="67"/>
      <c r="T189" s="80"/>
    </row>
    <row r="190" spans="2:20" x14ac:dyDescent="0.35">
      <c r="B190" s="39"/>
      <c r="C190" s="78"/>
      <c r="D190" s="79"/>
      <c r="E190" s="79"/>
      <c r="F190" s="79"/>
      <c r="G190" s="80"/>
      <c r="H190" s="67"/>
      <c r="I190" s="67"/>
      <c r="J190" s="80"/>
      <c r="K190" s="80"/>
      <c r="L190" s="41"/>
      <c r="M190" s="41"/>
      <c r="N190" s="80"/>
      <c r="O190" s="80"/>
      <c r="P190" s="41"/>
      <c r="Q190" s="41"/>
      <c r="R190" s="80"/>
      <c r="S190" s="67"/>
      <c r="T190" s="80"/>
    </row>
    <row r="191" spans="2:20" x14ac:dyDescent="0.35">
      <c r="B191" s="39"/>
      <c r="C191" s="78"/>
      <c r="D191" s="79"/>
      <c r="E191" s="79"/>
      <c r="F191" s="79"/>
      <c r="G191" s="80"/>
      <c r="H191" s="67"/>
      <c r="I191" s="67"/>
      <c r="J191" s="80"/>
      <c r="K191" s="80"/>
      <c r="L191" s="41"/>
      <c r="M191" s="41"/>
      <c r="N191" s="80"/>
      <c r="O191" s="80"/>
      <c r="P191" s="41"/>
      <c r="Q191" s="41"/>
      <c r="R191" s="80"/>
      <c r="S191" s="67"/>
      <c r="T191" s="80"/>
    </row>
    <row r="192" spans="2:20" x14ac:dyDescent="0.35">
      <c r="B192" s="39"/>
      <c r="C192" s="78"/>
      <c r="D192" s="79"/>
      <c r="E192" s="79"/>
      <c r="F192" s="79"/>
      <c r="G192" s="80"/>
      <c r="H192" s="67"/>
      <c r="I192" s="67"/>
      <c r="J192" s="80"/>
      <c r="K192" s="80"/>
      <c r="L192" s="41"/>
      <c r="M192" s="41"/>
      <c r="N192" s="80"/>
      <c r="O192" s="80"/>
      <c r="P192" s="41"/>
      <c r="Q192" s="41"/>
      <c r="R192" s="80"/>
      <c r="S192" s="67"/>
      <c r="T192" s="80"/>
    </row>
    <row r="193" spans="2:20" x14ac:dyDescent="0.35">
      <c r="B193" s="39"/>
      <c r="C193" s="78"/>
      <c r="D193" s="79"/>
      <c r="E193" s="79"/>
      <c r="F193" s="79"/>
      <c r="G193" s="80"/>
      <c r="H193" s="67"/>
      <c r="I193" s="67"/>
      <c r="J193" s="80"/>
      <c r="K193" s="80"/>
      <c r="L193" s="41"/>
      <c r="M193" s="41"/>
      <c r="N193" s="80"/>
      <c r="O193" s="80"/>
      <c r="P193" s="41"/>
      <c r="Q193" s="41"/>
      <c r="R193" s="80"/>
      <c r="S193" s="67"/>
      <c r="T193" s="80"/>
    </row>
    <row r="194" spans="2:20" x14ac:dyDescent="0.35">
      <c r="B194" s="39"/>
      <c r="C194" s="78"/>
      <c r="D194" s="79"/>
      <c r="E194" s="79"/>
      <c r="F194" s="79"/>
      <c r="G194" s="80"/>
      <c r="H194" s="67"/>
      <c r="I194" s="67"/>
      <c r="J194" s="80"/>
      <c r="K194" s="80"/>
      <c r="L194" s="41"/>
      <c r="M194" s="41"/>
      <c r="N194" s="80"/>
      <c r="O194" s="80"/>
      <c r="P194" s="41"/>
      <c r="Q194" s="41"/>
      <c r="R194" s="80"/>
      <c r="S194" s="67"/>
      <c r="T194" s="80"/>
    </row>
    <row r="195" spans="2:20" x14ac:dyDescent="0.35">
      <c r="B195" s="39"/>
      <c r="C195" s="78"/>
      <c r="D195" s="79"/>
      <c r="E195" s="79"/>
      <c r="F195" s="79"/>
      <c r="G195" s="80"/>
      <c r="H195" s="67"/>
      <c r="I195" s="67"/>
      <c r="J195" s="80"/>
      <c r="K195" s="80"/>
      <c r="L195" s="41"/>
      <c r="M195" s="41"/>
      <c r="N195" s="80"/>
      <c r="O195" s="80"/>
      <c r="P195" s="41"/>
      <c r="Q195" s="41"/>
      <c r="R195" s="80"/>
      <c r="S195" s="67"/>
      <c r="T195" s="80"/>
    </row>
    <row r="196" spans="2:20" x14ac:dyDescent="0.35">
      <c r="B196" s="39"/>
      <c r="C196" s="78"/>
      <c r="D196" s="79"/>
      <c r="E196" s="79"/>
      <c r="F196" s="79"/>
      <c r="G196" s="80"/>
      <c r="H196" s="67"/>
      <c r="I196" s="67"/>
      <c r="J196" s="80"/>
      <c r="K196" s="80"/>
      <c r="L196" s="41"/>
      <c r="M196" s="41"/>
      <c r="N196" s="80"/>
      <c r="O196" s="80"/>
      <c r="P196" s="41"/>
      <c r="Q196" s="41"/>
      <c r="R196" s="80"/>
      <c r="S196" s="67"/>
      <c r="T196" s="80"/>
    </row>
    <row r="197" spans="2:20" x14ac:dyDescent="0.35">
      <c r="B197" s="39"/>
      <c r="C197" s="78"/>
      <c r="D197" s="79"/>
      <c r="E197" s="79"/>
      <c r="F197" s="79"/>
      <c r="G197" s="80"/>
      <c r="H197" s="67"/>
      <c r="I197" s="67"/>
      <c r="J197" s="80"/>
      <c r="K197" s="80"/>
      <c r="L197" s="41"/>
      <c r="M197" s="41"/>
      <c r="N197" s="80"/>
      <c r="O197" s="80"/>
      <c r="P197" s="41"/>
      <c r="Q197" s="41"/>
      <c r="R197" s="80"/>
      <c r="S197" s="67"/>
      <c r="T197" s="80"/>
    </row>
    <row r="198" spans="2:20" x14ac:dyDescent="0.35">
      <c r="B198" s="39"/>
      <c r="C198" s="78"/>
      <c r="D198" s="79"/>
      <c r="E198" s="79"/>
      <c r="F198" s="79"/>
      <c r="G198" s="80"/>
      <c r="H198" s="67"/>
      <c r="I198" s="67"/>
      <c r="J198" s="80"/>
      <c r="K198" s="80"/>
      <c r="L198" s="41"/>
      <c r="M198" s="41"/>
      <c r="N198" s="80"/>
      <c r="O198" s="80"/>
      <c r="P198" s="41"/>
      <c r="Q198" s="41"/>
      <c r="R198" s="80"/>
      <c r="S198" s="67"/>
      <c r="T198" s="80"/>
    </row>
    <row r="199" spans="2:20" x14ac:dyDescent="0.35">
      <c r="B199" s="39"/>
      <c r="C199" s="78"/>
      <c r="D199" s="79"/>
      <c r="E199" s="79"/>
      <c r="F199" s="79"/>
      <c r="G199" s="80"/>
      <c r="H199" s="67"/>
      <c r="I199" s="67"/>
      <c r="J199" s="80"/>
      <c r="K199" s="80"/>
      <c r="L199" s="41"/>
      <c r="M199" s="41"/>
      <c r="N199" s="80"/>
      <c r="O199" s="80"/>
      <c r="P199" s="41"/>
      <c r="Q199" s="41"/>
      <c r="R199" s="80"/>
      <c r="S199" s="67"/>
      <c r="T199" s="80"/>
    </row>
    <row r="200" spans="2:20" x14ac:dyDescent="0.35">
      <c r="B200" s="39"/>
      <c r="C200" s="78"/>
      <c r="D200" s="79"/>
      <c r="E200" s="79"/>
      <c r="F200" s="79"/>
      <c r="G200" s="80"/>
      <c r="H200" s="67"/>
      <c r="I200" s="67"/>
      <c r="J200" s="80"/>
      <c r="K200" s="80"/>
      <c r="L200" s="41"/>
      <c r="M200" s="41"/>
      <c r="N200" s="80"/>
      <c r="O200" s="80"/>
      <c r="P200" s="41"/>
      <c r="Q200" s="41"/>
      <c r="R200" s="80"/>
      <c r="S200" s="67"/>
      <c r="T200" s="80"/>
    </row>
    <row r="201" spans="2:20" x14ac:dyDescent="0.35">
      <c r="B201" s="39"/>
      <c r="C201" s="78"/>
      <c r="D201" s="79"/>
      <c r="E201" s="79"/>
      <c r="F201" s="79"/>
      <c r="G201" s="80"/>
      <c r="H201" s="67"/>
      <c r="I201" s="67"/>
      <c r="J201" s="80"/>
      <c r="K201" s="80"/>
      <c r="L201" s="41"/>
      <c r="M201" s="41"/>
      <c r="N201" s="80"/>
      <c r="O201" s="80"/>
      <c r="P201" s="41"/>
      <c r="Q201" s="41"/>
      <c r="R201" s="80"/>
      <c r="S201" s="67"/>
      <c r="T201" s="80"/>
    </row>
    <row r="202" spans="2:20" x14ac:dyDescent="0.35">
      <c r="B202" s="39"/>
      <c r="C202" s="78"/>
      <c r="D202" s="79"/>
      <c r="E202" s="79"/>
      <c r="F202" s="79"/>
      <c r="G202" s="80"/>
      <c r="H202" s="67"/>
      <c r="I202" s="67"/>
      <c r="J202" s="80"/>
      <c r="K202" s="80"/>
      <c r="L202" s="41"/>
      <c r="M202" s="41"/>
      <c r="N202" s="80"/>
      <c r="O202" s="80"/>
      <c r="P202" s="41"/>
      <c r="Q202" s="41"/>
      <c r="R202" s="80"/>
      <c r="S202" s="67"/>
      <c r="T202" s="80"/>
    </row>
    <row r="203" spans="2:20" x14ac:dyDescent="0.35">
      <c r="B203" s="39"/>
      <c r="C203" s="78"/>
      <c r="D203" s="79"/>
      <c r="E203" s="79"/>
      <c r="F203" s="79"/>
      <c r="G203" s="80"/>
      <c r="H203" s="67"/>
      <c r="I203" s="67"/>
      <c r="J203" s="80"/>
      <c r="K203" s="80"/>
      <c r="L203" s="41"/>
      <c r="M203" s="41"/>
      <c r="N203" s="80"/>
      <c r="O203" s="80"/>
      <c r="P203" s="41"/>
      <c r="Q203" s="41"/>
      <c r="R203" s="80"/>
      <c r="S203" s="67"/>
      <c r="T203" s="80"/>
    </row>
    <row r="204" spans="2:20" x14ac:dyDescent="0.35">
      <c r="B204" s="39"/>
      <c r="C204" s="78"/>
      <c r="D204" s="79"/>
      <c r="E204" s="79"/>
      <c r="F204" s="79"/>
      <c r="G204" s="80"/>
      <c r="H204" s="67"/>
      <c r="I204" s="67"/>
      <c r="J204" s="80"/>
      <c r="K204" s="80"/>
      <c r="L204" s="41"/>
      <c r="M204" s="41"/>
      <c r="N204" s="80"/>
      <c r="O204" s="80"/>
      <c r="P204" s="41"/>
      <c r="Q204" s="41"/>
      <c r="R204" s="80"/>
      <c r="S204" s="67"/>
      <c r="T204" s="80"/>
    </row>
    <row r="205" spans="2:20" x14ac:dyDescent="0.35">
      <c r="B205" s="39"/>
      <c r="C205" s="78"/>
      <c r="D205" s="79"/>
      <c r="E205" s="79"/>
      <c r="F205" s="79"/>
      <c r="G205" s="80"/>
      <c r="H205" s="67"/>
      <c r="I205" s="67"/>
      <c r="J205" s="80"/>
      <c r="K205" s="80"/>
      <c r="L205" s="41"/>
      <c r="M205" s="41"/>
      <c r="N205" s="80"/>
      <c r="O205" s="80"/>
      <c r="P205" s="41"/>
      <c r="Q205" s="41"/>
      <c r="R205" s="80"/>
      <c r="S205" s="67"/>
      <c r="T205" s="80"/>
    </row>
    <row r="206" spans="2:20" x14ac:dyDescent="0.35">
      <c r="B206" s="39"/>
      <c r="C206" s="78"/>
      <c r="D206" s="79"/>
      <c r="E206" s="79"/>
      <c r="F206" s="79"/>
      <c r="G206" s="80"/>
      <c r="H206" s="67"/>
      <c r="I206" s="67"/>
      <c r="J206" s="80"/>
      <c r="K206" s="80"/>
      <c r="L206" s="41"/>
      <c r="M206" s="41"/>
      <c r="N206" s="80"/>
      <c r="O206" s="80"/>
      <c r="P206" s="41"/>
      <c r="Q206" s="41"/>
      <c r="R206" s="80"/>
      <c r="S206" s="67"/>
      <c r="T206" s="80"/>
    </row>
    <row r="207" spans="2:20" x14ac:dyDescent="0.35">
      <c r="B207" s="39"/>
      <c r="C207" s="78"/>
      <c r="D207" s="79"/>
      <c r="E207" s="79"/>
      <c r="F207" s="79"/>
      <c r="G207" s="80"/>
      <c r="H207" s="67"/>
      <c r="I207" s="67"/>
      <c r="J207" s="80"/>
      <c r="K207" s="80"/>
      <c r="L207" s="41"/>
      <c r="M207" s="41"/>
      <c r="N207" s="80"/>
      <c r="O207" s="80"/>
      <c r="P207" s="41"/>
      <c r="Q207" s="41"/>
      <c r="R207" s="80"/>
      <c r="S207" s="67"/>
      <c r="T207" s="80"/>
    </row>
    <row r="208" spans="2:20" x14ac:dyDescent="0.35">
      <c r="B208" s="39"/>
      <c r="C208" s="78"/>
      <c r="D208" s="79"/>
      <c r="E208" s="79"/>
      <c r="F208" s="79"/>
      <c r="G208" s="80"/>
      <c r="H208" s="67"/>
      <c r="I208" s="67"/>
      <c r="J208" s="80"/>
      <c r="K208" s="80"/>
      <c r="L208" s="41"/>
      <c r="M208" s="41"/>
      <c r="N208" s="80"/>
      <c r="O208" s="80"/>
      <c r="P208" s="41"/>
      <c r="Q208" s="41"/>
      <c r="R208" s="80"/>
      <c r="S208" s="67"/>
      <c r="T208" s="80"/>
    </row>
    <row r="209" spans="2:20" x14ac:dyDescent="0.35">
      <c r="B209" s="39"/>
      <c r="C209" s="78"/>
      <c r="D209" s="79"/>
      <c r="E209" s="79"/>
      <c r="F209" s="79"/>
      <c r="G209" s="80"/>
      <c r="H209" s="67"/>
      <c r="I209" s="67"/>
      <c r="J209" s="80"/>
      <c r="K209" s="80"/>
      <c r="L209" s="41"/>
      <c r="M209" s="41"/>
      <c r="N209" s="80"/>
      <c r="O209" s="80"/>
      <c r="P209" s="41"/>
      <c r="Q209" s="41"/>
      <c r="R209" s="80"/>
      <c r="S209" s="67"/>
      <c r="T209" s="80"/>
    </row>
    <row r="210" spans="2:20" x14ac:dyDescent="0.35">
      <c r="B210" s="39"/>
      <c r="C210" s="78"/>
      <c r="D210" s="79"/>
      <c r="E210" s="79"/>
      <c r="F210" s="79"/>
      <c r="G210" s="80"/>
      <c r="H210" s="67"/>
      <c r="I210" s="67"/>
      <c r="J210" s="80"/>
      <c r="K210" s="80"/>
      <c r="L210" s="41"/>
      <c r="M210" s="41"/>
      <c r="N210" s="80"/>
      <c r="O210" s="80"/>
      <c r="P210" s="41"/>
      <c r="Q210" s="41"/>
      <c r="R210" s="80"/>
      <c r="S210" s="67"/>
      <c r="T210" s="80"/>
    </row>
    <row r="211" spans="2:20" x14ac:dyDescent="0.35">
      <c r="B211" s="39"/>
      <c r="C211" s="78"/>
      <c r="D211" s="79"/>
      <c r="E211" s="79"/>
      <c r="F211" s="79"/>
      <c r="G211" s="80"/>
      <c r="H211" s="67"/>
      <c r="I211" s="67"/>
      <c r="J211" s="80"/>
      <c r="K211" s="80"/>
      <c r="L211" s="41"/>
      <c r="M211" s="41"/>
      <c r="N211" s="80"/>
      <c r="O211" s="80"/>
      <c r="P211" s="41"/>
      <c r="Q211" s="41"/>
      <c r="R211" s="80"/>
      <c r="S211" s="67"/>
      <c r="T211" s="80"/>
    </row>
    <row r="212" spans="2:20" x14ac:dyDescent="0.35">
      <c r="B212" s="39"/>
      <c r="C212" s="78"/>
      <c r="D212" s="79"/>
      <c r="E212" s="79"/>
      <c r="F212" s="79"/>
      <c r="G212" s="80"/>
      <c r="H212" s="67"/>
      <c r="I212" s="67"/>
      <c r="J212" s="80"/>
      <c r="K212" s="80"/>
      <c r="L212" s="41"/>
      <c r="M212" s="41"/>
      <c r="N212" s="80"/>
      <c r="O212" s="80"/>
      <c r="P212" s="41"/>
      <c r="Q212" s="41"/>
      <c r="R212" s="80"/>
      <c r="S212" s="67"/>
      <c r="T212" s="80"/>
    </row>
    <row r="213" spans="2:20" x14ac:dyDescent="0.35">
      <c r="B213" s="39"/>
      <c r="C213" s="78"/>
      <c r="D213" s="79"/>
      <c r="E213" s="79"/>
      <c r="F213" s="79"/>
      <c r="G213" s="80"/>
      <c r="H213" s="67"/>
      <c r="I213" s="67"/>
      <c r="J213" s="80"/>
      <c r="K213" s="80"/>
      <c r="L213" s="41"/>
      <c r="M213" s="41"/>
      <c r="N213" s="80"/>
      <c r="O213" s="80"/>
      <c r="P213" s="41"/>
      <c r="Q213" s="41"/>
      <c r="R213" s="80"/>
      <c r="S213" s="67"/>
      <c r="T213" s="80"/>
    </row>
    <row r="214" spans="2:20" x14ac:dyDescent="0.35">
      <c r="B214" s="39"/>
      <c r="C214" s="78"/>
      <c r="D214" s="79"/>
      <c r="E214" s="79"/>
      <c r="F214" s="79"/>
      <c r="G214" s="80"/>
      <c r="H214" s="67"/>
      <c r="I214" s="67"/>
      <c r="J214" s="80"/>
      <c r="K214" s="80"/>
      <c r="L214" s="41"/>
      <c r="M214" s="41"/>
      <c r="N214" s="80"/>
      <c r="O214" s="80"/>
      <c r="P214" s="41"/>
      <c r="Q214" s="41"/>
      <c r="R214" s="80"/>
      <c r="S214" s="67"/>
      <c r="T214" s="80"/>
    </row>
    <row r="215" spans="2:20" x14ac:dyDescent="0.35">
      <c r="B215" s="39"/>
      <c r="C215" s="78"/>
      <c r="D215" s="79"/>
      <c r="E215" s="79"/>
      <c r="F215" s="79"/>
      <c r="G215" s="80"/>
      <c r="H215" s="67"/>
      <c r="I215" s="67"/>
      <c r="J215" s="80"/>
      <c r="K215" s="80"/>
      <c r="L215" s="41"/>
      <c r="M215" s="41"/>
      <c r="N215" s="80"/>
      <c r="O215" s="80"/>
      <c r="P215" s="41"/>
      <c r="Q215" s="41"/>
      <c r="R215" s="80"/>
      <c r="S215" s="67"/>
      <c r="T215" s="80"/>
    </row>
    <row r="216" spans="2:20" x14ac:dyDescent="0.35">
      <c r="B216" s="39"/>
      <c r="C216" s="78"/>
      <c r="D216" s="79"/>
      <c r="E216" s="79"/>
      <c r="F216" s="79"/>
      <c r="G216" s="80"/>
      <c r="H216" s="67"/>
      <c r="I216" s="67"/>
      <c r="J216" s="80"/>
      <c r="K216" s="80"/>
      <c r="L216" s="41"/>
      <c r="M216" s="41"/>
      <c r="N216" s="80"/>
      <c r="O216" s="80"/>
      <c r="P216" s="41"/>
      <c r="Q216" s="41"/>
      <c r="R216" s="80"/>
      <c r="S216" s="67"/>
      <c r="T216" s="80"/>
    </row>
    <row r="217" spans="2:20" x14ac:dyDescent="0.35">
      <c r="B217" s="39"/>
      <c r="C217" s="78"/>
      <c r="D217" s="79"/>
      <c r="E217" s="79"/>
      <c r="F217" s="79"/>
      <c r="G217" s="80"/>
      <c r="H217" s="67"/>
      <c r="I217" s="67"/>
      <c r="J217" s="80"/>
      <c r="K217" s="80"/>
      <c r="L217" s="41"/>
      <c r="M217" s="41"/>
      <c r="N217" s="80"/>
      <c r="O217" s="80"/>
      <c r="P217" s="41"/>
      <c r="Q217" s="41"/>
      <c r="R217" s="80"/>
      <c r="S217" s="67"/>
      <c r="T217" s="80"/>
    </row>
    <row r="218" spans="2:20" x14ac:dyDescent="0.35">
      <c r="B218" s="39"/>
      <c r="C218" s="78"/>
      <c r="D218" s="79"/>
      <c r="E218" s="79"/>
      <c r="F218" s="79"/>
      <c r="G218" s="80"/>
      <c r="H218" s="67"/>
      <c r="I218" s="67"/>
      <c r="J218" s="80"/>
      <c r="K218" s="80"/>
      <c r="L218" s="41"/>
      <c r="M218" s="41"/>
      <c r="N218" s="80"/>
      <c r="O218" s="80"/>
      <c r="P218" s="41"/>
      <c r="Q218" s="41"/>
      <c r="R218" s="80"/>
      <c r="S218" s="67"/>
      <c r="T218" s="80"/>
    </row>
    <row r="219" spans="2:20" x14ac:dyDescent="0.35">
      <c r="B219" s="39"/>
      <c r="C219" s="78"/>
      <c r="D219" s="79"/>
      <c r="E219" s="79"/>
      <c r="F219" s="79"/>
      <c r="G219" s="80"/>
      <c r="H219" s="67"/>
      <c r="I219" s="67"/>
      <c r="J219" s="80"/>
      <c r="K219" s="80"/>
      <c r="L219" s="41"/>
      <c r="M219" s="41"/>
      <c r="N219" s="80"/>
      <c r="O219" s="80"/>
      <c r="P219" s="41"/>
      <c r="Q219" s="41"/>
      <c r="R219" s="80"/>
      <c r="S219" s="67"/>
      <c r="T219" s="80"/>
    </row>
    <row r="220" spans="2:20" x14ac:dyDescent="0.35">
      <c r="B220" s="39"/>
      <c r="C220" s="78"/>
      <c r="D220" s="79"/>
      <c r="E220" s="79"/>
      <c r="F220" s="79"/>
      <c r="G220" s="80"/>
      <c r="H220" s="67"/>
      <c r="I220" s="67"/>
      <c r="J220" s="80"/>
      <c r="K220" s="80"/>
      <c r="L220" s="41"/>
      <c r="M220" s="41"/>
      <c r="N220" s="80"/>
      <c r="O220" s="80"/>
      <c r="P220" s="41"/>
      <c r="Q220" s="41"/>
      <c r="R220" s="80"/>
      <c r="S220" s="67"/>
      <c r="T220" s="80"/>
    </row>
    <row r="221" spans="2:20" x14ac:dyDescent="0.35">
      <c r="B221" s="39"/>
      <c r="C221" s="78"/>
      <c r="D221" s="79"/>
      <c r="E221" s="79"/>
      <c r="F221" s="79"/>
      <c r="G221" s="80"/>
      <c r="H221" s="67"/>
      <c r="I221" s="67"/>
      <c r="J221" s="80"/>
      <c r="K221" s="80"/>
      <c r="L221" s="41"/>
      <c r="M221" s="41"/>
      <c r="N221" s="80"/>
      <c r="O221" s="80"/>
      <c r="P221" s="41"/>
      <c r="Q221" s="41"/>
      <c r="R221" s="80"/>
      <c r="S221" s="67"/>
      <c r="T221" s="80"/>
    </row>
    <row r="222" spans="2:20" x14ac:dyDescent="0.35">
      <c r="B222" s="39"/>
      <c r="C222" s="78"/>
      <c r="D222" s="79"/>
      <c r="E222" s="79"/>
      <c r="F222" s="79"/>
      <c r="G222" s="80"/>
      <c r="H222" s="67"/>
      <c r="I222" s="67"/>
      <c r="J222" s="80"/>
      <c r="K222" s="80"/>
      <c r="L222" s="41"/>
      <c r="M222" s="41"/>
      <c r="N222" s="80"/>
      <c r="O222" s="80"/>
      <c r="P222" s="41"/>
      <c r="Q222" s="41"/>
      <c r="R222" s="80"/>
      <c r="S222" s="67"/>
      <c r="T222" s="80"/>
    </row>
    <row r="223" spans="2:20" x14ac:dyDescent="0.35">
      <c r="B223" s="39"/>
      <c r="C223" s="78"/>
      <c r="D223" s="79"/>
      <c r="E223" s="79"/>
      <c r="F223" s="79"/>
      <c r="G223" s="80"/>
      <c r="H223" s="67"/>
      <c r="I223" s="67"/>
      <c r="J223" s="80"/>
      <c r="K223" s="80"/>
      <c r="L223" s="41"/>
      <c r="M223" s="41"/>
      <c r="N223" s="80"/>
      <c r="O223" s="80"/>
      <c r="P223" s="41"/>
      <c r="Q223" s="41"/>
      <c r="R223" s="80"/>
      <c r="S223" s="67"/>
      <c r="T223" s="80"/>
    </row>
    <row r="224" spans="2:20" x14ac:dyDescent="0.35">
      <c r="B224" s="39"/>
      <c r="C224" s="78"/>
      <c r="D224" s="79"/>
      <c r="E224" s="79"/>
      <c r="F224" s="79"/>
      <c r="G224" s="80"/>
      <c r="H224" s="67"/>
      <c r="I224" s="67"/>
      <c r="J224" s="80"/>
      <c r="K224" s="80"/>
      <c r="L224" s="41"/>
      <c r="M224" s="41"/>
      <c r="N224" s="80"/>
      <c r="O224" s="80"/>
      <c r="P224" s="41"/>
      <c r="Q224" s="41"/>
      <c r="R224" s="80"/>
      <c r="S224" s="67"/>
      <c r="T224" s="80"/>
    </row>
    <row r="225" spans="2:20" x14ac:dyDescent="0.35">
      <c r="B225" s="39"/>
      <c r="C225" s="78"/>
      <c r="D225" s="79"/>
      <c r="E225" s="79"/>
      <c r="F225" s="79"/>
      <c r="G225" s="80"/>
      <c r="H225" s="67"/>
      <c r="I225" s="67"/>
      <c r="J225" s="80"/>
      <c r="K225" s="80"/>
      <c r="L225" s="41"/>
      <c r="M225" s="41"/>
      <c r="N225" s="80"/>
      <c r="O225" s="80"/>
      <c r="P225" s="41"/>
      <c r="Q225" s="41"/>
      <c r="R225" s="80"/>
      <c r="S225" s="67"/>
      <c r="T225" s="80"/>
    </row>
    <row r="226" spans="2:20" x14ac:dyDescent="0.35">
      <c r="B226" s="39"/>
      <c r="C226" s="78"/>
      <c r="D226" s="79"/>
      <c r="E226" s="79"/>
      <c r="F226" s="79"/>
      <c r="G226" s="80"/>
      <c r="H226" s="67"/>
      <c r="I226" s="67"/>
      <c r="J226" s="80"/>
      <c r="K226" s="80"/>
      <c r="L226" s="41"/>
      <c r="M226" s="41"/>
      <c r="N226" s="80"/>
      <c r="O226" s="80"/>
      <c r="P226" s="41"/>
      <c r="Q226" s="41"/>
      <c r="R226" s="80"/>
      <c r="S226" s="67"/>
      <c r="T226" s="80"/>
    </row>
    <row r="227" spans="2:20" x14ac:dyDescent="0.35">
      <c r="B227" s="39"/>
      <c r="C227" s="78"/>
      <c r="D227" s="79"/>
      <c r="E227" s="79"/>
      <c r="F227" s="79"/>
      <c r="G227" s="80"/>
      <c r="H227" s="67"/>
      <c r="I227" s="67"/>
      <c r="J227" s="80"/>
      <c r="K227" s="80"/>
      <c r="L227" s="41"/>
      <c r="M227" s="41"/>
      <c r="N227" s="80"/>
      <c r="O227" s="80"/>
      <c r="P227" s="41"/>
      <c r="Q227" s="41"/>
      <c r="R227" s="80"/>
      <c r="S227" s="67"/>
      <c r="T227" s="80"/>
    </row>
    <row r="228" spans="2:20" x14ac:dyDescent="0.35">
      <c r="B228" s="39"/>
      <c r="C228" s="78"/>
      <c r="D228" s="79"/>
      <c r="E228" s="79"/>
      <c r="F228" s="79"/>
      <c r="G228" s="80"/>
      <c r="H228" s="67"/>
      <c r="I228" s="67"/>
      <c r="J228" s="80"/>
      <c r="K228" s="80"/>
      <c r="L228" s="41"/>
      <c r="M228" s="41"/>
      <c r="N228" s="80"/>
      <c r="O228" s="80"/>
      <c r="P228" s="41"/>
      <c r="Q228" s="41"/>
      <c r="R228" s="80"/>
      <c r="S228" s="67"/>
      <c r="T228" s="80"/>
    </row>
    <row r="229" spans="2:20" x14ac:dyDescent="0.35">
      <c r="B229" s="39"/>
      <c r="C229" s="78"/>
      <c r="D229" s="79"/>
      <c r="E229" s="79"/>
      <c r="F229" s="79"/>
      <c r="G229" s="80"/>
      <c r="H229" s="67"/>
      <c r="I229" s="67"/>
      <c r="J229" s="80"/>
      <c r="K229" s="80"/>
      <c r="L229" s="41"/>
      <c r="M229" s="41"/>
      <c r="N229" s="80"/>
      <c r="O229" s="80"/>
      <c r="P229" s="41"/>
      <c r="Q229" s="41"/>
      <c r="R229" s="80"/>
      <c r="S229" s="67"/>
      <c r="T229" s="80"/>
    </row>
    <row r="230" spans="2:20" x14ac:dyDescent="0.35">
      <c r="B230" s="39"/>
      <c r="C230" s="78"/>
      <c r="D230" s="79"/>
      <c r="E230" s="79"/>
      <c r="F230" s="79"/>
      <c r="G230" s="80"/>
      <c r="H230" s="67"/>
      <c r="I230" s="67"/>
      <c r="J230" s="80"/>
      <c r="K230" s="80"/>
      <c r="L230" s="41"/>
      <c r="M230" s="41"/>
      <c r="N230" s="80"/>
      <c r="O230" s="80"/>
      <c r="P230" s="41"/>
      <c r="Q230" s="41"/>
      <c r="R230" s="80"/>
      <c r="S230" s="67"/>
      <c r="T230" s="80"/>
    </row>
    <row r="231" spans="2:20" x14ac:dyDescent="0.35">
      <c r="B231" s="39"/>
      <c r="C231" s="78"/>
      <c r="D231" s="79"/>
      <c r="E231" s="79"/>
      <c r="F231" s="79"/>
      <c r="G231" s="80"/>
      <c r="H231" s="67"/>
      <c r="I231" s="67"/>
      <c r="J231" s="80"/>
      <c r="K231" s="80"/>
      <c r="L231" s="41"/>
      <c r="M231" s="41"/>
      <c r="N231" s="80"/>
      <c r="O231" s="80"/>
      <c r="P231" s="41"/>
      <c r="Q231" s="41"/>
      <c r="R231" s="80"/>
      <c r="S231" s="67"/>
      <c r="T231" s="80"/>
    </row>
    <row r="232" spans="2:20" x14ac:dyDescent="0.35">
      <c r="B232" s="39"/>
      <c r="C232" s="78"/>
      <c r="D232" s="79"/>
      <c r="E232" s="79"/>
      <c r="F232" s="79"/>
      <c r="G232" s="80"/>
      <c r="H232" s="67"/>
      <c r="I232" s="67"/>
      <c r="J232" s="80"/>
      <c r="K232" s="80"/>
      <c r="L232" s="41"/>
      <c r="M232" s="41"/>
      <c r="N232" s="80"/>
      <c r="O232" s="80"/>
      <c r="P232" s="41"/>
      <c r="Q232" s="41"/>
      <c r="R232" s="80"/>
      <c r="S232" s="67"/>
      <c r="T232" s="80"/>
    </row>
    <row r="233" spans="2:20" x14ac:dyDescent="0.35">
      <c r="B233" s="39"/>
      <c r="C233" s="78"/>
      <c r="D233" s="79"/>
      <c r="E233" s="79"/>
      <c r="F233" s="79"/>
      <c r="G233" s="80"/>
      <c r="H233" s="67"/>
      <c r="I233" s="67"/>
      <c r="J233" s="80"/>
      <c r="K233" s="80"/>
      <c r="L233" s="41"/>
      <c r="M233" s="41"/>
      <c r="N233" s="80"/>
      <c r="O233" s="80"/>
      <c r="P233" s="41"/>
      <c r="Q233" s="41"/>
      <c r="R233" s="80"/>
      <c r="S233" s="67"/>
      <c r="T233" s="80"/>
    </row>
    <row r="234" spans="2:20" x14ac:dyDescent="0.35">
      <c r="B234" s="39"/>
      <c r="C234" s="78"/>
      <c r="D234" s="79"/>
      <c r="E234" s="79"/>
      <c r="F234" s="79"/>
      <c r="G234" s="80"/>
      <c r="H234" s="67"/>
      <c r="I234" s="67"/>
      <c r="J234" s="80"/>
      <c r="K234" s="80"/>
      <c r="L234" s="41"/>
      <c r="M234" s="41"/>
      <c r="N234" s="80"/>
      <c r="O234" s="80"/>
      <c r="P234" s="41"/>
      <c r="Q234" s="41"/>
      <c r="R234" s="80"/>
      <c r="S234" s="67"/>
      <c r="T234" s="80"/>
    </row>
    <row r="235" spans="2:20" x14ac:dyDescent="0.35">
      <c r="B235" s="39"/>
      <c r="C235" s="78"/>
      <c r="D235" s="79"/>
      <c r="E235" s="79"/>
      <c r="F235" s="79"/>
      <c r="G235" s="80"/>
      <c r="H235" s="67"/>
      <c r="I235" s="67"/>
      <c r="J235" s="80"/>
      <c r="K235" s="80"/>
      <c r="L235" s="41"/>
      <c r="M235" s="41"/>
      <c r="N235" s="80"/>
      <c r="O235" s="80"/>
      <c r="P235" s="41"/>
      <c r="Q235" s="41"/>
      <c r="R235" s="80"/>
      <c r="S235" s="67"/>
      <c r="T235" s="80"/>
    </row>
    <row r="236" spans="2:20" x14ac:dyDescent="0.35">
      <c r="B236" s="39"/>
      <c r="C236" s="78"/>
      <c r="D236" s="79"/>
      <c r="E236" s="79"/>
      <c r="F236" s="79"/>
      <c r="G236" s="80"/>
      <c r="H236" s="67"/>
      <c r="I236" s="67"/>
      <c r="J236" s="80"/>
      <c r="K236" s="80"/>
      <c r="L236" s="41"/>
      <c r="M236" s="41"/>
      <c r="N236" s="80"/>
      <c r="O236" s="80"/>
      <c r="P236" s="41"/>
      <c r="Q236" s="41"/>
      <c r="R236" s="80"/>
      <c r="S236" s="67"/>
      <c r="T236" s="80"/>
    </row>
    <row r="237" spans="2:20" x14ac:dyDescent="0.35">
      <c r="B237" s="39"/>
      <c r="C237" s="78"/>
      <c r="D237" s="79"/>
      <c r="E237" s="79"/>
      <c r="F237" s="79"/>
      <c r="G237" s="80"/>
      <c r="H237" s="67"/>
      <c r="I237" s="67"/>
      <c r="J237" s="80"/>
      <c r="K237" s="80"/>
      <c r="L237" s="41"/>
      <c r="M237" s="41"/>
      <c r="N237" s="80"/>
      <c r="O237" s="80"/>
      <c r="P237" s="41"/>
      <c r="Q237" s="41"/>
      <c r="R237" s="80"/>
      <c r="S237" s="67"/>
      <c r="T237" s="80"/>
    </row>
    <row r="238" spans="2:20" x14ac:dyDescent="0.35">
      <c r="B238" s="39"/>
      <c r="C238" s="78"/>
      <c r="D238" s="79"/>
      <c r="E238" s="79"/>
      <c r="F238" s="79"/>
      <c r="G238" s="80"/>
      <c r="H238" s="67"/>
      <c r="I238" s="67"/>
      <c r="J238" s="80"/>
      <c r="K238" s="80"/>
      <c r="L238" s="41"/>
      <c r="M238" s="41"/>
      <c r="N238" s="80"/>
      <c r="O238" s="80"/>
      <c r="P238" s="41"/>
      <c r="Q238" s="41"/>
      <c r="R238" s="80"/>
      <c r="S238" s="67"/>
      <c r="T238" s="80"/>
    </row>
    <row r="239" spans="2:20" x14ac:dyDescent="0.35">
      <c r="B239" s="39"/>
      <c r="C239" s="78"/>
      <c r="D239" s="79"/>
      <c r="E239" s="79"/>
      <c r="F239" s="79"/>
      <c r="G239" s="80"/>
      <c r="H239" s="67"/>
      <c r="I239" s="67"/>
      <c r="J239" s="80"/>
      <c r="K239" s="80"/>
      <c r="L239" s="41"/>
      <c r="M239" s="41"/>
      <c r="N239" s="80"/>
      <c r="O239" s="80"/>
      <c r="P239" s="41"/>
      <c r="Q239" s="41"/>
      <c r="R239" s="80"/>
      <c r="S239" s="67"/>
      <c r="T239" s="80"/>
    </row>
    <row r="240" spans="2:20" x14ac:dyDescent="0.35">
      <c r="B240" s="39"/>
      <c r="C240" s="78"/>
      <c r="D240" s="79"/>
      <c r="E240" s="79"/>
      <c r="F240" s="79"/>
      <c r="G240" s="80"/>
      <c r="H240" s="67"/>
      <c r="I240" s="67"/>
      <c r="J240" s="80"/>
      <c r="K240" s="80"/>
      <c r="L240" s="41"/>
      <c r="M240" s="41"/>
      <c r="N240" s="80"/>
      <c r="O240" s="80"/>
      <c r="P240" s="41"/>
      <c r="Q240" s="41"/>
      <c r="R240" s="80"/>
      <c r="S240" s="67"/>
      <c r="T240" s="80"/>
    </row>
    <row r="241" spans="2:20" x14ac:dyDescent="0.35">
      <c r="B241" s="39"/>
      <c r="C241" s="78"/>
      <c r="D241" s="79"/>
      <c r="E241" s="79"/>
      <c r="F241" s="79"/>
      <c r="G241" s="80"/>
      <c r="H241" s="67"/>
      <c r="I241" s="67"/>
      <c r="J241" s="80"/>
      <c r="K241" s="80"/>
      <c r="L241" s="41"/>
      <c r="M241" s="41"/>
      <c r="N241" s="80"/>
      <c r="O241" s="80"/>
      <c r="P241" s="41"/>
      <c r="Q241" s="41"/>
      <c r="R241" s="80"/>
      <c r="S241" s="67"/>
      <c r="T241" s="80"/>
    </row>
    <row r="242" spans="2:20" x14ac:dyDescent="0.35">
      <c r="B242" s="39"/>
      <c r="C242" s="78"/>
      <c r="D242" s="79"/>
      <c r="E242" s="79"/>
      <c r="F242" s="79"/>
      <c r="G242" s="80"/>
      <c r="H242" s="67"/>
      <c r="I242" s="67"/>
      <c r="J242" s="80"/>
      <c r="K242" s="80"/>
      <c r="L242" s="41"/>
      <c r="M242" s="41"/>
      <c r="N242" s="80"/>
      <c r="O242" s="80"/>
      <c r="P242" s="41"/>
      <c r="Q242" s="41"/>
      <c r="R242" s="80"/>
      <c r="S242" s="67"/>
      <c r="T242" s="80"/>
    </row>
    <row r="243" spans="2:20" x14ac:dyDescent="0.35">
      <c r="B243" s="39"/>
      <c r="C243" s="78"/>
      <c r="D243" s="79"/>
      <c r="E243" s="79"/>
      <c r="F243" s="79"/>
      <c r="G243" s="80"/>
      <c r="H243" s="67"/>
      <c r="I243" s="67"/>
      <c r="J243" s="80"/>
      <c r="K243" s="80"/>
      <c r="L243" s="41"/>
      <c r="M243" s="41"/>
      <c r="N243" s="80"/>
      <c r="O243" s="80"/>
      <c r="P243" s="41"/>
      <c r="Q243" s="41"/>
      <c r="R243" s="80"/>
      <c r="S243" s="67"/>
      <c r="T243" s="80"/>
    </row>
    <row r="244" spans="2:20" x14ac:dyDescent="0.35">
      <c r="B244" s="39"/>
      <c r="C244" s="78"/>
      <c r="D244" s="79"/>
      <c r="E244" s="79"/>
      <c r="F244" s="79"/>
      <c r="G244" s="80"/>
      <c r="H244" s="67"/>
      <c r="I244" s="67"/>
      <c r="J244" s="80"/>
      <c r="K244" s="80"/>
      <c r="L244" s="41"/>
      <c r="M244" s="41"/>
      <c r="N244" s="80"/>
      <c r="O244" s="80"/>
      <c r="P244" s="41"/>
      <c r="Q244" s="41"/>
      <c r="R244" s="80"/>
      <c r="S244" s="67"/>
      <c r="T244" s="80"/>
    </row>
    <row r="245" spans="2:20" x14ac:dyDescent="0.35">
      <c r="B245" s="39"/>
      <c r="C245" s="78"/>
      <c r="D245" s="79"/>
      <c r="E245" s="79"/>
      <c r="F245" s="79"/>
      <c r="G245" s="80"/>
      <c r="H245" s="67"/>
      <c r="I245" s="67"/>
      <c r="J245" s="80"/>
      <c r="K245" s="80"/>
      <c r="L245" s="41"/>
      <c r="M245" s="41"/>
      <c r="N245" s="80"/>
      <c r="O245" s="80"/>
      <c r="P245" s="41"/>
      <c r="Q245" s="41"/>
      <c r="R245" s="80"/>
      <c r="S245" s="67"/>
      <c r="T245" s="80"/>
    </row>
    <row r="246" spans="2:20" x14ac:dyDescent="0.35">
      <c r="B246" s="39"/>
      <c r="C246" s="78"/>
      <c r="D246" s="79"/>
      <c r="E246" s="79"/>
      <c r="F246" s="79"/>
      <c r="G246" s="80"/>
      <c r="H246" s="67"/>
      <c r="I246" s="67"/>
      <c r="J246" s="80"/>
      <c r="K246" s="80"/>
      <c r="L246" s="41"/>
      <c r="M246" s="41"/>
      <c r="N246" s="80"/>
      <c r="O246" s="80"/>
      <c r="P246" s="41"/>
      <c r="Q246" s="41"/>
      <c r="R246" s="80"/>
      <c r="S246" s="67"/>
      <c r="T246" s="80"/>
    </row>
    <row r="247" spans="2:20" x14ac:dyDescent="0.35">
      <c r="B247" s="39"/>
      <c r="C247" s="78"/>
      <c r="D247" s="79"/>
      <c r="E247" s="79"/>
      <c r="F247" s="79"/>
      <c r="G247" s="80"/>
      <c r="H247" s="67"/>
      <c r="I247" s="67"/>
      <c r="J247" s="80"/>
      <c r="K247" s="80"/>
      <c r="L247" s="41"/>
      <c r="M247" s="41"/>
      <c r="N247" s="80"/>
      <c r="O247" s="80"/>
      <c r="P247" s="41"/>
      <c r="Q247" s="41"/>
      <c r="R247" s="80"/>
      <c r="S247" s="67"/>
      <c r="T247" s="80"/>
    </row>
    <row r="248" spans="2:20" x14ac:dyDescent="0.35">
      <c r="B248" s="39"/>
      <c r="C248" s="78"/>
      <c r="D248" s="79"/>
      <c r="E248" s="79"/>
      <c r="F248" s="79"/>
      <c r="G248" s="80"/>
      <c r="H248" s="67"/>
      <c r="I248" s="67"/>
      <c r="J248" s="80"/>
      <c r="K248" s="80"/>
      <c r="L248" s="41"/>
      <c r="M248" s="41"/>
      <c r="N248" s="80"/>
      <c r="O248" s="80"/>
      <c r="P248" s="41"/>
      <c r="Q248" s="41"/>
      <c r="R248" s="80"/>
      <c r="S248" s="67"/>
      <c r="T248" s="80"/>
    </row>
    <row r="249" spans="2:20" x14ac:dyDescent="0.35">
      <c r="B249" s="39"/>
      <c r="C249" s="78"/>
      <c r="D249" s="79"/>
      <c r="E249" s="79"/>
      <c r="F249" s="79"/>
      <c r="G249" s="80"/>
      <c r="H249" s="67"/>
      <c r="I249" s="67"/>
      <c r="J249" s="80"/>
      <c r="K249" s="80"/>
      <c r="L249" s="41"/>
      <c r="M249" s="41"/>
      <c r="N249" s="80"/>
      <c r="O249" s="80"/>
      <c r="P249" s="41"/>
      <c r="Q249" s="41"/>
      <c r="R249" s="80"/>
      <c r="S249" s="67"/>
      <c r="T249" s="80"/>
    </row>
    <row r="250" spans="2:20" x14ac:dyDescent="0.35">
      <c r="B250" s="39"/>
      <c r="C250" s="78"/>
      <c r="D250" s="79"/>
      <c r="E250" s="79"/>
      <c r="F250" s="79"/>
      <c r="G250" s="80"/>
      <c r="H250" s="67"/>
      <c r="I250" s="67"/>
      <c r="J250" s="80"/>
      <c r="K250" s="80"/>
      <c r="L250" s="41"/>
      <c r="M250" s="41"/>
      <c r="N250" s="80"/>
      <c r="O250" s="80"/>
      <c r="P250" s="41"/>
      <c r="Q250" s="41"/>
      <c r="R250" s="80"/>
      <c r="S250" s="67"/>
      <c r="T250" s="80"/>
    </row>
    <row r="251" spans="2:20" x14ac:dyDescent="0.35">
      <c r="B251" s="39"/>
      <c r="C251" s="78"/>
      <c r="D251" s="79"/>
      <c r="E251" s="79"/>
      <c r="F251" s="79"/>
      <c r="G251" s="80"/>
      <c r="H251" s="67"/>
      <c r="I251" s="67"/>
      <c r="J251" s="80"/>
      <c r="K251" s="80"/>
      <c r="L251" s="41"/>
      <c r="M251" s="41"/>
      <c r="N251" s="80"/>
      <c r="O251" s="80"/>
      <c r="P251" s="41"/>
      <c r="Q251" s="41"/>
      <c r="R251" s="80"/>
      <c r="S251" s="67"/>
      <c r="T251" s="80"/>
    </row>
    <row r="252" spans="2:20" x14ac:dyDescent="0.35">
      <c r="B252" s="39"/>
      <c r="C252" s="78"/>
      <c r="D252" s="79"/>
      <c r="E252" s="79"/>
      <c r="F252" s="79"/>
      <c r="G252" s="80"/>
      <c r="H252" s="67"/>
      <c r="I252" s="67"/>
      <c r="J252" s="80"/>
      <c r="K252" s="80"/>
      <c r="L252" s="41"/>
      <c r="M252" s="41"/>
      <c r="N252" s="80"/>
      <c r="O252" s="80"/>
      <c r="P252" s="41"/>
      <c r="Q252" s="41"/>
      <c r="R252" s="80"/>
      <c r="S252" s="67"/>
      <c r="T252" s="80"/>
    </row>
    <row r="253" spans="2:20" x14ac:dyDescent="0.35">
      <c r="B253" s="39"/>
      <c r="C253" s="78"/>
      <c r="D253" s="79"/>
      <c r="E253" s="79"/>
      <c r="F253" s="79"/>
      <c r="G253" s="80"/>
      <c r="H253" s="67"/>
      <c r="I253" s="67"/>
      <c r="J253" s="80"/>
      <c r="K253" s="80"/>
      <c r="L253" s="41"/>
      <c r="M253" s="41"/>
      <c r="N253" s="80"/>
      <c r="O253" s="80"/>
      <c r="P253" s="41"/>
      <c r="Q253" s="41"/>
      <c r="R253" s="80"/>
      <c r="S253" s="67"/>
      <c r="T253" s="80"/>
    </row>
    <row r="254" spans="2:20" x14ac:dyDescent="0.35">
      <c r="B254" s="39"/>
      <c r="C254" s="78"/>
      <c r="D254" s="79"/>
      <c r="E254" s="79"/>
      <c r="F254" s="79"/>
      <c r="G254" s="80"/>
      <c r="H254" s="67"/>
      <c r="I254" s="67"/>
      <c r="J254" s="80"/>
      <c r="K254" s="80"/>
      <c r="L254" s="41"/>
      <c r="M254" s="41"/>
      <c r="N254" s="80"/>
      <c r="O254" s="80"/>
      <c r="P254" s="41"/>
      <c r="Q254" s="41"/>
      <c r="R254" s="80"/>
      <c r="S254" s="67"/>
      <c r="T254" s="80"/>
    </row>
    <row r="255" spans="2:20" x14ac:dyDescent="0.35">
      <c r="B255" s="39"/>
      <c r="C255" s="78"/>
      <c r="D255" s="79"/>
      <c r="E255" s="79"/>
      <c r="F255" s="79"/>
      <c r="G255" s="80"/>
      <c r="H255" s="67"/>
      <c r="I255" s="67"/>
      <c r="J255" s="80"/>
      <c r="K255" s="80"/>
      <c r="L255" s="41"/>
      <c r="M255" s="41"/>
      <c r="N255" s="80"/>
      <c r="O255" s="80"/>
      <c r="P255" s="41"/>
      <c r="Q255" s="41"/>
      <c r="R255" s="80"/>
      <c r="S255" s="67"/>
      <c r="T255" s="80"/>
    </row>
    <row r="256" spans="2:20" x14ac:dyDescent="0.35">
      <c r="B256" s="39"/>
      <c r="C256" s="78"/>
      <c r="D256" s="79"/>
      <c r="E256" s="79"/>
      <c r="F256" s="79"/>
      <c r="G256" s="80"/>
      <c r="H256" s="67"/>
      <c r="I256" s="67"/>
      <c r="J256" s="80"/>
      <c r="K256" s="80"/>
      <c r="L256" s="41"/>
      <c r="M256" s="41"/>
      <c r="N256" s="80"/>
      <c r="O256" s="80"/>
      <c r="P256" s="41"/>
      <c r="Q256" s="41"/>
      <c r="R256" s="80"/>
      <c r="S256" s="67"/>
      <c r="T256" s="80"/>
    </row>
    <row r="257" spans="2:20" x14ac:dyDescent="0.35">
      <c r="B257" s="39"/>
      <c r="C257" s="78"/>
      <c r="D257" s="79"/>
      <c r="E257" s="79"/>
      <c r="F257" s="79"/>
      <c r="G257" s="80"/>
      <c r="H257" s="67"/>
      <c r="I257" s="67"/>
      <c r="J257" s="80"/>
      <c r="K257" s="80"/>
      <c r="L257" s="41"/>
      <c r="M257" s="41"/>
      <c r="N257" s="80"/>
      <c r="O257" s="80"/>
      <c r="P257" s="41"/>
      <c r="Q257" s="41"/>
      <c r="R257" s="80"/>
      <c r="S257" s="67"/>
      <c r="T257" s="80"/>
    </row>
    <row r="258" spans="2:20" x14ac:dyDescent="0.35">
      <c r="B258" s="39"/>
      <c r="C258" s="78"/>
      <c r="D258" s="79"/>
      <c r="E258" s="79"/>
      <c r="F258" s="79"/>
      <c r="G258" s="80"/>
      <c r="H258" s="67"/>
      <c r="I258" s="67"/>
      <c r="J258" s="80"/>
      <c r="K258" s="80"/>
      <c r="L258" s="41"/>
      <c r="M258" s="41"/>
      <c r="N258" s="80"/>
      <c r="O258" s="80"/>
      <c r="P258" s="41"/>
      <c r="Q258" s="41"/>
      <c r="R258" s="80"/>
      <c r="S258" s="67"/>
      <c r="T258" s="80"/>
    </row>
    <row r="259" spans="2:20" x14ac:dyDescent="0.35">
      <c r="B259" s="39"/>
      <c r="C259" s="78"/>
      <c r="D259" s="79"/>
      <c r="E259" s="79"/>
      <c r="F259" s="79"/>
      <c r="G259" s="80"/>
      <c r="H259" s="67"/>
      <c r="I259" s="67"/>
      <c r="J259" s="80"/>
      <c r="K259" s="80"/>
      <c r="L259" s="41"/>
      <c r="M259" s="41"/>
      <c r="N259" s="80"/>
      <c r="O259" s="80"/>
      <c r="P259" s="41"/>
      <c r="Q259" s="41"/>
      <c r="R259" s="80"/>
      <c r="S259" s="67"/>
      <c r="T259" s="80"/>
    </row>
    <row r="260" spans="2:20" x14ac:dyDescent="0.35">
      <c r="B260" s="39"/>
      <c r="C260" s="78"/>
      <c r="D260" s="79"/>
      <c r="E260" s="79"/>
      <c r="F260" s="79"/>
      <c r="G260" s="80"/>
      <c r="H260" s="67"/>
      <c r="I260" s="67"/>
      <c r="J260" s="80"/>
      <c r="K260" s="80"/>
      <c r="L260" s="41"/>
      <c r="M260" s="41"/>
      <c r="N260" s="80"/>
      <c r="O260" s="80"/>
      <c r="P260" s="41"/>
      <c r="Q260" s="41"/>
      <c r="R260" s="80"/>
      <c r="S260" s="67"/>
      <c r="T260" s="80"/>
    </row>
    <row r="261" spans="2:20" x14ac:dyDescent="0.35">
      <c r="B261" s="39"/>
      <c r="C261" s="78"/>
      <c r="D261" s="79"/>
      <c r="E261" s="79"/>
      <c r="F261" s="79"/>
      <c r="G261" s="80"/>
      <c r="H261" s="67"/>
      <c r="I261" s="67"/>
      <c r="J261" s="80"/>
      <c r="K261" s="80"/>
      <c r="L261" s="41"/>
      <c r="M261" s="41"/>
      <c r="N261" s="80"/>
      <c r="O261" s="80"/>
      <c r="P261" s="41"/>
      <c r="Q261" s="41"/>
      <c r="R261" s="80"/>
      <c r="S261" s="67"/>
      <c r="T261" s="80"/>
    </row>
    <row r="262" spans="2:20" x14ac:dyDescent="0.35">
      <c r="B262" s="39"/>
      <c r="C262" s="78"/>
      <c r="D262" s="79"/>
      <c r="E262" s="79"/>
      <c r="F262" s="79"/>
      <c r="G262" s="80"/>
      <c r="H262" s="67"/>
      <c r="I262" s="67"/>
      <c r="J262" s="80"/>
      <c r="K262" s="80"/>
      <c r="L262" s="41"/>
      <c r="M262" s="41"/>
      <c r="N262" s="80"/>
      <c r="O262" s="80"/>
      <c r="P262" s="41"/>
      <c r="Q262" s="41"/>
      <c r="R262" s="80"/>
      <c r="S262" s="67"/>
      <c r="T262" s="80"/>
    </row>
    <row r="263" spans="2:20" x14ac:dyDescent="0.35">
      <c r="B263" s="39"/>
      <c r="C263" s="78"/>
      <c r="D263" s="79"/>
      <c r="E263" s="79"/>
      <c r="F263" s="79"/>
      <c r="G263" s="80"/>
      <c r="H263" s="67"/>
      <c r="I263" s="67"/>
      <c r="J263" s="80"/>
      <c r="K263" s="80"/>
      <c r="L263" s="41"/>
      <c r="M263" s="41"/>
      <c r="N263" s="80"/>
      <c r="O263" s="80"/>
      <c r="P263" s="41"/>
      <c r="Q263" s="41"/>
      <c r="R263" s="80"/>
      <c r="S263" s="67"/>
      <c r="T263" s="80"/>
    </row>
    <row r="264" spans="2:20" x14ac:dyDescent="0.35">
      <c r="B264" s="39"/>
      <c r="C264" s="78"/>
      <c r="D264" s="79"/>
      <c r="E264" s="79"/>
      <c r="F264" s="79"/>
      <c r="G264" s="80"/>
      <c r="H264" s="67"/>
      <c r="I264" s="67"/>
      <c r="J264" s="80"/>
      <c r="K264" s="80"/>
      <c r="L264" s="41"/>
      <c r="M264" s="41"/>
      <c r="N264" s="80"/>
      <c r="O264" s="80"/>
      <c r="P264" s="41"/>
      <c r="Q264" s="41"/>
      <c r="R264" s="80"/>
      <c r="S264" s="67"/>
      <c r="T264" s="80"/>
    </row>
    <row r="265" spans="2:20" x14ac:dyDescent="0.35">
      <c r="B265" s="39"/>
      <c r="C265" s="78"/>
      <c r="D265" s="79"/>
      <c r="E265" s="79"/>
      <c r="F265" s="79"/>
      <c r="G265" s="80"/>
      <c r="H265" s="67"/>
      <c r="I265" s="67"/>
      <c r="J265" s="80"/>
      <c r="K265" s="80"/>
      <c r="L265" s="41"/>
      <c r="M265" s="41"/>
      <c r="N265" s="80"/>
      <c r="O265" s="80"/>
      <c r="P265" s="41"/>
      <c r="Q265" s="41"/>
      <c r="R265" s="80"/>
      <c r="S265" s="67"/>
      <c r="T265" s="80"/>
    </row>
    <row r="266" spans="2:20" x14ac:dyDescent="0.35">
      <c r="B266" s="39"/>
      <c r="C266" s="78"/>
      <c r="D266" s="79"/>
      <c r="E266" s="79"/>
      <c r="F266" s="79"/>
      <c r="G266" s="80"/>
      <c r="H266" s="67"/>
      <c r="I266" s="67"/>
      <c r="J266" s="80"/>
      <c r="K266" s="80"/>
      <c r="L266" s="41"/>
      <c r="M266" s="41"/>
      <c r="N266" s="80"/>
      <c r="O266" s="80"/>
      <c r="P266" s="41"/>
      <c r="Q266" s="41"/>
      <c r="R266" s="80"/>
      <c r="S266" s="67"/>
      <c r="T266" s="80"/>
    </row>
    <row r="267" spans="2:20" x14ac:dyDescent="0.35">
      <c r="B267" s="39"/>
      <c r="C267" s="78"/>
      <c r="D267" s="79"/>
      <c r="E267" s="79"/>
      <c r="F267" s="79"/>
      <c r="G267" s="80"/>
      <c r="H267" s="67"/>
      <c r="I267" s="67"/>
      <c r="J267" s="80"/>
      <c r="K267" s="80"/>
      <c r="L267" s="41"/>
      <c r="M267" s="41"/>
      <c r="N267" s="80"/>
      <c r="O267" s="80"/>
      <c r="P267" s="41"/>
      <c r="Q267" s="41"/>
      <c r="R267" s="80"/>
      <c r="S267" s="67"/>
      <c r="T267" s="80"/>
    </row>
    <row r="268" spans="2:20" x14ac:dyDescent="0.35">
      <c r="B268" s="39"/>
      <c r="C268" s="78"/>
      <c r="D268" s="79"/>
      <c r="E268" s="79"/>
      <c r="F268" s="79"/>
      <c r="G268" s="80"/>
      <c r="H268" s="67"/>
      <c r="I268" s="67"/>
      <c r="J268" s="80"/>
      <c r="K268" s="80"/>
      <c r="L268" s="41"/>
      <c r="M268" s="41"/>
      <c r="N268" s="80"/>
      <c r="O268" s="80"/>
      <c r="P268" s="41"/>
      <c r="Q268" s="41"/>
      <c r="R268" s="80"/>
      <c r="S268" s="67"/>
      <c r="T268" s="80"/>
    </row>
    <row r="269" spans="2:20" x14ac:dyDescent="0.35">
      <c r="B269" s="39"/>
      <c r="C269" s="78"/>
      <c r="D269" s="79"/>
      <c r="E269" s="79"/>
      <c r="F269" s="79"/>
      <c r="G269" s="80"/>
      <c r="H269" s="67"/>
      <c r="I269" s="67"/>
      <c r="J269" s="80"/>
      <c r="K269" s="80"/>
      <c r="L269" s="41"/>
      <c r="M269" s="41"/>
      <c r="N269" s="80"/>
      <c r="O269" s="80"/>
      <c r="P269" s="41"/>
      <c r="Q269" s="41"/>
      <c r="R269" s="80"/>
      <c r="S269" s="67"/>
      <c r="T269" s="80"/>
    </row>
    <row r="270" spans="2:20" x14ac:dyDescent="0.35">
      <c r="B270" s="39"/>
      <c r="C270" s="78"/>
      <c r="D270" s="79"/>
      <c r="E270" s="79"/>
      <c r="F270" s="79"/>
      <c r="G270" s="80"/>
      <c r="H270" s="67"/>
      <c r="I270" s="67"/>
      <c r="J270" s="80"/>
      <c r="K270" s="80"/>
      <c r="L270" s="41"/>
      <c r="M270" s="41"/>
      <c r="N270" s="80"/>
      <c r="O270" s="80"/>
      <c r="P270" s="41"/>
      <c r="Q270" s="41"/>
      <c r="R270" s="80"/>
      <c r="S270" s="67"/>
      <c r="T270" s="80"/>
    </row>
    <row r="271" spans="2:20" x14ac:dyDescent="0.35">
      <c r="B271" s="39"/>
      <c r="C271" s="78"/>
      <c r="D271" s="79"/>
      <c r="E271" s="79"/>
      <c r="F271" s="79"/>
      <c r="G271" s="80"/>
      <c r="H271" s="67"/>
      <c r="I271" s="67"/>
      <c r="J271" s="80"/>
      <c r="K271" s="80"/>
      <c r="L271" s="41"/>
      <c r="M271" s="41"/>
      <c r="N271" s="80"/>
      <c r="O271" s="80"/>
      <c r="P271" s="41"/>
      <c r="Q271" s="41"/>
      <c r="R271" s="80"/>
      <c r="S271" s="67"/>
      <c r="T271" s="80"/>
    </row>
    <row r="272" spans="2:20" x14ac:dyDescent="0.35">
      <c r="B272" s="39"/>
      <c r="C272" s="78"/>
      <c r="D272" s="79"/>
      <c r="E272" s="79"/>
      <c r="F272" s="79"/>
      <c r="G272" s="80"/>
      <c r="H272" s="67"/>
      <c r="I272" s="67"/>
      <c r="J272" s="80"/>
      <c r="K272" s="80"/>
      <c r="L272" s="41"/>
      <c r="M272" s="41"/>
      <c r="N272" s="80"/>
      <c r="O272" s="80"/>
      <c r="P272" s="41"/>
      <c r="Q272" s="41"/>
      <c r="R272" s="80"/>
      <c r="S272" s="67"/>
      <c r="T272" s="80"/>
    </row>
    <row r="273" spans="2:20" x14ac:dyDescent="0.35">
      <c r="B273" s="39"/>
      <c r="C273" s="78"/>
      <c r="D273" s="79"/>
      <c r="E273" s="79"/>
      <c r="F273" s="79"/>
      <c r="G273" s="80"/>
      <c r="H273" s="67"/>
      <c r="I273" s="67"/>
      <c r="J273" s="80"/>
      <c r="K273" s="80"/>
      <c r="L273" s="41"/>
      <c r="M273" s="41"/>
      <c r="N273" s="80"/>
      <c r="O273" s="80"/>
      <c r="P273" s="41"/>
      <c r="Q273" s="41"/>
      <c r="R273" s="80"/>
      <c r="S273" s="67"/>
      <c r="T273" s="80"/>
    </row>
    <row r="274" spans="2:20" x14ac:dyDescent="0.35">
      <c r="B274" s="39"/>
      <c r="C274" s="78"/>
      <c r="D274" s="79"/>
      <c r="E274" s="79"/>
      <c r="F274" s="79"/>
      <c r="G274" s="80"/>
      <c r="H274" s="67"/>
      <c r="I274" s="67"/>
      <c r="J274" s="80"/>
      <c r="K274" s="80"/>
      <c r="L274" s="41"/>
      <c r="M274" s="41"/>
      <c r="N274" s="80"/>
      <c r="O274" s="80"/>
      <c r="P274" s="41"/>
      <c r="Q274" s="41"/>
      <c r="R274" s="80"/>
      <c r="S274" s="67"/>
      <c r="T274" s="80"/>
    </row>
    <row r="275" spans="2:20" x14ac:dyDescent="0.35">
      <c r="B275" s="39"/>
      <c r="C275" s="78"/>
      <c r="D275" s="79"/>
      <c r="E275" s="79"/>
      <c r="F275" s="79"/>
      <c r="G275" s="80"/>
      <c r="H275" s="67"/>
      <c r="I275" s="67"/>
      <c r="J275" s="80"/>
      <c r="K275" s="80"/>
      <c r="L275" s="41"/>
      <c r="M275" s="41"/>
      <c r="N275" s="80"/>
      <c r="O275" s="80"/>
      <c r="P275" s="41"/>
      <c r="Q275" s="41"/>
      <c r="R275" s="80"/>
      <c r="S275" s="67"/>
      <c r="T275" s="80"/>
    </row>
    <row r="276" spans="2:20" x14ac:dyDescent="0.35">
      <c r="B276" s="39"/>
      <c r="C276" s="78"/>
      <c r="D276" s="79"/>
      <c r="E276" s="79"/>
      <c r="F276" s="79"/>
      <c r="G276" s="80"/>
      <c r="H276" s="67"/>
      <c r="I276" s="67"/>
      <c r="J276" s="80"/>
      <c r="K276" s="80"/>
      <c r="L276" s="41"/>
      <c r="M276" s="41"/>
      <c r="N276" s="80"/>
      <c r="O276" s="80"/>
      <c r="P276" s="41"/>
      <c r="Q276" s="41"/>
      <c r="R276" s="80"/>
      <c r="S276" s="67"/>
      <c r="T276" s="80"/>
    </row>
    <row r="277" spans="2:20" x14ac:dyDescent="0.35">
      <c r="B277" s="39"/>
      <c r="C277" s="78"/>
      <c r="D277" s="79"/>
      <c r="E277" s="79"/>
      <c r="F277" s="79"/>
      <c r="G277" s="80"/>
      <c r="H277" s="67"/>
      <c r="I277" s="67"/>
      <c r="J277" s="80"/>
      <c r="K277" s="80"/>
      <c r="L277" s="41"/>
      <c r="M277" s="41"/>
      <c r="N277" s="80"/>
      <c r="O277" s="80"/>
      <c r="P277" s="41"/>
      <c r="Q277" s="41"/>
      <c r="R277" s="80"/>
      <c r="S277" s="67"/>
      <c r="T277" s="80"/>
    </row>
    <row r="278" spans="2:20" x14ac:dyDescent="0.35">
      <c r="B278" s="39"/>
      <c r="C278" s="78"/>
      <c r="D278" s="79"/>
      <c r="E278" s="79"/>
      <c r="F278" s="79"/>
      <c r="G278" s="80"/>
      <c r="H278" s="67"/>
      <c r="I278" s="67"/>
      <c r="J278" s="80"/>
      <c r="K278" s="80"/>
      <c r="L278" s="41"/>
      <c r="M278" s="41"/>
      <c r="N278" s="80"/>
      <c r="O278" s="80"/>
      <c r="P278" s="41"/>
      <c r="Q278" s="41"/>
      <c r="R278" s="80"/>
      <c r="S278" s="67"/>
      <c r="T278" s="80"/>
    </row>
    <row r="279" spans="2:20" x14ac:dyDescent="0.35">
      <c r="B279" s="39"/>
      <c r="C279" s="78"/>
      <c r="D279" s="79"/>
      <c r="E279" s="79"/>
      <c r="F279" s="79"/>
      <c r="G279" s="80"/>
      <c r="H279" s="67"/>
      <c r="I279" s="67"/>
      <c r="J279" s="80"/>
      <c r="K279" s="80"/>
      <c r="L279" s="41"/>
      <c r="M279" s="41"/>
      <c r="N279" s="80"/>
      <c r="O279" s="80"/>
      <c r="P279" s="41"/>
      <c r="Q279" s="41"/>
      <c r="R279" s="80"/>
      <c r="S279" s="67"/>
      <c r="T279" s="80"/>
    </row>
    <row r="280" spans="2:20" x14ac:dyDescent="0.35">
      <c r="B280" s="39"/>
      <c r="C280" s="78"/>
      <c r="D280" s="79"/>
      <c r="E280" s="79"/>
      <c r="F280" s="79"/>
      <c r="G280" s="80"/>
      <c r="H280" s="67"/>
      <c r="I280" s="67"/>
      <c r="J280" s="80"/>
      <c r="K280" s="80"/>
      <c r="L280" s="41"/>
      <c r="M280" s="41"/>
      <c r="N280" s="80"/>
      <c r="O280" s="80"/>
      <c r="P280" s="41"/>
      <c r="Q280" s="41"/>
      <c r="R280" s="80"/>
      <c r="S280" s="67"/>
      <c r="T280" s="80"/>
    </row>
    <row r="281" spans="2:20" x14ac:dyDescent="0.35">
      <c r="B281" s="39"/>
      <c r="C281" s="78"/>
      <c r="D281" s="79"/>
      <c r="E281" s="79"/>
      <c r="F281" s="79"/>
      <c r="G281" s="80"/>
      <c r="H281" s="67"/>
      <c r="I281" s="67"/>
      <c r="J281" s="80"/>
      <c r="K281" s="80"/>
      <c r="L281" s="41"/>
      <c r="M281" s="41"/>
      <c r="N281" s="80"/>
      <c r="O281" s="80"/>
      <c r="P281" s="41"/>
      <c r="Q281" s="41"/>
      <c r="R281" s="80"/>
      <c r="S281" s="67"/>
      <c r="T281" s="80"/>
    </row>
    <row r="282" spans="2:20" x14ac:dyDescent="0.35">
      <c r="B282" s="39"/>
      <c r="C282" s="78"/>
      <c r="D282" s="79"/>
      <c r="E282" s="79"/>
      <c r="F282" s="79"/>
      <c r="G282" s="80"/>
      <c r="H282" s="67"/>
      <c r="I282" s="67"/>
      <c r="J282" s="80"/>
      <c r="K282" s="80"/>
      <c r="L282" s="41"/>
      <c r="M282" s="41"/>
      <c r="N282" s="80"/>
      <c r="O282" s="80"/>
      <c r="P282" s="41"/>
      <c r="Q282" s="41"/>
      <c r="R282" s="80"/>
      <c r="S282" s="67"/>
      <c r="T282" s="80"/>
    </row>
    <row r="283" spans="2:20" x14ac:dyDescent="0.35">
      <c r="B283" s="39"/>
      <c r="C283" s="78"/>
      <c r="D283" s="79"/>
      <c r="E283" s="79"/>
      <c r="F283" s="79"/>
      <c r="G283" s="80"/>
      <c r="H283" s="67"/>
      <c r="I283" s="67"/>
      <c r="J283" s="80"/>
      <c r="K283" s="80"/>
      <c r="L283" s="41"/>
      <c r="M283" s="41"/>
      <c r="N283" s="80"/>
      <c r="O283" s="80"/>
      <c r="P283" s="41"/>
      <c r="Q283" s="41"/>
      <c r="R283" s="80"/>
      <c r="S283" s="67"/>
      <c r="T283" s="80"/>
    </row>
    <row r="284" spans="2:20" x14ac:dyDescent="0.35">
      <c r="B284" s="39"/>
      <c r="C284" s="78"/>
      <c r="D284" s="79"/>
      <c r="E284" s="79"/>
      <c r="F284" s="79"/>
      <c r="G284" s="80"/>
      <c r="H284" s="67"/>
      <c r="I284" s="67"/>
      <c r="J284" s="80"/>
      <c r="K284" s="80"/>
      <c r="L284" s="41"/>
      <c r="M284" s="41"/>
      <c r="N284" s="80"/>
      <c r="O284" s="80"/>
      <c r="P284" s="41"/>
      <c r="Q284" s="41"/>
      <c r="R284" s="80"/>
      <c r="S284" s="67"/>
      <c r="T284" s="80"/>
    </row>
    <row r="285" spans="2:20" x14ac:dyDescent="0.35">
      <c r="B285" s="39"/>
      <c r="C285" s="78"/>
      <c r="D285" s="79"/>
      <c r="E285" s="79"/>
      <c r="F285" s="79"/>
      <c r="G285" s="80"/>
      <c r="H285" s="67"/>
      <c r="I285" s="67"/>
      <c r="J285" s="80"/>
      <c r="K285" s="80"/>
      <c r="L285" s="41"/>
      <c r="M285" s="41"/>
      <c r="N285" s="80"/>
      <c r="O285" s="80"/>
      <c r="P285" s="41"/>
      <c r="Q285" s="41"/>
      <c r="R285" s="80"/>
      <c r="S285" s="67"/>
      <c r="T285" s="80"/>
    </row>
    <row r="286" spans="2:20" x14ac:dyDescent="0.35">
      <c r="B286" s="39"/>
      <c r="C286" s="78"/>
      <c r="D286" s="79"/>
      <c r="E286" s="79"/>
      <c r="F286" s="79"/>
      <c r="G286" s="80"/>
      <c r="H286" s="67"/>
      <c r="I286" s="67"/>
      <c r="J286" s="80"/>
      <c r="K286" s="80"/>
      <c r="L286" s="41"/>
      <c r="M286" s="41"/>
      <c r="N286" s="80"/>
      <c r="O286" s="80"/>
      <c r="P286" s="41"/>
      <c r="Q286" s="41"/>
      <c r="R286" s="80"/>
      <c r="S286" s="67"/>
      <c r="T286" s="80"/>
    </row>
    <row r="287" spans="2:20" x14ac:dyDescent="0.35">
      <c r="B287" s="39"/>
      <c r="C287" s="78"/>
      <c r="D287" s="79"/>
      <c r="E287" s="79"/>
      <c r="F287" s="79"/>
      <c r="G287" s="80"/>
      <c r="H287" s="67"/>
      <c r="I287" s="67"/>
      <c r="J287" s="80"/>
      <c r="K287" s="80"/>
      <c r="L287" s="41"/>
      <c r="M287" s="41"/>
      <c r="N287" s="80"/>
      <c r="O287" s="80"/>
      <c r="P287" s="41"/>
      <c r="Q287" s="41"/>
      <c r="R287" s="80"/>
      <c r="S287" s="67"/>
      <c r="T287" s="80"/>
    </row>
    <row r="288" spans="2:20" x14ac:dyDescent="0.35">
      <c r="B288" s="39"/>
      <c r="C288" s="78"/>
      <c r="D288" s="79"/>
      <c r="E288" s="79"/>
      <c r="F288" s="79"/>
      <c r="G288" s="80"/>
      <c r="H288" s="67"/>
      <c r="I288" s="67"/>
      <c r="J288" s="80"/>
      <c r="K288" s="80"/>
      <c r="L288" s="41"/>
      <c r="M288" s="41"/>
      <c r="N288" s="80"/>
      <c r="O288" s="80"/>
      <c r="P288" s="41"/>
      <c r="Q288" s="41"/>
      <c r="R288" s="80"/>
      <c r="S288" s="67"/>
      <c r="T288" s="80"/>
    </row>
    <row r="289" spans="2:20" x14ac:dyDescent="0.35">
      <c r="B289" s="39"/>
      <c r="C289" s="78"/>
      <c r="D289" s="79"/>
      <c r="E289" s="79"/>
      <c r="F289" s="79"/>
      <c r="G289" s="80"/>
      <c r="H289" s="67"/>
      <c r="I289" s="67"/>
      <c r="J289" s="80"/>
      <c r="K289" s="80"/>
      <c r="L289" s="41"/>
      <c r="M289" s="41"/>
      <c r="N289" s="80"/>
      <c r="O289" s="80"/>
      <c r="P289" s="41"/>
      <c r="Q289" s="41"/>
      <c r="R289" s="80"/>
      <c r="S289" s="67"/>
      <c r="T289" s="80"/>
    </row>
    <row r="290" spans="2:20" x14ac:dyDescent="0.35">
      <c r="B290" s="39"/>
      <c r="C290" s="78"/>
      <c r="D290" s="79"/>
      <c r="E290" s="79"/>
      <c r="F290" s="79"/>
      <c r="G290" s="80"/>
      <c r="H290" s="67"/>
      <c r="I290" s="67"/>
      <c r="J290" s="80"/>
      <c r="K290" s="80"/>
      <c r="L290" s="41"/>
      <c r="M290" s="41"/>
      <c r="N290" s="80"/>
      <c r="O290" s="80"/>
      <c r="P290" s="41"/>
      <c r="Q290" s="41"/>
      <c r="R290" s="80"/>
      <c r="S290" s="67"/>
      <c r="T290" s="80"/>
    </row>
    <row r="291" spans="2:20" x14ac:dyDescent="0.35">
      <c r="B291" s="39"/>
      <c r="C291" s="78"/>
      <c r="D291" s="79"/>
      <c r="E291" s="79"/>
      <c r="F291" s="79"/>
      <c r="G291" s="80"/>
      <c r="H291" s="67"/>
      <c r="I291" s="67"/>
      <c r="J291" s="80"/>
      <c r="K291" s="80"/>
      <c r="L291" s="41"/>
      <c r="M291" s="41"/>
      <c r="N291" s="80"/>
      <c r="O291" s="80"/>
      <c r="P291" s="41"/>
      <c r="Q291" s="41"/>
      <c r="R291" s="80"/>
      <c r="S291" s="67"/>
      <c r="T291" s="80"/>
    </row>
    <row r="292" spans="2:20" x14ac:dyDescent="0.35">
      <c r="B292" s="39"/>
      <c r="C292" s="78"/>
      <c r="D292" s="79"/>
      <c r="E292" s="79"/>
      <c r="F292" s="79"/>
      <c r="G292" s="80"/>
      <c r="H292" s="67"/>
      <c r="I292" s="67"/>
      <c r="J292" s="80"/>
      <c r="K292" s="80"/>
      <c r="L292" s="41"/>
      <c r="M292" s="41"/>
      <c r="N292" s="80"/>
      <c r="O292" s="80"/>
      <c r="P292" s="41"/>
      <c r="Q292" s="41"/>
      <c r="R292" s="80"/>
      <c r="S292" s="67"/>
      <c r="T292" s="80"/>
    </row>
    <row r="293" spans="2:20" x14ac:dyDescent="0.35">
      <c r="B293" s="39"/>
      <c r="C293" s="78"/>
      <c r="D293" s="79"/>
      <c r="E293" s="79"/>
      <c r="F293" s="79"/>
      <c r="G293" s="80"/>
      <c r="H293" s="67"/>
      <c r="I293" s="67"/>
      <c r="J293" s="80"/>
      <c r="K293" s="80"/>
      <c r="L293" s="41"/>
      <c r="M293" s="41"/>
      <c r="N293" s="80"/>
      <c r="O293" s="80"/>
      <c r="P293" s="41"/>
      <c r="Q293" s="41"/>
      <c r="R293" s="80"/>
      <c r="S293" s="67"/>
      <c r="T293" s="80"/>
    </row>
    <row r="294" spans="2:20" x14ac:dyDescent="0.35">
      <c r="B294" s="39"/>
      <c r="C294" s="78"/>
      <c r="D294" s="79"/>
      <c r="E294" s="79"/>
      <c r="F294" s="79"/>
      <c r="G294" s="80"/>
      <c r="H294" s="67"/>
      <c r="I294" s="67"/>
      <c r="J294" s="80"/>
      <c r="K294" s="80"/>
      <c r="L294" s="41"/>
      <c r="M294" s="41"/>
      <c r="N294" s="80"/>
      <c r="O294" s="80"/>
      <c r="P294" s="41"/>
      <c r="Q294" s="41"/>
      <c r="R294" s="80"/>
      <c r="S294" s="67"/>
      <c r="T294" s="80"/>
    </row>
    <row r="295" spans="2:20" x14ac:dyDescent="0.35">
      <c r="B295" s="39"/>
      <c r="C295" s="78"/>
      <c r="D295" s="79"/>
      <c r="E295" s="79"/>
      <c r="F295" s="79"/>
      <c r="G295" s="80"/>
      <c r="H295" s="67"/>
      <c r="I295" s="67"/>
      <c r="J295" s="80"/>
      <c r="K295" s="80"/>
      <c r="L295" s="41"/>
      <c r="M295" s="41"/>
      <c r="N295" s="80"/>
      <c r="O295" s="80"/>
      <c r="P295" s="41"/>
      <c r="Q295" s="41"/>
      <c r="R295" s="80"/>
      <c r="S295" s="67"/>
      <c r="T295" s="80"/>
    </row>
    <row r="296" spans="2:20" x14ac:dyDescent="0.35">
      <c r="B296" s="39"/>
      <c r="C296" s="78"/>
      <c r="D296" s="79"/>
      <c r="E296" s="79"/>
      <c r="F296" s="79"/>
      <c r="G296" s="80"/>
      <c r="H296" s="67"/>
      <c r="I296" s="67"/>
      <c r="J296" s="80"/>
      <c r="K296" s="80"/>
      <c r="L296" s="41"/>
      <c r="M296" s="41"/>
      <c r="N296" s="80"/>
      <c r="O296" s="80"/>
      <c r="P296" s="41"/>
      <c r="Q296" s="41"/>
      <c r="R296" s="80"/>
      <c r="S296" s="67"/>
      <c r="T296" s="80"/>
    </row>
    <row r="297" spans="2:20" x14ac:dyDescent="0.35">
      <c r="B297" s="39"/>
      <c r="C297" s="78"/>
      <c r="D297" s="79"/>
      <c r="E297" s="79"/>
      <c r="F297" s="79"/>
      <c r="G297" s="80"/>
      <c r="H297" s="67"/>
      <c r="I297" s="67"/>
      <c r="J297" s="80"/>
      <c r="K297" s="80"/>
      <c r="L297" s="41"/>
      <c r="M297" s="41"/>
      <c r="N297" s="80"/>
      <c r="O297" s="80"/>
      <c r="P297" s="41"/>
      <c r="Q297" s="41"/>
      <c r="R297" s="80"/>
      <c r="S297" s="67"/>
      <c r="T297" s="80"/>
    </row>
    <row r="298" spans="2:20" x14ac:dyDescent="0.35">
      <c r="B298" s="39"/>
      <c r="C298" s="78"/>
      <c r="D298" s="79"/>
      <c r="E298" s="79"/>
      <c r="F298" s="79"/>
      <c r="G298" s="80"/>
      <c r="H298" s="67"/>
      <c r="I298" s="67"/>
      <c r="J298" s="80"/>
      <c r="K298" s="80"/>
      <c r="L298" s="41"/>
      <c r="M298" s="41"/>
      <c r="N298" s="80"/>
      <c r="O298" s="80"/>
      <c r="P298" s="41"/>
      <c r="Q298" s="41"/>
      <c r="R298" s="80"/>
      <c r="S298" s="67"/>
      <c r="T298" s="80"/>
    </row>
    <row r="299" spans="2:20" x14ac:dyDescent="0.35">
      <c r="B299" s="39"/>
      <c r="C299" s="78"/>
      <c r="D299" s="79"/>
      <c r="E299" s="79"/>
      <c r="F299" s="79"/>
      <c r="G299" s="80"/>
      <c r="H299" s="67"/>
      <c r="I299" s="67"/>
      <c r="J299" s="80"/>
      <c r="K299" s="80"/>
      <c r="L299" s="41"/>
      <c r="M299" s="41"/>
      <c r="N299" s="80"/>
      <c r="O299" s="80"/>
      <c r="P299" s="41"/>
      <c r="Q299" s="41"/>
      <c r="R299" s="80"/>
      <c r="S299" s="67"/>
      <c r="T299" s="80"/>
    </row>
    <row r="300" spans="2:20" x14ac:dyDescent="0.35">
      <c r="B300" s="39"/>
      <c r="C300" s="78"/>
      <c r="D300" s="79"/>
      <c r="E300" s="79"/>
      <c r="F300" s="79"/>
      <c r="G300" s="80"/>
      <c r="H300" s="67"/>
      <c r="I300" s="67"/>
      <c r="J300" s="80"/>
      <c r="K300" s="80"/>
      <c r="L300" s="41"/>
      <c r="M300" s="41"/>
      <c r="N300" s="80"/>
      <c r="O300" s="80"/>
      <c r="P300" s="41"/>
      <c r="Q300" s="41"/>
      <c r="R300" s="80"/>
      <c r="S300" s="67"/>
      <c r="T300" s="80"/>
    </row>
    <row r="301" spans="2:20" x14ac:dyDescent="0.35">
      <c r="B301" s="39"/>
      <c r="C301" s="78"/>
      <c r="D301" s="79"/>
      <c r="E301" s="79"/>
      <c r="F301" s="79"/>
      <c r="G301" s="80"/>
      <c r="H301" s="67"/>
      <c r="I301" s="67"/>
      <c r="J301" s="80"/>
      <c r="K301" s="80"/>
      <c r="L301" s="41"/>
      <c r="M301" s="41"/>
      <c r="N301" s="80"/>
      <c r="O301" s="80"/>
      <c r="P301" s="41"/>
      <c r="Q301" s="41"/>
      <c r="R301" s="80"/>
      <c r="S301" s="67"/>
      <c r="T301" s="80"/>
    </row>
    <row r="302" spans="2:20" x14ac:dyDescent="0.35">
      <c r="B302" s="39"/>
      <c r="C302" s="78"/>
      <c r="D302" s="79"/>
      <c r="E302" s="79"/>
      <c r="F302" s="79"/>
      <c r="G302" s="80"/>
      <c r="H302" s="67"/>
      <c r="I302" s="67"/>
      <c r="J302" s="80"/>
      <c r="K302" s="80"/>
      <c r="L302" s="41"/>
      <c r="M302" s="41"/>
      <c r="N302" s="80"/>
      <c r="O302" s="80"/>
      <c r="P302" s="41"/>
      <c r="Q302" s="41"/>
      <c r="R302" s="80"/>
      <c r="S302" s="67"/>
      <c r="T302" s="80"/>
    </row>
    <row r="303" spans="2:20" x14ac:dyDescent="0.35">
      <c r="B303" s="39"/>
      <c r="C303" s="78"/>
      <c r="D303" s="79"/>
      <c r="E303" s="79"/>
      <c r="F303" s="79"/>
      <c r="G303" s="80"/>
      <c r="H303" s="67"/>
      <c r="I303" s="67"/>
      <c r="J303" s="80"/>
      <c r="K303" s="80"/>
      <c r="L303" s="41"/>
      <c r="M303" s="41"/>
      <c r="N303" s="80"/>
      <c r="O303" s="80"/>
      <c r="P303" s="41"/>
      <c r="Q303" s="41"/>
      <c r="R303" s="80"/>
      <c r="S303" s="67"/>
      <c r="T303" s="80"/>
    </row>
    <row r="304" spans="2:20" x14ac:dyDescent="0.35">
      <c r="B304" s="39"/>
      <c r="C304" s="78"/>
      <c r="D304" s="79"/>
      <c r="E304" s="79"/>
      <c r="F304" s="79"/>
      <c r="G304" s="80"/>
      <c r="H304" s="67"/>
      <c r="I304" s="67"/>
      <c r="J304" s="80"/>
      <c r="K304" s="80"/>
      <c r="L304" s="41"/>
      <c r="M304" s="41"/>
      <c r="N304" s="80"/>
      <c r="O304" s="80"/>
      <c r="P304" s="41"/>
      <c r="Q304" s="41"/>
      <c r="R304" s="80"/>
      <c r="S304" s="67"/>
      <c r="T304" s="80"/>
    </row>
    <row r="305" spans="2:20" x14ac:dyDescent="0.35">
      <c r="B305" s="39"/>
      <c r="C305" s="78"/>
      <c r="D305" s="79"/>
      <c r="E305" s="79"/>
      <c r="F305" s="79"/>
      <c r="G305" s="80"/>
      <c r="H305" s="67"/>
      <c r="I305" s="67"/>
      <c r="J305" s="80"/>
      <c r="K305" s="80"/>
      <c r="L305" s="41"/>
      <c r="M305" s="41"/>
      <c r="N305" s="80"/>
      <c r="O305" s="80"/>
      <c r="P305" s="41"/>
      <c r="Q305" s="41"/>
      <c r="R305" s="80"/>
      <c r="S305" s="67"/>
      <c r="T305" s="80"/>
    </row>
    <row r="306" spans="2:20" x14ac:dyDescent="0.35">
      <c r="B306" s="39"/>
      <c r="C306" s="78"/>
      <c r="D306" s="79"/>
      <c r="E306" s="79"/>
      <c r="F306" s="79"/>
      <c r="G306" s="80"/>
      <c r="H306" s="67"/>
      <c r="I306" s="67"/>
      <c r="J306" s="80"/>
      <c r="K306" s="80"/>
      <c r="L306" s="41"/>
      <c r="M306" s="41"/>
      <c r="N306" s="80"/>
      <c r="O306" s="80"/>
      <c r="P306" s="41"/>
      <c r="Q306" s="41"/>
      <c r="R306" s="80"/>
      <c r="S306" s="67"/>
      <c r="T306" s="80"/>
    </row>
    <row r="307" spans="2:20" x14ac:dyDescent="0.35">
      <c r="B307" s="39"/>
      <c r="C307" s="78"/>
      <c r="D307" s="79"/>
      <c r="E307" s="79"/>
      <c r="F307" s="79"/>
      <c r="G307" s="80"/>
      <c r="H307" s="67"/>
      <c r="I307" s="67"/>
      <c r="J307" s="80"/>
      <c r="K307" s="80"/>
      <c r="L307" s="41"/>
      <c r="M307" s="41"/>
      <c r="N307" s="80"/>
      <c r="O307" s="80"/>
      <c r="P307" s="41"/>
      <c r="Q307" s="41"/>
      <c r="R307" s="80"/>
      <c r="S307" s="67"/>
      <c r="T307" s="80"/>
    </row>
    <row r="308" spans="2:20" x14ac:dyDescent="0.35">
      <c r="B308" s="39"/>
      <c r="C308" s="78"/>
      <c r="D308" s="79"/>
      <c r="E308" s="79"/>
      <c r="F308" s="79"/>
      <c r="G308" s="80"/>
      <c r="H308" s="67"/>
      <c r="I308" s="67"/>
      <c r="J308" s="80"/>
      <c r="K308" s="80"/>
      <c r="L308" s="41"/>
      <c r="M308" s="41"/>
      <c r="N308" s="80"/>
      <c r="O308" s="80"/>
      <c r="P308" s="41"/>
      <c r="Q308" s="41"/>
      <c r="R308" s="80"/>
      <c r="S308" s="67"/>
      <c r="T308" s="80"/>
    </row>
    <row r="309" spans="2:20" x14ac:dyDescent="0.35">
      <c r="B309" s="39"/>
      <c r="C309" s="78"/>
      <c r="D309" s="79"/>
      <c r="E309" s="79"/>
      <c r="F309" s="79"/>
      <c r="G309" s="80"/>
      <c r="H309" s="67"/>
      <c r="I309" s="67"/>
      <c r="J309" s="80"/>
      <c r="K309" s="80"/>
      <c r="L309" s="41"/>
      <c r="M309" s="41"/>
      <c r="N309" s="80"/>
      <c r="O309" s="80"/>
      <c r="P309" s="41"/>
      <c r="Q309" s="41"/>
      <c r="R309" s="80"/>
      <c r="S309" s="67"/>
      <c r="T309" s="80"/>
    </row>
    <row r="310" spans="2:20" x14ac:dyDescent="0.35">
      <c r="B310" s="39"/>
      <c r="C310" s="78"/>
      <c r="D310" s="79"/>
      <c r="E310" s="79"/>
      <c r="F310" s="79"/>
      <c r="G310" s="80"/>
      <c r="H310" s="67"/>
      <c r="I310" s="67"/>
      <c r="J310" s="80"/>
      <c r="K310" s="80"/>
      <c r="L310" s="41"/>
      <c r="M310" s="41"/>
      <c r="N310" s="80"/>
      <c r="O310" s="80"/>
      <c r="P310" s="41"/>
      <c r="Q310" s="41"/>
      <c r="R310" s="80"/>
      <c r="S310" s="67"/>
      <c r="T310" s="80"/>
    </row>
    <row r="311" spans="2:20" x14ac:dyDescent="0.35">
      <c r="B311" s="39"/>
      <c r="C311" s="78"/>
      <c r="D311" s="79"/>
      <c r="E311" s="79"/>
      <c r="F311" s="79"/>
      <c r="G311" s="80"/>
      <c r="H311" s="67"/>
      <c r="I311" s="67"/>
      <c r="J311" s="80"/>
      <c r="K311" s="80"/>
      <c r="L311" s="41"/>
      <c r="M311" s="41"/>
      <c r="N311" s="80"/>
      <c r="O311" s="80"/>
      <c r="P311" s="41"/>
      <c r="Q311" s="41"/>
      <c r="R311" s="80"/>
      <c r="S311" s="67"/>
      <c r="T311" s="80"/>
    </row>
    <row r="312" spans="2:20" x14ac:dyDescent="0.35">
      <c r="B312" s="39"/>
      <c r="C312" s="78"/>
      <c r="D312" s="79"/>
      <c r="E312" s="79"/>
      <c r="F312" s="79"/>
      <c r="G312" s="80"/>
      <c r="H312" s="67"/>
      <c r="I312" s="67"/>
      <c r="J312" s="80"/>
      <c r="K312" s="80"/>
      <c r="L312" s="41"/>
      <c r="M312" s="41"/>
      <c r="N312" s="80"/>
      <c r="O312" s="80"/>
      <c r="P312" s="41"/>
      <c r="Q312" s="41"/>
      <c r="R312" s="80"/>
      <c r="S312" s="67"/>
      <c r="T312" s="80"/>
    </row>
    <row r="313" spans="2:20" x14ac:dyDescent="0.35">
      <c r="B313" s="39"/>
      <c r="C313" s="78"/>
      <c r="D313" s="79"/>
      <c r="E313" s="79"/>
      <c r="F313" s="79"/>
      <c r="G313" s="80"/>
      <c r="H313" s="67"/>
      <c r="I313" s="67"/>
      <c r="J313" s="80"/>
      <c r="K313" s="80"/>
      <c r="L313" s="41"/>
      <c r="M313" s="41"/>
      <c r="N313" s="80"/>
      <c r="O313" s="80"/>
      <c r="P313" s="41"/>
      <c r="Q313" s="41"/>
      <c r="R313" s="80"/>
      <c r="S313" s="67"/>
      <c r="T313" s="80"/>
    </row>
    <row r="314" spans="2:20" x14ac:dyDescent="0.35">
      <c r="B314" s="39"/>
      <c r="C314" s="78"/>
      <c r="D314" s="79"/>
      <c r="E314" s="79"/>
      <c r="F314" s="79"/>
      <c r="G314" s="80"/>
      <c r="H314" s="67"/>
      <c r="I314" s="67"/>
      <c r="J314" s="80"/>
      <c r="K314" s="80"/>
      <c r="L314" s="41"/>
      <c r="M314" s="41"/>
      <c r="N314" s="80"/>
      <c r="O314" s="80"/>
      <c r="P314" s="41"/>
      <c r="Q314" s="41"/>
      <c r="R314" s="80"/>
      <c r="S314" s="67"/>
      <c r="T314" s="80"/>
    </row>
    <row r="315" spans="2:20" x14ac:dyDescent="0.35">
      <c r="B315" s="39"/>
      <c r="C315" s="78"/>
      <c r="D315" s="79"/>
      <c r="E315" s="79"/>
      <c r="F315" s="79"/>
      <c r="G315" s="80"/>
      <c r="H315" s="67"/>
      <c r="I315" s="67"/>
      <c r="J315" s="80"/>
      <c r="K315" s="80"/>
      <c r="L315" s="41"/>
      <c r="M315" s="41"/>
      <c r="N315" s="80"/>
      <c r="O315" s="80"/>
      <c r="P315" s="41"/>
      <c r="Q315" s="41"/>
      <c r="R315" s="80"/>
      <c r="S315" s="67"/>
      <c r="T315" s="80"/>
    </row>
    <row r="316" spans="2:20" x14ac:dyDescent="0.35">
      <c r="B316" s="39"/>
      <c r="C316" s="78"/>
      <c r="D316" s="79"/>
      <c r="E316" s="79"/>
      <c r="F316" s="79"/>
      <c r="G316" s="80"/>
      <c r="H316" s="67"/>
      <c r="I316" s="67"/>
      <c r="J316" s="80"/>
      <c r="K316" s="80"/>
      <c r="L316" s="41"/>
      <c r="M316" s="41"/>
      <c r="N316" s="80"/>
      <c r="O316" s="80"/>
      <c r="P316" s="41"/>
      <c r="Q316" s="41"/>
      <c r="R316" s="80"/>
      <c r="S316" s="67"/>
      <c r="T316" s="80"/>
    </row>
    <row r="317" spans="2:20" x14ac:dyDescent="0.35">
      <c r="B317" s="39"/>
      <c r="C317" s="78"/>
      <c r="D317" s="79"/>
      <c r="E317" s="79"/>
      <c r="F317" s="79"/>
      <c r="G317" s="80"/>
      <c r="H317" s="67"/>
      <c r="I317" s="67"/>
      <c r="J317" s="80"/>
      <c r="K317" s="80"/>
      <c r="L317" s="41"/>
      <c r="M317" s="41"/>
      <c r="N317" s="80"/>
      <c r="O317" s="80"/>
      <c r="P317" s="41"/>
      <c r="Q317" s="41"/>
      <c r="R317" s="80"/>
      <c r="S317" s="67"/>
      <c r="T317" s="80"/>
    </row>
    <row r="318" spans="2:20" x14ac:dyDescent="0.35">
      <c r="B318" s="39"/>
      <c r="C318" s="78"/>
      <c r="D318" s="79"/>
      <c r="E318" s="79"/>
      <c r="F318" s="79"/>
      <c r="G318" s="80"/>
      <c r="H318" s="67"/>
      <c r="I318" s="67"/>
      <c r="J318" s="80"/>
      <c r="K318" s="80"/>
      <c r="L318" s="41"/>
      <c r="M318" s="41"/>
      <c r="N318" s="80"/>
      <c r="O318" s="80"/>
      <c r="P318" s="41"/>
      <c r="Q318" s="41"/>
      <c r="R318" s="80"/>
      <c r="S318" s="67"/>
      <c r="T318" s="80"/>
    </row>
    <row r="319" spans="2:20" x14ac:dyDescent="0.35">
      <c r="B319" s="39"/>
      <c r="C319" s="78"/>
      <c r="D319" s="79"/>
      <c r="E319" s="79"/>
      <c r="F319" s="79"/>
      <c r="G319" s="80"/>
      <c r="H319" s="67"/>
      <c r="I319" s="67"/>
      <c r="J319" s="80"/>
      <c r="K319" s="80"/>
      <c r="L319" s="41"/>
      <c r="M319" s="41"/>
      <c r="N319" s="80"/>
      <c r="O319" s="80"/>
      <c r="P319" s="41"/>
      <c r="Q319" s="41"/>
      <c r="R319" s="80"/>
      <c r="S319" s="67"/>
      <c r="T319" s="80"/>
    </row>
    <row r="320" spans="2:20" x14ac:dyDescent="0.35">
      <c r="B320" s="39"/>
      <c r="C320" s="78"/>
      <c r="D320" s="79"/>
      <c r="E320" s="79"/>
      <c r="F320" s="79"/>
      <c r="G320" s="80"/>
      <c r="H320" s="67"/>
      <c r="I320" s="67"/>
      <c r="J320" s="80"/>
      <c r="K320" s="80"/>
      <c r="L320" s="41"/>
      <c r="M320" s="41"/>
      <c r="N320" s="80"/>
      <c r="O320" s="80"/>
      <c r="P320" s="41"/>
      <c r="Q320" s="41"/>
      <c r="R320" s="80"/>
      <c r="S320" s="67"/>
      <c r="T320" s="80"/>
    </row>
    <row r="321" spans="2:20" x14ac:dyDescent="0.35">
      <c r="B321" s="39"/>
      <c r="C321" s="78"/>
      <c r="D321" s="79"/>
      <c r="E321" s="79"/>
      <c r="F321" s="79"/>
      <c r="G321" s="80"/>
      <c r="H321" s="67"/>
      <c r="I321" s="67"/>
      <c r="J321" s="80"/>
      <c r="K321" s="80"/>
      <c r="L321" s="41"/>
      <c r="M321" s="41"/>
      <c r="N321" s="80"/>
      <c r="O321" s="80"/>
      <c r="P321" s="41"/>
      <c r="Q321" s="41"/>
      <c r="R321" s="80"/>
      <c r="S321" s="67"/>
      <c r="T321" s="80"/>
    </row>
    <row r="322" spans="2:20" x14ac:dyDescent="0.35">
      <c r="B322" s="39"/>
      <c r="C322" s="78"/>
      <c r="D322" s="79"/>
      <c r="E322" s="79"/>
      <c r="F322" s="79"/>
      <c r="G322" s="80"/>
      <c r="H322" s="67"/>
      <c r="I322" s="67"/>
      <c r="J322" s="80"/>
      <c r="K322" s="80"/>
      <c r="L322" s="41"/>
      <c r="M322" s="41"/>
      <c r="N322" s="80"/>
      <c r="O322" s="80"/>
      <c r="P322" s="41"/>
      <c r="Q322" s="41"/>
      <c r="R322" s="80"/>
      <c r="S322" s="67"/>
      <c r="T322" s="80"/>
    </row>
    <row r="323" spans="2:20" x14ac:dyDescent="0.35">
      <c r="B323" s="39"/>
      <c r="C323" s="78"/>
      <c r="D323" s="79"/>
      <c r="E323" s="79"/>
      <c r="F323" s="79"/>
      <c r="G323" s="80"/>
      <c r="H323" s="67"/>
      <c r="I323" s="67"/>
      <c r="J323" s="80"/>
      <c r="K323" s="80"/>
      <c r="L323" s="41"/>
      <c r="M323" s="41"/>
      <c r="N323" s="80"/>
      <c r="O323" s="80"/>
      <c r="P323" s="41"/>
      <c r="Q323" s="41"/>
      <c r="R323" s="80"/>
      <c r="S323" s="67"/>
      <c r="T323" s="80"/>
    </row>
    <row r="324" spans="2:20" x14ac:dyDescent="0.35">
      <c r="B324" s="39"/>
      <c r="C324" s="78"/>
      <c r="D324" s="79"/>
      <c r="E324" s="79"/>
      <c r="F324" s="79"/>
      <c r="G324" s="80"/>
      <c r="H324" s="67"/>
      <c r="I324" s="67"/>
      <c r="J324" s="80"/>
      <c r="K324" s="80"/>
      <c r="L324" s="41"/>
      <c r="M324" s="41"/>
      <c r="N324" s="80"/>
      <c r="O324" s="80"/>
      <c r="P324" s="41"/>
      <c r="Q324" s="41"/>
      <c r="R324" s="80"/>
      <c r="S324" s="67"/>
      <c r="T324" s="80"/>
    </row>
    <row r="325" spans="2:20" x14ac:dyDescent="0.35">
      <c r="B325" s="39"/>
      <c r="C325" s="78"/>
      <c r="D325" s="79"/>
      <c r="E325" s="79"/>
      <c r="F325" s="79"/>
      <c r="G325" s="80"/>
      <c r="H325" s="67"/>
      <c r="I325" s="67"/>
      <c r="J325" s="80"/>
      <c r="K325" s="80"/>
      <c r="L325" s="41"/>
      <c r="M325" s="41"/>
      <c r="N325" s="80"/>
      <c r="O325" s="80"/>
      <c r="P325" s="41"/>
      <c r="Q325" s="41"/>
      <c r="R325" s="80"/>
      <c r="S325" s="67"/>
      <c r="T325" s="80"/>
    </row>
    <row r="326" spans="2:20" x14ac:dyDescent="0.35">
      <c r="B326" s="39"/>
      <c r="C326" s="78"/>
      <c r="D326" s="79"/>
      <c r="E326" s="79"/>
      <c r="F326" s="79"/>
      <c r="G326" s="80"/>
      <c r="H326" s="67"/>
      <c r="I326" s="67"/>
      <c r="J326" s="80"/>
      <c r="K326" s="80"/>
      <c r="L326" s="41"/>
      <c r="M326" s="41"/>
      <c r="N326" s="80"/>
      <c r="O326" s="80"/>
      <c r="P326" s="41"/>
      <c r="Q326" s="41"/>
      <c r="R326" s="80"/>
      <c r="S326" s="67"/>
      <c r="T326" s="80"/>
    </row>
    <row r="327" spans="2:20" x14ac:dyDescent="0.35">
      <c r="B327" s="39"/>
      <c r="C327" s="78"/>
      <c r="D327" s="79"/>
      <c r="E327" s="79"/>
      <c r="F327" s="79"/>
      <c r="G327" s="80"/>
      <c r="H327" s="67"/>
      <c r="I327" s="67"/>
      <c r="J327" s="80"/>
      <c r="K327" s="80"/>
      <c r="L327" s="41"/>
      <c r="M327" s="41"/>
      <c r="N327" s="80"/>
      <c r="O327" s="80"/>
      <c r="P327" s="41"/>
      <c r="Q327" s="41"/>
      <c r="R327" s="80"/>
      <c r="S327" s="67"/>
      <c r="T327" s="80"/>
    </row>
    <row r="328" spans="2:20" x14ac:dyDescent="0.35">
      <c r="B328" s="39"/>
      <c r="C328" s="78"/>
      <c r="D328" s="79"/>
      <c r="E328" s="79"/>
      <c r="F328" s="79"/>
      <c r="G328" s="80"/>
      <c r="H328" s="67"/>
      <c r="I328" s="67"/>
      <c r="J328" s="80"/>
      <c r="K328" s="80"/>
      <c r="L328" s="41"/>
      <c r="M328" s="41"/>
      <c r="N328" s="80"/>
      <c r="O328" s="80"/>
      <c r="P328" s="41"/>
      <c r="Q328" s="41"/>
      <c r="R328" s="80"/>
      <c r="S328" s="67"/>
      <c r="T328" s="80"/>
    </row>
    <row r="329" spans="2:20" x14ac:dyDescent="0.35">
      <c r="B329" s="39"/>
      <c r="C329" s="78"/>
      <c r="D329" s="79"/>
      <c r="E329" s="79"/>
      <c r="F329" s="79"/>
      <c r="G329" s="80"/>
      <c r="H329" s="67"/>
      <c r="I329" s="67"/>
      <c r="J329" s="80"/>
      <c r="K329" s="80"/>
      <c r="L329" s="41"/>
      <c r="M329" s="41"/>
      <c r="N329" s="80"/>
      <c r="O329" s="80"/>
      <c r="P329" s="41"/>
      <c r="Q329" s="41"/>
      <c r="R329" s="80"/>
      <c r="S329" s="67"/>
      <c r="T329" s="80"/>
    </row>
    <row r="330" spans="2:20" x14ac:dyDescent="0.35">
      <c r="B330" s="39"/>
      <c r="C330" s="78"/>
      <c r="D330" s="79"/>
      <c r="E330" s="79"/>
      <c r="F330" s="79"/>
      <c r="G330" s="80"/>
      <c r="H330" s="67"/>
      <c r="I330" s="67"/>
      <c r="J330" s="80"/>
      <c r="K330" s="80"/>
      <c r="L330" s="41"/>
      <c r="M330" s="41"/>
      <c r="N330" s="80"/>
      <c r="O330" s="80"/>
      <c r="P330" s="41"/>
      <c r="Q330" s="41"/>
      <c r="R330" s="80"/>
      <c r="S330" s="67"/>
      <c r="T330" s="80"/>
    </row>
    <row r="331" spans="2:20" x14ac:dyDescent="0.35">
      <c r="B331" s="39"/>
      <c r="C331" s="78"/>
      <c r="D331" s="79"/>
      <c r="E331" s="79"/>
      <c r="F331" s="79"/>
      <c r="G331" s="80"/>
      <c r="H331" s="67"/>
      <c r="I331" s="67"/>
      <c r="J331" s="80"/>
      <c r="K331" s="80"/>
      <c r="L331" s="41"/>
      <c r="M331" s="41"/>
      <c r="N331" s="80"/>
      <c r="O331" s="80"/>
      <c r="P331" s="41"/>
      <c r="Q331" s="41"/>
      <c r="R331" s="80"/>
      <c r="S331" s="67"/>
      <c r="T331" s="80"/>
    </row>
    <row r="332" spans="2:20" x14ac:dyDescent="0.35">
      <c r="B332" s="39"/>
      <c r="C332" s="78"/>
      <c r="D332" s="79"/>
      <c r="E332" s="79"/>
      <c r="F332" s="79"/>
      <c r="G332" s="80"/>
      <c r="H332" s="67"/>
      <c r="I332" s="67"/>
      <c r="J332" s="80"/>
      <c r="K332" s="80"/>
      <c r="L332" s="41"/>
      <c r="M332" s="41"/>
      <c r="N332" s="80"/>
      <c r="O332" s="80"/>
      <c r="P332" s="41"/>
      <c r="Q332" s="41"/>
      <c r="R332" s="80"/>
      <c r="S332" s="67"/>
      <c r="T332" s="80"/>
    </row>
    <row r="333" spans="2:20" x14ac:dyDescent="0.35">
      <c r="B333" s="39"/>
      <c r="C333" s="78"/>
      <c r="D333" s="79"/>
      <c r="E333" s="79"/>
      <c r="F333" s="79"/>
      <c r="G333" s="80"/>
      <c r="H333" s="67"/>
      <c r="I333" s="67"/>
      <c r="J333" s="80"/>
      <c r="K333" s="80"/>
      <c r="L333" s="41"/>
      <c r="M333" s="41"/>
      <c r="N333" s="80"/>
      <c r="O333" s="80"/>
      <c r="P333" s="41"/>
      <c r="Q333" s="41"/>
      <c r="R333" s="80"/>
      <c r="S333" s="67"/>
      <c r="T333" s="80"/>
    </row>
    <row r="334" spans="2:20" x14ac:dyDescent="0.35">
      <c r="B334" s="39"/>
      <c r="C334" s="78"/>
      <c r="D334" s="79"/>
      <c r="E334" s="79"/>
      <c r="F334" s="79"/>
      <c r="G334" s="80"/>
      <c r="H334" s="67"/>
      <c r="I334" s="67"/>
      <c r="J334" s="80"/>
      <c r="K334" s="80"/>
      <c r="L334" s="41"/>
      <c r="M334" s="41"/>
      <c r="N334" s="80"/>
      <c r="O334" s="80"/>
      <c r="P334" s="41"/>
      <c r="Q334" s="41"/>
      <c r="R334" s="80"/>
      <c r="S334" s="67"/>
      <c r="T334" s="80"/>
    </row>
    <row r="335" spans="2:20" x14ac:dyDescent="0.35">
      <c r="B335" s="39"/>
      <c r="C335" s="78"/>
      <c r="D335" s="79"/>
      <c r="E335" s="79"/>
      <c r="F335" s="79"/>
      <c r="G335" s="80"/>
      <c r="H335" s="67"/>
      <c r="I335" s="67"/>
      <c r="J335" s="80"/>
      <c r="K335" s="80"/>
      <c r="L335" s="41"/>
      <c r="M335" s="41"/>
      <c r="N335" s="80"/>
      <c r="O335" s="80"/>
      <c r="P335" s="41"/>
      <c r="Q335" s="41"/>
      <c r="R335" s="80"/>
      <c r="S335" s="67"/>
      <c r="T335" s="80"/>
    </row>
    <row r="336" spans="2:20" x14ac:dyDescent="0.35">
      <c r="B336" s="39"/>
      <c r="C336" s="78"/>
      <c r="D336" s="79"/>
      <c r="E336" s="79"/>
      <c r="F336" s="79"/>
      <c r="G336" s="80"/>
      <c r="H336" s="67"/>
      <c r="I336" s="67"/>
      <c r="J336" s="80"/>
      <c r="K336" s="80"/>
      <c r="L336" s="41"/>
      <c r="M336" s="41"/>
      <c r="N336" s="80"/>
      <c r="O336" s="80"/>
      <c r="P336" s="41"/>
      <c r="Q336" s="41"/>
      <c r="R336" s="80"/>
      <c r="S336" s="67"/>
      <c r="T336" s="80"/>
    </row>
    <row r="337" spans="2:20" x14ac:dyDescent="0.35">
      <c r="B337" s="39"/>
      <c r="C337" s="78"/>
      <c r="D337" s="79"/>
      <c r="E337" s="79"/>
      <c r="F337" s="79"/>
      <c r="G337" s="80"/>
      <c r="H337" s="67"/>
      <c r="I337" s="67"/>
      <c r="J337" s="80"/>
      <c r="K337" s="80"/>
      <c r="L337" s="41"/>
      <c r="M337" s="41"/>
      <c r="N337" s="80"/>
      <c r="O337" s="80"/>
      <c r="P337" s="41"/>
      <c r="Q337" s="41"/>
      <c r="R337" s="80"/>
      <c r="S337" s="67"/>
      <c r="T337" s="80"/>
    </row>
    <row r="338" spans="2:20" x14ac:dyDescent="0.35">
      <c r="B338" s="39"/>
      <c r="C338" s="78"/>
      <c r="D338" s="79"/>
      <c r="E338" s="79"/>
      <c r="F338" s="79"/>
      <c r="G338" s="80"/>
      <c r="H338" s="67"/>
      <c r="I338" s="67"/>
      <c r="J338" s="80"/>
      <c r="K338" s="80"/>
      <c r="L338" s="41"/>
      <c r="M338" s="41"/>
      <c r="N338" s="80"/>
      <c r="O338" s="80"/>
      <c r="P338" s="41"/>
      <c r="Q338" s="41"/>
      <c r="R338" s="80"/>
      <c r="S338" s="67"/>
      <c r="T338" s="80"/>
    </row>
    <row r="339" spans="2:20" x14ac:dyDescent="0.35">
      <c r="B339" s="39"/>
      <c r="C339" s="78"/>
      <c r="D339" s="79"/>
      <c r="E339" s="79"/>
      <c r="F339" s="79"/>
      <c r="G339" s="80"/>
      <c r="H339" s="67"/>
      <c r="I339" s="67"/>
      <c r="J339" s="80"/>
      <c r="K339" s="80"/>
      <c r="L339" s="41"/>
      <c r="M339" s="41"/>
      <c r="N339" s="80"/>
      <c r="O339" s="80"/>
      <c r="P339" s="41"/>
      <c r="Q339" s="41"/>
      <c r="R339" s="80"/>
      <c r="S339" s="67"/>
      <c r="T339" s="80"/>
    </row>
    <row r="340" spans="2:20" x14ac:dyDescent="0.35">
      <c r="B340" s="39"/>
      <c r="C340" s="78"/>
      <c r="D340" s="79"/>
      <c r="E340" s="79"/>
      <c r="F340" s="79"/>
      <c r="G340" s="80"/>
      <c r="H340" s="67"/>
      <c r="I340" s="67"/>
      <c r="J340" s="80"/>
      <c r="K340" s="80"/>
      <c r="L340" s="41"/>
      <c r="M340" s="41"/>
      <c r="N340" s="80"/>
      <c r="O340" s="80"/>
      <c r="P340" s="41"/>
      <c r="Q340" s="41"/>
      <c r="R340" s="80"/>
      <c r="S340" s="67"/>
      <c r="T340" s="80"/>
    </row>
    <row r="341" spans="2:20" x14ac:dyDescent="0.35">
      <c r="B341" s="39"/>
      <c r="C341" s="78"/>
      <c r="D341" s="79"/>
      <c r="E341" s="79"/>
      <c r="F341" s="79"/>
      <c r="G341" s="80"/>
      <c r="H341" s="67"/>
      <c r="I341" s="67"/>
      <c r="J341" s="80"/>
      <c r="K341" s="80"/>
      <c r="L341" s="41"/>
      <c r="M341" s="41"/>
      <c r="N341" s="80"/>
      <c r="O341" s="80"/>
      <c r="P341" s="41"/>
      <c r="Q341" s="41"/>
      <c r="R341" s="80"/>
      <c r="S341" s="67"/>
      <c r="T341" s="80"/>
    </row>
    <row r="342" spans="2:20" x14ac:dyDescent="0.35">
      <c r="B342" s="39"/>
      <c r="C342" s="78"/>
      <c r="D342" s="79"/>
      <c r="E342" s="79"/>
      <c r="F342" s="79"/>
      <c r="G342" s="80"/>
      <c r="H342" s="67"/>
      <c r="I342" s="67"/>
      <c r="J342" s="80"/>
      <c r="K342" s="80"/>
      <c r="L342" s="41"/>
      <c r="M342" s="41"/>
      <c r="N342" s="80"/>
      <c r="O342" s="80"/>
      <c r="P342" s="41"/>
      <c r="Q342" s="41"/>
      <c r="R342" s="80"/>
      <c r="S342" s="67"/>
      <c r="T342" s="80"/>
    </row>
    <row r="343" spans="2:20" x14ac:dyDescent="0.35">
      <c r="B343" s="39"/>
      <c r="C343" s="78"/>
      <c r="D343" s="79"/>
      <c r="E343" s="79"/>
      <c r="F343" s="79"/>
      <c r="G343" s="80"/>
      <c r="H343" s="67"/>
      <c r="I343" s="67"/>
      <c r="J343" s="80"/>
      <c r="K343" s="80"/>
      <c r="L343" s="41"/>
      <c r="M343" s="41"/>
      <c r="N343" s="80"/>
      <c r="O343" s="80"/>
      <c r="P343" s="41"/>
      <c r="Q343" s="41"/>
      <c r="R343" s="80"/>
      <c r="S343" s="67"/>
      <c r="T343" s="80"/>
    </row>
    <row r="344" spans="2:20" x14ac:dyDescent="0.35">
      <c r="B344" s="39"/>
      <c r="C344" s="78"/>
      <c r="D344" s="79"/>
      <c r="E344" s="79"/>
      <c r="F344" s="79"/>
      <c r="G344" s="80"/>
      <c r="H344" s="67"/>
      <c r="I344" s="67"/>
      <c r="J344" s="80"/>
      <c r="K344" s="80"/>
      <c r="L344" s="41"/>
      <c r="M344" s="41"/>
      <c r="N344" s="80"/>
      <c r="O344" s="80"/>
      <c r="P344" s="41"/>
      <c r="Q344" s="41"/>
      <c r="R344" s="80"/>
      <c r="S344" s="67"/>
      <c r="T344" s="80"/>
    </row>
    <row r="345" spans="2:20" x14ac:dyDescent="0.35">
      <c r="B345" s="39"/>
      <c r="C345" s="78"/>
      <c r="D345" s="79"/>
      <c r="E345" s="79"/>
      <c r="F345" s="79"/>
      <c r="G345" s="80"/>
      <c r="H345" s="67"/>
      <c r="I345" s="67"/>
      <c r="J345" s="80"/>
      <c r="K345" s="80"/>
      <c r="L345" s="41"/>
      <c r="M345" s="41"/>
      <c r="N345" s="80"/>
      <c r="O345" s="80"/>
      <c r="P345" s="41"/>
      <c r="Q345" s="41"/>
      <c r="R345" s="80"/>
      <c r="S345" s="67"/>
      <c r="T345" s="80"/>
    </row>
    <row r="346" spans="2:20" x14ac:dyDescent="0.35">
      <c r="B346" s="39"/>
      <c r="C346" s="78"/>
      <c r="D346" s="79"/>
      <c r="E346" s="79"/>
      <c r="F346" s="79"/>
      <c r="G346" s="80"/>
      <c r="H346" s="67"/>
      <c r="I346" s="67"/>
      <c r="J346" s="80"/>
      <c r="K346" s="80"/>
      <c r="L346" s="41"/>
      <c r="M346" s="41"/>
      <c r="N346" s="80"/>
      <c r="O346" s="80"/>
      <c r="P346" s="41"/>
      <c r="Q346" s="41"/>
      <c r="R346" s="80"/>
      <c r="S346" s="67"/>
      <c r="T346" s="80"/>
    </row>
    <row r="347" spans="2:20" x14ac:dyDescent="0.35">
      <c r="B347" s="39"/>
      <c r="C347" s="78"/>
      <c r="D347" s="79"/>
      <c r="E347" s="79"/>
      <c r="F347" s="79"/>
      <c r="G347" s="80"/>
      <c r="H347" s="67"/>
      <c r="I347" s="67"/>
      <c r="J347" s="80"/>
      <c r="K347" s="80"/>
      <c r="L347" s="41"/>
      <c r="M347" s="41"/>
      <c r="N347" s="80"/>
      <c r="O347" s="80"/>
      <c r="P347" s="41"/>
      <c r="Q347" s="41"/>
      <c r="R347" s="80"/>
      <c r="S347" s="67"/>
      <c r="T347" s="80"/>
    </row>
    <row r="348" spans="2:20" x14ac:dyDescent="0.35">
      <c r="B348" s="39"/>
      <c r="C348" s="78"/>
      <c r="D348" s="79"/>
      <c r="E348" s="79"/>
      <c r="F348" s="79"/>
      <c r="G348" s="80"/>
      <c r="H348" s="67"/>
      <c r="I348" s="67"/>
      <c r="J348" s="80"/>
      <c r="K348" s="80"/>
      <c r="L348" s="41"/>
      <c r="M348" s="41"/>
      <c r="N348" s="80"/>
      <c r="O348" s="80"/>
      <c r="P348" s="41"/>
      <c r="Q348" s="41"/>
      <c r="R348" s="80"/>
      <c r="S348" s="67"/>
      <c r="T348" s="80"/>
    </row>
    <row r="349" spans="2:20" x14ac:dyDescent="0.35">
      <c r="B349" s="39"/>
      <c r="C349" s="78"/>
      <c r="D349" s="79"/>
      <c r="E349" s="79"/>
      <c r="F349" s="79"/>
      <c r="G349" s="80"/>
      <c r="H349" s="67"/>
      <c r="I349" s="67"/>
      <c r="J349" s="80"/>
      <c r="K349" s="80"/>
      <c r="L349" s="41"/>
      <c r="M349" s="41"/>
      <c r="N349" s="80"/>
      <c r="O349" s="80"/>
      <c r="P349" s="41"/>
      <c r="Q349" s="41"/>
      <c r="R349" s="80"/>
      <c r="S349" s="67"/>
      <c r="T349" s="80"/>
    </row>
    <row r="350" spans="2:20" x14ac:dyDescent="0.35">
      <c r="B350" s="39"/>
      <c r="C350" s="78"/>
      <c r="D350" s="79"/>
      <c r="E350" s="79"/>
      <c r="F350" s="79"/>
      <c r="G350" s="80"/>
      <c r="H350" s="67"/>
      <c r="I350" s="67"/>
      <c r="J350" s="80"/>
      <c r="K350" s="80"/>
      <c r="L350" s="41"/>
      <c r="M350" s="41"/>
      <c r="N350" s="80"/>
      <c r="O350" s="80"/>
      <c r="P350" s="41"/>
      <c r="Q350" s="41"/>
      <c r="R350" s="80"/>
      <c r="S350" s="67"/>
      <c r="T350" s="80"/>
    </row>
    <row r="351" spans="2:20" x14ac:dyDescent="0.35">
      <c r="B351" s="39"/>
      <c r="C351" s="78"/>
      <c r="D351" s="79"/>
      <c r="E351" s="79"/>
      <c r="F351" s="79"/>
      <c r="G351" s="80"/>
      <c r="H351" s="67"/>
      <c r="I351" s="67"/>
      <c r="J351" s="80"/>
      <c r="K351" s="80"/>
      <c r="L351" s="41"/>
      <c r="M351" s="41"/>
      <c r="N351" s="80"/>
      <c r="O351" s="80"/>
      <c r="P351" s="41"/>
      <c r="Q351" s="41"/>
      <c r="R351" s="80"/>
      <c r="S351" s="67"/>
      <c r="T351" s="80"/>
    </row>
    <row r="352" spans="2:20" x14ac:dyDescent="0.35">
      <c r="B352" s="39"/>
      <c r="C352" s="78"/>
      <c r="D352" s="79"/>
      <c r="E352" s="79"/>
      <c r="F352" s="79"/>
      <c r="G352" s="80"/>
      <c r="H352" s="67"/>
      <c r="I352" s="67"/>
      <c r="J352" s="80"/>
      <c r="K352" s="80"/>
      <c r="L352" s="41"/>
      <c r="M352" s="41"/>
      <c r="N352" s="80"/>
      <c r="O352" s="80"/>
      <c r="P352" s="41"/>
      <c r="Q352" s="41"/>
      <c r="R352" s="80"/>
      <c r="S352" s="67"/>
      <c r="T352" s="80"/>
    </row>
    <row r="353" spans="2:20" x14ac:dyDescent="0.35">
      <c r="B353" s="39"/>
      <c r="C353" s="78"/>
      <c r="D353" s="79"/>
      <c r="E353" s="79"/>
      <c r="F353" s="79"/>
      <c r="G353" s="80"/>
      <c r="H353" s="67"/>
      <c r="I353" s="67"/>
      <c r="J353" s="80"/>
      <c r="K353" s="80"/>
      <c r="L353" s="41"/>
      <c r="M353" s="41"/>
      <c r="N353" s="80"/>
      <c r="O353" s="80"/>
      <c r="P353" s="41"/>
      <c r="Q353" s="41"/>
      <c r="R353" s="80"/>
      <c r="S353" s="67"/>
      <c r="T353" s="80"/>
    </row>
    <row r="354" spans="2:20" x14ac:dyDescent="0.35">
      <c r="B354" s="39"/>
      <c r="C354" s="78"/>
      <c r="D354" s="79"/>
      <c r="E354" s="79"/>
      <c r="F354" s="79"/>
      <c r="G354" s="80"/>
      <c r="H354" s="67"/>
      <c r="I354" s="67"/>
      <c r="J354" s="80"/>
      <c r="K354" s="80"/>
      <c r="L354" s="41"/>
      <c r="M354" s="41"/>
      <c r="N354" s="80"/>
      <c r="O354" s="80"/>
      <c r="P354" s="41"/>
      <c r="Q354" s="41"/>
      <c r="R354" s="80"/>
      <c r="S354" s="67"/>
      <c r="T354" s="80"/>
    </row>
    <row r="355" spans="2:20" x14ac:dyDescent="0.35">
      <c r="B355" s="39"/>
      <c r="C355" s="78"/>
      <c r="D355" s="79"/>
      <c r="E355" s="79"/>
      <c r="F355" s="79"/>
      <c r="G355" s="80"/>
      <c r="H355" s="67"/>
      <c r="I355" s="67"/>
      <c r="J355" s="80"/>
      <c r="K355" s="80"/>
      <c r="L355" s="41"/>
      <c r="M355" s="41"/>
      <c r="N355" s="80"/>
      <c r="O355" s="80"/>
      <c r="P355" s="41"/>
      <c r="Q355" s="41"/>
      <c r="R355" s="80"/>
      <c r="S355" s="67"/>
      <c r="T355" s="80"/>
    </row>
    <row r="356" spans="2:20" x14ac:dyDescent="0.35">
      <c r="B356" s="39"/>
      <c r="C356" s="78"/>
      <c r="D356" s="79"/>
      <c r="E356" s="79"/>
      <c r="F356" s="79"/>
      <c r="G356" s="80"/>
      <c r="H356" s="67"/>
      <c r="I356" s="67"/>
      <c r="J356" s="80"/>
      <c r="K356" s="80"/>
      <c r="L356" s="41"/>
      <c r="M356" s="41"/>
      <c r="N356" s="80"/>
      <c r="O356" s="80"/>
      <c r="P356" s="41"/>
      <c r="Q356" s="41"/>
      <c r="R356" s="80"/>
      <c r="S356" s="67"/>
      <c r="T356" s="80"/>
    </row>
    <row r="357" spans="2:20" x14ac:dyDescent="0.35">
      <c r="B357" s="39"/>
      <c r="C357" s="78"/>
      <c r="D357" s="79"/>
      <c r="E357" s="79"/>
      <c r="F357" s="79"/>
      <c r="G357" s="80"/>
      <c r="H357" s="67"/>
      <c r="I357" s="67"/>
      <c r="J357" s="80"/>
      <c r="K357" s="80"/>
      <c r="L357" s="41"/>
      <c r="M357" s="41"/>
      <c r="N357" s="80"/>
      <c r="O357" s="80"/>
      <c r="P357" s="41"/>
      <c r="Q357" s="41"/>
      <c r="R357" s="80"/>
      <c r="S357" s="67"/>
      <c r="T357" s="80"/>
    </row>
    <row r="358" spans="2:20" x14ac:dyDescent="0.35">
      <c r="B358" s="39"/>
      <c r="C358" s="78"/>
      <c r="D358" s="79"/>
      <c r="E358" s="79"/>
      <c r="F358" s="79"/>
      <c r="G358" s="80"/>
      <c r="H358" s="67"/>
      <c r="I358" s="67"/>
      <c r="J358" s="80"/>
      <c r="K358" s="80"/>
      <c r="L358" s="41"/>
      <c r="M358" s="41"/>
      <c r="N358" s="80"/>
      <c r="O358" s="80"/>
      <c r="P358" s="41"/>
      <c r="Q358" s="41"/>
      <c r="R358" s="80"/>
      <c r="S358" s="67"/>
      <c r="T358" s="80"/>
    </row>
    <row r="359" spans="2:20" x14ac:dyDescent="0.35">
      <c r="B359" s="39"/>
      <c r="C359" s="78"/>
      <c r="D359" s="79"/>
      <c r="E359" s="79"/>
      <c r="F359" s="79"/>
      <c r="G359" s="80"/>
      <c r="H359" s="67"/>
      <c r="I359" s="67"/>
      <c r="J359" s="80"/>
      <c r="K359" s="80"/>
      <c r="L359" s="41"/>
      <c r="M359" s="41"/>
      <c r="N359" s="80"/>
      <c r="O359" s="80"/>
      <c r="P359" s="41"/>
      <c r="Q359" s="41"/>
      <c r="R359" s="80"/>
      <c r="S359" s="67"/>
      <c r="T359" s="80"/>
    </row>
    <row r="360" spans="2:20" x14ac:dyDescent="0.35">
      <c r="B360" s="39"/>
      <c r="C360" s="78"/>
      <c r="D360" s="79"/>
      <c r="E360" s="79"/>
      <c r="F360" s="79"/>
      <c r="G360" s="80"/>
      <c r="H360" s="67"/>
      <c r="I360" s="67"/>
      <c r="J360" s="80"/>
      <c r="K360" s="80"/>
      <c r="L360" s="41"/>
      <c r="M360" s="41"/>
      <c r="N360" s="80"/>
      <c r="O360" s="80"/>
      <c r="P360" s="41"/>
      <c r="Q360" s="41"/>
      <c r="R360" s="80"/>
      <c r="S360" s="67"/>
      <c r="T360" s="80"/>
    </row>
    <row r="361" spans="2:20" x14ac:dyDescent="0.35">
      <c r="B361" s="39"/>
      <c r="C361" s="78"/>
      <c r="D361" s="79"/>
      <c r="E361" s="79"/>
      <c r="F361" s="79"/>
      <c r="G361" s="80"/>
      <c r="H361" s="67"/>
      <c r="I361" s="67"/>
      <c r="J361" s="80"/>
      <c r="K361" s="80"/>
      <c r="L361" s="41"/>
      <c r="M361" s="41"/>
      <c r="N361" s="80"/>
      <c r="O361" s="80"/>
      <c r="P361" s="41"/>
      <c r="Q361" s="41"/>
      <c r="R361" s="80"/>
      <c r="S361" s="67"/>
      <c r="T361" s="80"/>
    </row>
    <row r="362" spans="2:20" x14ac:dyDescent="0.35">
      <c r="B362" s="39"/>
      <c r="C362" s="78"/>
      <c r="D362" s="79"/>
      <c r="E362" s="79"/>
      <c r="F362" s="79"/>
      <c r="G362" s="80"/>
      <c r="H362" s="67"/>
      <c r="I362" s="67"/>
      <c r="J362" s="80"/>
      <c r="K362" s="80"/>
      <c r="L362" s="41"/>
      <c r="M362" s="41"/>
      <c r="N362" s="80"/>
      <c r="O362" s="80"/>
      <c r="P362" s="41"/>
      <c r="Q362" s="41"/>
      <c r="R362" s="80"/>
      <c r="S362" s="67"/>
      <c r="T362" s="80"/>
    </row>
    <row r="363" spans="2:20" x14ac:dyDescent="0.35">
      <c r="B363" s="39"/>
      <c r="C363" s="78"/>
      <c r="D363" s="79"/>
      <c r="E363" s="79"/>
      <c r="F363" s="79"/>
      <c r="G363" s="80"/>
      <c r="H363" s="67"/>
      <c r="I363" s="67"/>
      <c r="J363" s="80"/>
      <c r="K363" s="80"/>
      <c r="L363" s="41"/>
      <c r="M363" s="41"/>
      <c r="N363" s="80"/>
      <c r="O363" s="80"/>
      <c r="P363" s="41"/>
      <c r="Q363" s="41"/>
      <c r="R363" s="80"/>
      <c r="S363" s="67"/>
      <c r="T363" s="80"/>
    </row>
    <row r="364" spans="2:20" x14ac:dyDescent="0.35">
      <c r="B364" s="39"/>
      <c r="C364" s="78"/>
      <c r="D364" s="79"/>
      <c r="E364" s="79"/>
      <c r="F364" s="79"/>
      <c r="G364" s="80"/>
      <c r="H364" s="67"/>
      <c r="I364" s="67"/>
      <c r="J364" s="80"/>
      <c r="K364" s="80"/>
      <c r="L364" s="41"/>
      <c r="M364" s="41"/>
      <c r="N364" s="80"/>
      <c r="O364" s="80"/>
      <c r="P364" s="41"/>
      <c r="Q364" s="41"/>
      <c r="R364" s="80"/>
      <c r="S364" s="67"/>
      <c r="T364" s="80"/>
    </row>
    <row r="365" spans="2:20" x14ac:dyDescent="0.35">
      <c r="B365" s="39"/>
      <c r="C365" s="78"/>
      <c r="D365" s="79"/>
      <c r="E365" s="79"/>
      <c r="F365" s="79"/>
      <c r="G365" s="80"/>
      <c r="H365" s="67"/>
      <c r="I365" s="67"/>
      <c r="J365" s="80"/>
      <c r="K365" s="80"/>
      <c r="L365" s="41"/>
      <c r="M365" s="41"/>
      <c r="N365" s="80"/>
      <c r="O365" s="80"/>
      <c r="P365" s="41"/>
      <c r="Q365" s="41"/>
      <c r="R365" s="80"/>
      <c r="S365" s="67"/>
      <c r="T365" s="80"/>
    </row>
    <row r="366" spans="2:20" x14ac:dyDescent="0.35">
      <c r="B366" s="39"/>
      <c r="C366" s="78"/>
      <c r="D366" s="79"/>
      <c r="E366" s="79"/>
      <c r="F366" s="79"/>
      <c r="G366" s="80"/>
      <c r="H366" s="67"/>
      <c r="I366" s="67"/>
      <c r="J366" s="80"/>
      <c r="K366" s="80"/>
      <c r="L366" s="41"/>
      <c r="M366" s="41"/>
      <c r="N366" s="80"/>
      <c r="O366" s="80"/>
      <c r="P366" s="41"/>
      <c r="Q366" s="41"/>
      <c r="R366" s="80"/>
      <c r="S366" s="67"/>
      <c r="T366" s="80"/>
    </row>
    <row r="367" spans="2:20" x14ac:dyDescent="0.35">
      <c r="B367" s="39"/>
      <c r="C367" s="78"/>
      <c r="D367" s="79"/>
      <c r="E367" s="79"/>
      <c r="F367" s="79"/>
      <c r="G367" s="80"/>
      <c r="H367" s="67"/>
      <c r="I367" s="67"/>
      <c r="J367" s="80"/>
      <c r="K367" s="80"/>
      <c r="L367" s="41"/>
      <c r="M367" s="41"/>
      <c r="N367" s="80"/>
      <c r="O367" s="80"/>
      <c r="P367" s="41"/>
      <c r="Q367" s="41"/>
      <c r="R367" s="80"/>
      <c r="S367" s="67"/>
      <c r="T367" s="80"/>
    </row>
    <row r="368" spans="2:20" x14ac:dyDescent="0.35">
      <c r="B368" s="39"/>
      <c r="C368" s="78"/>
      <c r="D368" s="79"/>
      <c r="E368" s="79"/>
      <c r="F368" s="79"/>
      <c r="G368" s="80"/>
      <c r="H368" s="67"/>
      <c r="I368" s="67"/>
      <c r="J368" s="80"/>
      <c r="K368" s="80"/>
      <c r="L368" s="41"/>
      <c r="M368" s="41"/>
      <c r="N368" s="80"/>
      <c r="O368" s="80"/>
      <c r="P368" s="41"/>
      <c r="Q368" s="41"/>
      <c r="R368" s="80"/>
      <c r="S368" s="67"/>
      <c r="T368" s="80"/>
    </row>
    <row r="369" spans="2:20" x14ac:dyDescent="0.35">
      <c r="B369" s="39"/>
      <c r="C369" s="78"/>
      <c r="D369" s="79"/>
      <c r="E369" s="79"/>
      <c r="F369" s="79"/>
      <c r="G369" s="80"/>
      <c r="H369" s="67"/>
      <c r="I369" s="67"/>
      <c r="J369" s="80"/>
      <c r="K369" s="80"/>
      <c r="L369" s="41"/>
      <c r="M369" s="41"/>
      <c r="N369" s="80"/>
      <c r="O369" s="80"/>
      <c r="P369" s="41"/>
      <c r="Q369" s="41"/>
      <c r="R369" s="80"/>
      <c r="S369" s="67"/>
      <c r="T369" s="80"/>
    </row>
    <row r="370" spans="2:20" x14ac:dyDescent="0.35">
      <c r="B370" s="39"/>
      <c r="C370" s="78"/>
      <c r="D370" s="79"/>
      <c r="E370" s="79"/>
      <c r="F370" s="79"/>
      <c r="G370" s="80"/>
      <c r="H370" s="67"/>
      <c r="I370" s="67"/>
      <c r="J370" s="80"/>
      <c r="K370" s="80"/>
      <c r="L370" s="41"/>
      <c r="M370" s="41"/>
      <c r="N370" s="80"/>
      <c r="O370" s="80"/>
      <c r="P370" s="41"/>
      <c r="Q370" s="41"/>
      <c r="R370" s="80"/>
      <c r="S370" s="67"/>
      <c r="T370" s="80"/>
    </row>
    <row r="371" spans="2:20" x14ac:dyDescent="0.35">
      <c r="B371" s="39"/>
      <c r="C371" s="78"/>
      <c r="D371" s="79"/>
      <c r="E371" s="79"/>
      <c r="F371" s="79"/>
      <c r="G371" s="80"/>
      <c r="H371" s="67"/>
      <c r="I371" s="67"/>
      <c r="J371" s="80"/>
      <c r="K371" s="80"/>
      <c r="L371" s="41"/>
      <c r="M371" s="41"/>
      <c r="N371" s="80"/>
      <c r="O371" s="80"/>
      <c r="P371" s="41"/>
      <c r="Q371" s="41"/>
      <c r="R371" s="80"/>
      <c r="S371" s="67"/>
      <c r="T371" s="80"/>
    </row>
    <row r="372" spans="2:20" x14ac:dyDescent="0.35">
      <c r="B372" s="39"/>
      <c r="C372" s="78"/>
      <c r="D372" s="79"/>
      <c r="E372" s="79"/>
      <c r="F372" s="79"/>
      <c r="G372" s="80"/>
      <c r="H372" s="67"/>
      <c r="I372" s="67"/>
      <c r="J372" s="80"/>
      <c r="K372" s="80"/>
      <c r="L372" s="41"/>
      <c r="M372" s="41"/>
      <c r="N372" s="80"/>
      <c r="O372" s="80"/>
      <c r="P372" s="41"/>
      <c r="Q372" s="41"/>
      <c r="R372" s="80"/>
      <c r="S372" s="67"/>
      <c r="T372" s="80"/>
    </row>
    <row r="373" spans="2:20" x14ac:dyDescent="0.35">
      <c r="B373" s="39"/>
      <c r="C373" s="78"/>
      <c r="D373" s="79"/>
      <c r="E373" s="79"/>
      <c r="F373" s="79"/>
      <c r="G373" s="80"/>
      <c r="H373" s="67"/>
      <c r="I373" s="67"/>
      <c r="J373" s="80"/>
      <c r="K373" s="80"/>
      <c r="L373" s="41"/>
      <c r="M373" s="41"/>
      <c r="N373" s="80"/>
      <c r="O373" s="80"/>
      <c r="P373" s="41"/>
      <c r="Q373" s="41"/>
      <c r="R373" s="80"/>
      <c r="S373" s="67"/>
      <c r="T373" s="80"/>
    </row>
    <row r="374" spans="2:20" x14ac:dyDescent="0.35">
      <c r="B374" s="39"/>
      <c r="C374" s="78"/>
      <c r="D374" s="79"/>
      <c r="E374" s="79"/>
      <c r="F374" s="79"/>
      <c r="G374" s="80"/>
      <c r="H374" s="67"/>
      <c r="I374" s="67"/>
      <c r="J374" s="80"/>
      <c r="K374" s="80"/>
      <c r="L374" s="41"/>
      <c r="M374" s="41"/>
      <c r="N374" s="80"/>
      <c r="O374" s="80"/>
      <c r="P374" s="41"/>
      <c r="Q374" s="41"/>
      <c r="R374" s="80"/>
      <c r="S374" s="67"/>
      <c r="T374" s="80"/>
    </row>
    <row r="375" spans="2:20" x14ac:dyDescent="0.35">
      <c r="B375" s="39"/>
      <c r="C375" s="78"/>
      <c r="D375" s="79"/>
      <c r="E375" s="79"/>
      <c r="F375" s="79"/>
      <c r="G375" s="80"/>
      <c r="H375" s="67"/>
      <c r="I375" s="67"/>
      <c r="J375" s="80"/>
      <c r="K375" s="80"/>
      <c r="L375" s="41"/>
      <c r="M375" s="41"/>
      <c r="N375" s="80"/>
      <c r="O375" s="80"/>
      <c r="P375" s="41"/>
      <c r="Q375" s="41"/>
      <c r="R375" s="80"/>
      <c r="S375" s="67"/>
      <c r="T375" s="80"/>
    </row>
    <row r="376" spans="2:20" x14ac:dyDescent="0.35">
      <c r="B376" s="39"/>
      <c r="C376" s="78"/>
      <c r="D376" s="79"/>
      <c r="E376" s="79"/>
      <c r="F376" s="79"/>
      <c r="G376" s="80"/>
      <c r="H376" s="67"/>
      <c r="I376" s="67"/>
      <c r="J376" s="80"/>
      <c r="K376" s="80"/>
      <c r="L376" s="41"/>
      <c r="M376" s="41"/>
      <c r="N376" s="80"/>
      <c r="O376" s="80"/>
      <c r="P376" s="41"/>
      <c r="Q376" s="41"/>
      <c r="R376" s="80"/>
      <c r="S376" s="67"/>
      <c r="T376" s="80"/>
    </row>
    <row r="377" spans="2:20" x14ac:dyDescent="0.35">
      <c r="B377" s="39"/>
      <c r="C377" s="78"/>
      <c r="D377" s="79"/>
      <c r="E377" s="79"/>
      <c r="F377" s="79"/>
      <c r="G377" s="80"/>
      <c r="H377" s="67"/>
      <c r="I377" s="67"/>
      <c r="J377" s="80"/>
      <c r="K377" s="80"/>
      <c r="L377" s="41"/>
      <c r="M377" s="41"/>
      <c r="N377" s="80"/>
      <c r="O377" s="80"/>
      <c r="P377" s="41"/>
      <c r="Q377" s="41"/>
      <c r="R377" s="80"/>
      <c r="S377" s="67"/>
      <c r="T377" s="80"/>
    </row>
    <row r="378" spans="2:20" x14ac:dyDescent="0.35">
      <c r="B378" s="39"/>
      <c r="C378" s="78"/>
      <c r="D378" s="79"/>
      <c r="E378" s="79"/>
      <c r="F378" s="79"/>
      <c r="G378" s="80"/>
      <c r="H378" s="67"/>
      <c r="I378" s="67"/>
      <c r="J378" s="80"/>
      <c r="K378" s="80"/>
      <c r="L378" s="41"/>
      <c r="M378" s="41"/>
      <c r="N378" s="80"/>
      <c r="O378" s="80"/>
      <c r="P378" s="41"/>
      <c r="Q378" s="41"/>
      <c r="R378" s="80"/>
      <c r="S378" s="67"/>
      <c r="T378" s="80"/>
    </row>
    <row r="379" spans="2:20" x14ac:dyDescent="0.35">
      <c r="B379" s="39"/>
      <c r="C379" s="78"/>
      <c r="D379" s="79"/>
      <c r="E379" s="79"/>
      <c r="F379" s="79"/>
      <c r="G379" s="80"/>
      <c r="H379" s="67"/>
      <c r="I379" s="67"/>
      <c r="J379" s="80"/>
      <c r="K379" s="80"/>
      <c r="L379" s="41"/>
      <c r="M379" s="41"/>
      <c r="N379" s="80"/>
      <c r="O379" s="80"/>
      <c r="P379" s="41"/>
      <c r="Q379" s="41"/>
      <c r="R379" s="80"/>
      <c r="S379" s="67"/>
      <c r="T379" s="80"/>
    </row>
    <row r="380" spans="2:20" x14ac:dyDescent="0.35">
      <c r="B380" s="39"/>
      <c r="C380" s="78"/>
      <c r="D380" s="79"/>
      <c r="E380" s="79"/>
      <c r="F380" s="79"/>
      <c r="G380" s="80"/>
      <c r="H380" s="67"/>
      <c r="I380" s="67"/>
      <c r="J380" s="80"/>
      <c r="K380" s="80"/>
      <c r="L380" s="41"/>
      <c r="M380" s="41"/>
      <c r="N380" s="80"/>
      <c r="O380" s="80"/>
      <c r="P380" s="41"/>
      <c r="Q380" s="41"/>
      <c r="R380" s="80"/>
      <c r="S380" s="67"/>
      <c r="T380" s="80"/>
    </row>
    <row r="381" spans="2:20" x14ac:dyDescent="0.35">
      <c r="B381" s="39"/>
      <c r="C381" s="78"/>
      <c r="D381" s="79"/>
      <c r="E381" s="79"/>
      <c r="F381" s="79"/>
      <c r="G381" s="80"/>
      <c r="H381" s="67"/>
      <c r="I381" s="67"/>
      <c r="J381" s="80"/>
      <c r="K381" s="80"/>
      <c r="L381" s="41"/>
      <c r="M381" s="41"/>
      <c r="N381" s="80"/>
      <c r="O381" s="80"/>
      <c r="P381" s="41"/>
      <c r="Q381" s="41"/>
      <c r="R381" s="80"/>
      <c r="S381" s="67"/>
      <c r="T381" s="80"/>
    </row>
    <row r="382" spans="2:20" x14ac:dyDescent="0.35">
      <c r="B382" s="39"/>
      <c r="C382" s="78"/>
      <c r="D382" s="79"/>
      <c r="E382" s="79"/>
      <c r="F382" s="79"/>
      <c r="G382" s="80"/>
      <c r="H382" s="67"/>
      <c r="I382" s="67"/>
      <c r="J382" s="80"/>
      <c r="K382" s="80"/>
      <c r="L382" s="41"/>
      <c r="M382" s="41"/>
      <c r="N382" s="80"/>
      <c r="O382" s="80"/>
      <c r="P382" s="41"/>
      <c r="Q382" s="41"/>
      <c r="R382" s="80"/>
      <c r="S382" s="67"/>
      <c r="T382" s="80"/>
    </row>
    <row r="383" spans="2:20" x14ac:dyDescent="0.35">
      <c r="B383" s="39"/>
      <c r="C383" s="78"/>
      <c r="D383" s="79"/>
      <c r="E383" s="79"/>
      <c r="F383" s="79"/>
      <c r="G383" s="80"/>
      <c r="H383" s="67"/>
      <c r="I383" s="67"/>
      <c r="J383" s="80"/>
      <c r="K383" s="80"/>
      <c r="L383" s="41"/>
      <c r="M383" s="41"/>
      <c r="N383" s="80"/>
      <c r="O383" s="80"/>
      <c r="P383" s="41"/>
      <c r="Q383" s="41"/>
      <c r="R383" s="80"/>
      <c r="S383" s="67"/>
      <c r="T383" s="80"/>
    </row>
    <row r="384" spans="2:20" x14ac:dyDescent="0.35">
      <c r="B384" s="39"/>
      <c r="C384" s="78"/>
      <c r="D384" s="79"/>
      <c r="E384" s="79"/>
      <c r="F384" s="79"/>
      <c r="G384" s="80"/>
      <c r="H384" s="67"/>
      <c r="I384" s="67"/>
      <c r="J384" s="80"/>
      <c r="K384" s="80"/>
      <c r="L384" s="41"/>
      <c r="M384" s="41"/>
      <c r="N384" s="80"/>
      <c r="O384" s="80"/>
      <c r="P384" s="41"/>
      <c r="Q384" s="41"/>
      <c r="R384" s="80"/>
      <c r="S384" s="67"/>
      <c r="T384" s="80"/>
    </row>
    <row r="385" spans="2:20" x14ac:dyDescent="0.35">
      <c r="B385" s="39"/>
      <c r="C385" s="78"/>
      <c r="D385" s="79"/>
      <c r="E385" s="79"/>
      <c r="F385" s="79"/>
      <c r="G385" s="80"/>
      <c r="H385" s="67"/>
      <c r="I385" s="67"/>
      <c r="J385" s="80"/>
      <c r="K385" s="80"/>
      <c r="L385" s="41"/>
      <c r="M385" s="41"/>
      <c r="N385" s="80"/>
      <c r="O385" s="80"/>
      <c r="P385" s="41"/>
      <c r="Q385" s="41"/>
      <c r="R385" s="80"/>
      <c r="S385" s="67"/>
      <c r="T385" s="80"/>
    </row>
    <row r="386" spans="2:20" x14ac:dyDescent="0.35">
      <c r="B386" s="39"/>
      <c r="C386" s="78"/>
      <c r="D386" s="79"/>
      <c r="E386" s="79"/>
      <c r="F386" s="79"/>
      <c r="G386" s="80"/>
      <c r="H386" s="67"/>
      <c r="I386" s="67"/>
      <c r="J386" s="80"/>
      <c r="K386" s="80"/>
      <c r="L386" s="41"/>
      <c r="M386" s="41"/>
      <c r="N386" s="80"/>
      <c r="O386" s="80"/>
      <c r="P386" s="41"/>
      <c r="Q386" s="41"/>
      <c r="R386" s="80"/>
      <c r="S386" s="67"/>
      <c r="T386" s="80"/>
    </row>
    <row r="387" spans="2:20" x14ac:dyDescent="0.35">
      <c r="B387" s="39"/>
      <c r="C387" s="78"/>
      <c r="D387" s="79"/>
      <c r="E387" s="79"/>
      <c r="F387" s="79"/>
      <c r="G387" s="80"/>
      <c r="H387" s="67"/>
      <c r="I387" s="67"/>
      <c r="J387" s="80"/>
      <c r="K387" s="80"/>
      <c r="L387" s="41"/>
      <c r="M387" s="41"/>
      <c r="N387" s="80"/>
      <c r="O387" s="80"/>
      <c r="P387" s="41"/>
      <c r="Q387" s="41"/>
      <c r="R387" s="80"/>
      <c r="S387" s="67"/>
      <c r="T387" s="80"/>
    </row>
    <row r="388" spans="2:20" x14ac:dyDescent="0.35">
      <c r="B388" s="39"/>
      <c r="C388" s="78"/>
      <c r="D388" s="79"/>
      <c r="E388" s="79"/>
      <c r="F388" s="79"/>
      <c r="G388" s="80"/>
      <c r="H388" s="67"/>
      <c r="I388" s="67"/>
      <c r="J388" s="80"/>
      <c r="K388" s="80"/>
      <c r="L388" s="41"/>
      <c r="M388" s="41"/>
      <c r="N388" s="80"/>
      <c r="O388" s="80"/>
      <c r="P388" s="41"/>
      <c r="Q388" s="41"/>
      <c r="R388" s="80"/>
      <c r="S388" s="67"/>
      <c r="T388" s="80"/>
    </row>
    <row r="389" spans="2:20" x14ac:dyDescent="0.35">
      <c r="B389" s="39"/>
      <c r="C389" s="78"/>
      <c r="D389" s="79"/>
      <c r="E389" s="79"/>
      <c r="F389" s="79"/>
      <c r="G389" s="80"/>
      <c r="H389" s="67"/>
      <c r="I389" s="67"/>
      <c r="J389" s="80"/>
      <c r="K389" s="80"/>
      <c r="L389" s="41"/>
      <c r="M389" s="41"/>
      <c r="N389" s="80"/>
      <c r="O389" s="80"/>
      <c r="P389" s="41"/>
      <c r="Q389" s="41"/>
      <c r="R389" s="80"/>
      <c r="S389" s="67"/>
      <c r="T389" s="80"/>
    </row>
    <row r="390" spans="2:20" x14ac:dyDescent="0.35">
      <c r="B390" s="39"/>
      <c r="C390" s="78"/>
      <c r="D390" s="79"/>
      <c r="E390" s="79"/>
      <c r="F390" s="79"/>
      <c r="G390" s="80"/>
      <c r="H390" s="67"/>
      <c r="I390" s="67"/>
      <c r="J390" s="80"/>
      <c r="K390" s="80"/>
      <c r="L390" s="41"/>
      <c r="M390" s="41"/>
      <c r="N390" s="80"/>
      <c r="O390" s="80"/>
      <c r="P390" s="41"/>
      <c r="Q390" s="41"/>
      <c r="R390" s="80"/>
      <c r="S390" s="67"/>
      <c r="T390" s="80"/>
    </row>
    <row r="391" spans="2:20" x14ac:dyDescent="0.35">
      <c r="B391" s="39"/>
      <c r="C391" s="78"/>
      <c r="D391" s="79"/>
      <c r="E391" s="79"/>
      <c r="F391" s="79"/>
      <c r="G391" s="80"/>
      <c r="H391" s="67"/>
      <c r="I391" s="67"/>
      <c r="J391" s="80"/>
      <c r="K391" s="80"/>
      <c r="L391" s="41"/>
      <c r="M391" s="41"/>
      <c r="N391" s="80"/>
      <c r="O391" s="80"/>
      <c r="P391" s="41"/>
      <c r="Q391" s="41"/>
      <c r="R391" s="80"/>
      <c r="S391" s="67"/>
      <c r="T391" s="80"/>
    </row>
    <row r="392" spans="2:20" x14ac:dyDescent="0.35">
      <c r="B392" s="39"/>
      <c r="C392" s="78"/>
      <c r="D392" s="79"/>
      <c r="E392" s="79"/>
      <c r="F392" s="79"/>
      <c r="G392" s="80"/>
      <c r="H392" s="67"/>
      <c r="I392" s="67"/>
      <c r="J392" s="80"/>
      <c r="K392" s="80"/>
      <c r="L392" s="41"/>
      <c r="M392" s="41"/>
      <c r="N392" s="80"/>
      <c r="O392" s="80"/>
      <c r="P392" s="41"/>
      <c r="Q392" s="41"/>
      <c r="R392" s="80"/>
      <c r="S392" s="67"/>
      <c r="T392" s="80"/>
    </row>
    <row r="393" spans="2:20" x14ac:dyDescent="0.35">
      <c r="B393" s="39"/>
      <c r="C393" s="78"/>
      <c r="D393" s="79"/>
      <c r="E393" s="79"/>
      <c r="F393" s="79"/>
      <c r="G393" s="80"/>
      <c r="H393" s="67"/>
      <c r="I393" s="67"/>
      <c r="J393" s="80"/>
      <c r="K393" s="80"/>
      <c r="L393" s="41"/>
      <c r="M393" s="41"/>
      <c r="N393" s="80"/>
      <c r="O393" s="80"/>
      <c r="P393" s="41"/>
      <c r="Q393" s="41"/>
      <c r="R393" s="80"/>
      <c r="S393" s="67"/>
      <c r="T393" s="80"/>
    </row>
    <row r="394" spans="2:20" x14ac:dyDescent="0.35">
      <c r="B394" s="39"/>
      <c r="C394" s="78"/>
      <c r="D394" s="79"/>
      <c r="E394" s="79"/>
      <c r="F394" s="79"/>
      <c r="G394" s="80"/>
      <c r="H394" s="67"/>
      <c r="I394" s="67"/>
      <c r="J394" s="80"/>
      <c r="K394" s="80"/>
      <c r="L394" s="41"/>
      <c r="M394" s="41"/>
      <c r="N394" s="80"/>
      <c r="O394" s="80"/>
      <c r="P394" s="41"/>
      <c r="Q394" s="41"/>
      <c r="R394" s="80"/>
      <c r="S394" s="67"/>
      <c r="T394" s="80"/>
    </row>
    <row r="395" spans="2:20" x14ac:dyDescent="0.35">
      <c r="B395" s="39"/>
      <c r="C395" s="78"/>
      <c r="D395" s="79"/>
      <c r="E395" s="79"/>
      <c r="F395" s="79"/>
      <c r="G395" s="80"/>
      <c r="H395" s="67"/>
      <c r="I395" s="67"/>
      <c r="J395" s="80"/>
      <c r="K395" s="80"/>
      <c r="L395" s="41"/>
      <c r="M395" s="41"/>
      <c r="N395" s="80"/>
      <c r="O395" s="80"/>
      <c r="P395" s="41"/>
      <c r="Q395" s="41"/>
      <c r="R395" s="80"/>
      <c r="S395" s="67"/>
      <c r="T395" s="80"/>
    </row>
    <row r="396" spans="2:20" x14ac:dyDescent="0.35">
      <c r="B396" s="39"/>
      <c r="C396" s="78"/>
      <c r="D396" s="79"/>
      <c r="E396" s="79"/>
      <c r="F396" s="79"/>
      <c r="G396" s="80"/>
      <c r="H396" s="67"/>
      <c r="I396" s="67"/>
      <c r="J396" s="80"/>
      <c r="K396" s="80"/>
      <c r="L396" s="41"/>
      <c r="M396" s="41"/>
      <c r="N396" s="80"/>
      <c r="O396" s="80"/>
      <c r="P396" s="41"/>
      <c r="Q396" s="41"/>
      <c r="R396" s="80"/>
      <c r="S396" s="67"/>
      <c r="T396" s="80"/>
    </row>
    <row r="397" spans="2:20" x14ac:dyDescent="0.35">
      <c r="B397" s="39"/>
      <c r="C397" s="78"/>
      <c r="D397" s="79"/>
      <c r="E397" s="79"/>
      <c r="F397" s="79"/>
      <c r="G397" s="80"/>
      <c r="H397" s="67"/>
      <c r="I397" s="67"/>
      <c r="J397" s="80"/>
      <c r="K397" s="80"/>
      <c r="L397" s="41"/>
      <c r="M397" s="41"/>
      <c r="N397" s="80"/>
      <c r="O397" s="80"/>
      <c r="P397" s="41"/>
      <c r="Q397" s="41"/>
      <c r="R397" s="80"/>
      <c r="S397" s="67"/>
      <c r="T397" s="80"/>
    </row>
    <row r="398" spans="2:20" x14ac:dyDescent="0.35">
      <c r="B398" s="39"/>
      <c r="C398" s="78"/>
      <c r="D398" s="79"/>
      <c r="E398" s="79"/>
      <c r="F398" s="79"/>
      <c r="G398" s="80"/>
      <c r="H398" s="67"/>
      <c r="I398" s="67"/>
      <c r="J398" s="80"/>
      <c r="K398" s="80"/>
      <c r="L398" s="41"/>
      <c r="M398" s="41"/>
      <c r="N398" s="80"/>
      <c r="O398" s="80"/>
      <c r="P398" s="41"/>
      <c r="Q398" s="41"/>
      <c r="R398" s="80"/>
      <c r="S398" s="67"/>
      <c r="T398" s="80"/>
    </row>
    <row r="399" spans="2:20" x14ac:dyDescent="0.35">
      <c r="B399" s="39"/>
      <c r="C399" s="78"/>
      <c r="D399" s="79"/>
      <c r="E399" s="79"/>
      <c r="F399" s="79"/>
      <c r="G399" s="80"/>
      <c r="H399" s="67"/>
      <c r="I399" s="67"/>
      <c r="J399" s="80"/>
      <c r="K399" s="80"/>
      <c r="L399" s="41"/>
      <c r="M399" s="41"/>
      <c r="N399" s="80"/>
      <c r="O399" s="80"/>
      <c r="P399" s="41"/>
      <c r="Q399" s="41"/>
      <c r="R399" s="80"/>
      <c r="S399" s="67"/>
      <c r="T399" s="80"/>
    </row>
    <row r="400" spans="2:20" x14ac:dyDescent="0.35">
      <c r="B400" s="39"/>
      <c r="C400" s="78"/>
      <c r="D400" s="79"/>
      <c r="E400" s="79"/>
      <c r="F400" s="79"/>
      <c r="G400" s="80"/>
      <c r="H400" s="67"/>
      <c r="I400" s="67"/>
      <c r="J400" s="80"/>
      <c r="K400" s="80"/>
      <c r="L400" s="41"/>
      <c r="M400" s="41"/>
      <c r="N400" s="80"/>
      <c r="O400" s="80"/>
      <c r="P400" s="41"/>
      <c r="Q400" s="41"/>
      <c r="R400" s="80"/>
      <c r="S400" s="67"/>
      <c r="T400" s="80"/>
    </row>
    <row r="401" spans="2:20" x14ac:dyDescent="0.35">
      <c r="B401" s="39"/>
      <c r="C401" s="78"/>
      <c r="D401" s="79"/>
      <c r="E401" s="79"/>
      <c r="F401" s="79"/>
      <c r="G401" s="80"/>
      <c r="H401" s="67"/>
      <c r="I401" s="67"/>
      <c r="J401" s="80"/>
      <c r="K401" s="80"/>
      <c r="L401" s="41"/>
      <c r="M401" s="41"/>
      <c r="N401" s="80"/>
      <c r="O401" s="80"/>
      <c r="P401" s="41"/>
      <c r="Q401" s="41"/>
      <c r="R401" s="80"/>
      <c r="S401" s="67"/>
      <c r="T401" s="80"/>
    </row>
    <row r="402" spans="2:20" x14ac:dyDescent="0.35">
      <c r="B402" s="39"/>
      <c r="C402" s="78"/>
      <c r="D402" s="79"/>
      <c r="E402" s="79"/>
      <c r="F402" s="79"/>
      <c r="G402" s="80"/>
      <c r="H402" s="67"/>
      <c r="I402" s="67"/>
      <c r="J402" s="80"/>
      <c r="K402" s="80"/>
      <c r="L402" s="41"/>
      <c r="M402" s="41"/>
      <c r="N402" s="80"/>
      <c r="O402" s="80"/>
      <c r="P402" s="41"/>
      <c r="Q402" s="41"/>
      <c r="R402" s="80"/>
      <c r="S402" s="67"/>
      <c r="T402" s="80"/>
    </row>
    <row r="403" spans="2:20" x14ac:dyDescent="0.35">
      <c r="B403" s="39"/>
      <c r="C403" s="78"/>
      <c r="D403" s="79"/>
      <c r="E403" s="79"/>
      <c r="F403" s="79"/>
      <c r="G403" s="80"/>
      <c r="H403" s="67"/>
      <c r="I403" s="67"/>
      <c r="J403" s="80"/>
      <c r="K403" s="80"/>
      <c r="L403" s="41"/>
      <c r="M403" s="41"/>
      <c r="N403" s="80"/>
      <c r="O403" s="80"/>
      <c r="P403" s="41"/>
      <c r="Q403" s="41"/>
      <c r="R403" s="80"/>
      <c r="S403" s="67"/>
      <c r="T403" s="80"/>
    </row>
    <row r="404" spans="2:20" x14ac:dyDescent="0.35">
      <c r="B404" s="39"/>
      <c r="C404" s="78"/>
      <c r="D404" s="79"/>
      <c r="E404" s="79"/>
      <c r="F404" s="79"/>
      <c r="G404" s="80"/>
      <c r="H404" s="67"/>
      <c r="I404" s="67"/>
      <c r="J404" s="80"/>
      <c r="K404" s="80"/>
      <c r="L404" s="41"/>
      <c r="M404" s="41"/>
      <c r="N404" s="80"/>
      <c r="O404" s="80"/>
      <c r="P404" s="41"/>
      <c r="Q404" s="41"/>
      <c r="R404" s="80"/>
      <c r="S404" s="67"/>
      <c r="T404" s="80"/>
    </row>
    <row r="405" spans="2:20" x14ac:dyDescent="0.35">
      <c r="B405" s="39"/>
      <c r="C405" s="78"/>
      <c r="D405" s="79"/>
      <c r="E405" s="79"/>
      <c r="F405" s="79"/>
      <c r="G405" s="80"/>
      <c r="H405" s="67"/>
      <c r="I405" s="67"/>
      <c r="J405" s="80"/>
      <c r="K405" s="80"/>
      <c r="L405" s="41"/>
      <c r="M405" s="41"/>
      <c r="N405" s="80"/>
      <c r="O405" s="80"/>
      <c r="P405" s="41"/>
      <c r="Q405" s="41"/>
      <c r="R405" s="80"/>
      <c r="S405" s="67"/>
      <c r="T405" s="80"/>
    </row>
    <row r="406" spans="2:20" x14ac:dyDescent="0.35">
      <c r="B406" s="39"/>
      <c r="C406" s="78"/>
      <c r="D406" s="79"/>
      <c r="E406" s="79"/>
      <c r="F406" s="79"/>
      <c r="G406" s="80"/>
      <c r="H406" s="67"/>
      <c r="I406" s="67"/>
      <c r="J406" s="80"/>
      <c r="K406" s="80"/>
      <c r="L406" s="41"/>
      <c r="M406" s="41"/>
      <c r="N406" s="80"/>
      <c r="O406" s="80"/>
      <c r="P406" s="41"/>
      <c r="Q406" s="41"/>
      <c r="R406" s="80"/>
      <c r="S406" s="67"/>
      <c r="T406" s="80"/>
    </row>
    <row r="407" spans="2:20" x14ac:dyDescent="0.35">
      <c r="B407" s="39"/>
      <c r="C407" s="78"/>
      <c r="D407" s="79"/>
      <c r="E407" s="79"/>
      <c r="F407" s="79"/>
      <c r="G407" s="80"/>
      <c r="H407" s="67"/>
      <c r="I407" s="67"/>
      <c r="J407" s="80"/>
      <c r="K407" s="80"/>
      <c r="L407" s="41"/>
      <c r="M407" s="41"/>
      <c r="N407" s="80"/>
      <c r="O407" s="80"/>
      <c r="P407" s="41"/>
      <c r="Q407" s="41"/>
      <c r="R407" s="80"/>
      <c r="S407" s="67"/>
      <c r="T407" s="80"/>
    </row>
    <row r="408" spans="2:20" x14ac:dyDescent="0.35">
      <c r="B408" s="39"/>
      <c r="C408" s="78"/>
      <c r="D408" s="79"/>
      <c r="E408" s="79"/>
      <c r="F408" s="79"/>
      <c r="G408" s="80"/>
      <c r="H408" s="67"/>
      <c r="I408" s="67"/>
      <c r="J408" s="80"/>
      <c r="K408" s="80"/>
      <c r="L408" s="41"/>
      <c r="M408" s="41"/>
      <c r="N408" s="80"/>
      <c r="O408" s="80"/>
      <c r="P408" s="41"/>
      <c r="Q408" s="41"/>
      <c r="R408" s="80"/>
      <c r="S408" s="67"/>
      <c r="T408" s="80"/>
    </row>
    <row r="409" spans="2:20" x14ac:dyDescent="0.35">
      <c r="B409" s="39"/>
      <c r="C409" s="78"/>
      <c r="D409" s="79"/>
      <c r="E409" s="79"/>
      <c r="F409" s="79"/>
      <c r="G409" s="80"/>
      <c r="H409" s="67"/>
      <c r="I409" s="67"/>
      <c r="J409" s="80"/>
      <c r="K409" s="80"/>
      <c r="L409" s="41"/>
      <c r="M409" s="41"/>
      <c r="N409" s="80"/>
      <c r="O409" s="80"/>
      <c r="P409" s="41"/>
      <c r="Q409" s="41"/>
      <c r="R409" s="80"/>
      <c r="S409" s="67"/>
      <c r="T409" s="80"/>
    </row>
    <row r="410" spans="2:20" x14ac:dyDescent="0.35">
      <c r="B410" s="39"/>
      <c r="C410" s="78"/>
      <c r="D410" s="79"/>
      <c r="E410" s="79"/>
      <c r="F410" s="79"/>
      <c r="G410" s="80"/>
      <c r="H410" s="67"/>
      <c r="I410" s="67"/>
      <c r="J410" s="80"/>
      <c r="K410" s="80"/>
      <c r="L410" s="41"/>
      <c r="M410" s="41"/>
      <c r="N410" s="80"/>
      <c r="O410" s="80"/>
      <c r="P410" s="41"/>
      <c r="Q410" s="41"/>
      <c r="R410" s="80"/>
      <c r="S410" s="67"/>
      <c r="T410" s="80"/>
    </row>
    <row r="411" spans="2:20" x14ac:dyDescent="0.35">
      <c r="B411" s="39"/>
      <c r="C411" s="78"/>
      <c r="D411" s="79"/>
      <c r="E411" s="79"/>
      <c r="F411" s="79"/>
      <c r="G411" s="80"/>
      <c r="H411" s="67"/>
      <c r="I411" s="67"/>
      <c r="J411" s="80"/>
      <c r="K411" s="80"/>
      <c r="L411" s="41"/>
      <c r="M411" s="41"/>
      <c r="N411" s="80"/>
      <c r="O411" s="80"/>
      <c r="P411" s="41"/>
      <c r="Q411" s="41"/>
      <c r="R411" s="80"/>
      <c r="S411" s="67"/>
      <c r="T411" s="80"/>
    </row>
    <row r="412" spans="2:20" x14ac:dyDescent="0.35">
      <c r="B412" s="39"/>
      <c r="C412" s="78"/>
      <c r="D412" s="79"/>
      <c r="E412" s="79"/>
      <c r="F412" s="79"/>
      <c r="G412" s="80"/>
      <c r="H412" s="67"/>
      <c r="I412" s="67"/>
      <c r="J412" s="80"/>
      <c r="K412" s="80"/>
      <c r="L412" s="41"/>
      <c r="M412" s="41"/>
      <c r="N412" s="80"/>
      <c r="O412" s="80"/>
      <c r="P412" s="41"/>
      <c r="Q412" s="41"/>
      <c r="R412" s="80"/>
      <c r="S412" s="67"/>
      <c r="T412" s="80"/>
    </row>
    <row r="413" spans="2:20" x14ac:dyDescent="0.35">
      <c r="B413" s="39"/>
      <c r="C413" s="78"/>
      <c r="D413" s="79"/>
      <c r="E413" s="79"/>
      <c r="F413" s="79"/>
      <c r="G413" s="80"/>
      <c r="H413" s="67"/>
      <c r="I413" s="67"/>
      <c r="J413" s="80"/>
      <c r="K413" s="80"/>
      <c r="L413" s="41"/>
      <c r="M413" s="41"/>
      <c r="N413" s="80"/>
      <c r="O413" s="80"/>
      <c r="P413" s="41"/>
      <c r="Q413" s="41"/>
      <c r="R413" s="80"/>
      <c r="S413" s="67"/>
      <c r="T413" s="80"/>
    </row>
    <row r="414" spans="2:20" x14ac:dyDescent="0.35">
      <c r="B414" s="39"/>
      <c r="C414" s="78"/>
      <c r="D414" s="79"/>
      <c r="E414" s="79"/>
      <c r="F414" s="79"/>
      <c r="G414" s="80"/>
      <c r="H414" s="67"/>
      <c r="I414" s="67"/>
      <c r="J414" s="80"/>
      <c r="K414" s="80"/>
      <c r="L414" s="41"/>
      <c r="M414" s="41"/>
      <c r="N414" s="80"/>
      <c r="O414" s="80"/>
      <c r="P414" s="41"/>
      <c r="Q414" s="41"/>
      <c r="R414" s="80"/>
      <c r="S414" s="67"/>
      <c r="T414" s="80"/>
    </row>
    <row r="415" spans="2:20" x14ac:dyDescent="0.35">
      <c r="B415" s="39"/>
      <c r="C415" s="78"/>
      <c r="D415" s="79"/>
      <c r="E415" s="79"/>
      <c r="F415" s="79"/>
      <c r="G415" s="80"/>
      <c r="H415" s="67"/>
      <c r="I415" s="67"/>
      <c r="J415" s="80"/>
      <c r="K415" s="80"/>
      <c r="L415" s="41"/>
      <c r="M415" s="41"/>
      <c r="N415" s="80"/>
      <c r="O415" s="80"/>
      <c r="P415" s="41"/>
      <c r="Q415" s="41"/>
      <c r="R415" s="80"/>
      <c r="S415" s="67"/>
      <c r="T415" s="80"/>
    </row>
    <row r="416" spans="2:20" x14ac:dyDescent="0.35">
      <c r="B416" s="39"/>
      <c r="C416" s="78"/>
      <c r="D416" s="79"/>
      <c r="E416" s="79"/>
      <c r="F416" s="79"/>
      <c r="G416" s="80"/>
      <c r="H416" s="67"/>
      <c r="I416" s="67"/>
      <c r="J416" s="80"/>
      <c r="K416" s="80"/>
      <c r="L416" s="41"/>
      <c r="M416" s="41"/>
      <c r="N416" s="80"/>
      <c r="O416" s="80"/>
      <c r="P416" s="41"/>
      <c r="Q416" s="41"/>
      <c r="R416" s="80"/>
      <c r="S416" s="67"/>
      <c r="T416" s="80"/>
    </row>
    <row r="417" spans="2:20" x14ac:dyDescent="0.35">
      <c r="B417" s="39"/>
      <c r="C417" s="78"/>
      <c r="D417" s="79"/>
      <c r="E417" s="79"/>
      <c r="F417" s="79"/>
      <c r="G417" s="80"/>
      <c r="H417" s="67"/>
      <c r="I417" s="67"/>
      <c r="J417" s="80"/>
      <c r="K417" s="80"/>
      <c r="L417" s="41"/>
      <c r="M417" s="41"/>
      <c r="N417" s="80"/>
      <c r="O417" s="80"/>
      <c r="P417" s="41"/>
      <c r="Q417" s="41"/>
      <c r="R417" s="80"/>
      <c r="S417" s="67"/>
      <c r="T417" s="80"/>
    </row>
    <row r="418" spans="2:20" x14ac:dyDescent="0.35">
      <c r="B418" s="39"/>
      <c r="C418" s="78"/>
      <c r="D418" s="79"/>
      <c r="E418" s="79"/>
      <c r="F418" s="79"/>
      <c r="G418" s="80"/>
      <c r="H418" s="67"/>
      <c r="I418" s="67"/>
      <c r="J418" s="80"/>
      <c r="K418" s="80"/>
      <c r="L418" s="41"/>
      <c r="M418" s="41"/>
      <c r="N418" s="80"/>
      <c r="O418" s="80"/>
      <c r="P418" s="41"/>
      <c r="Q418" s="41"/>
      <c r="R418" s="80"/>
      <c r="S418" s="67"/>
      <c r="T418" s="80"/>
    </row>
    <row r="419" spans="2:20" x14ac:dyDescent="0.35">
      <c r="B419" s="39"/>
      <c r="C419" s="78"/>
      <c r="D419" s="79"/>
      <c r="E419" s="79"/>
      <c r="F419" s="79"/>
      <c r="G419" s="80"/>
      <c r="H419" s="67"/>
      <c r="I419" s="67"/>
      <c r="J419" s="80"/>
      <c r="K419" s="80"/>
      <c r="L419" s="41"/>
      <c r="M419" s="41"/>
      <c r="N419" s="80"/>
      <c r="O419" s="80"/>
      <c r="P419" s="41"/>
      <c r="Q419" s="41"/>
      <c r="R419" s="80"/>
      <c r="S419" s="67"/>
      <c r="T419" s="80"/>
    </row>
    <row r="420" spans="2:20" x14ac:dyDescent="0.35">
      <c r="B420" s="39"/>
      <c r="C420" s="78"/>
      <c r="D420" s="79"/>
      <c r="E420" s="79"/>
      <c r="F420" s="79"/>
      <c r="G420" s="80"/>
      <c r="H420" s="67"/>
      <c r="I420" s="67"/>
      <c r="J420" s="80"/>
      <c r="K420" s="80"/>
      <c r="L420" s="41"/>
      <c r="M420" s="41"/>
      <c r="N420" s="80"/>
      <c r="O420" s="80"/>
      <c r="P420" s="41"/>
      <c r="Q420" s="41"/>
      <c r="R420" s="80"/>
      <c r="S420" s="67"/>
      <c r="T420" s="80"/>
    </row>
    <row r="421" spans="2:20" x14ac:dyDescent="0.35">
      <c r="B421" s="39"/>
      <c r="C421" s="78"/>
      <c r="D421" s="79"/>
      <c r="E421" s="79"/>
      <c r="F421" s="79"/>
      <c r="G421" s="80"/>
      <c r="H421" s="67"/>
      <c r="I421" s="67"/>
      <c r="J421" s="80"/>
      <c r="K421" s="80"/>
      <c r="L421" s="41"/>
      <c r="M421" s="41"/>
      <c r="N421" s="80"/>
      <c r="O421" s="80"/>
      <c r="P421" s="41"/>
      <c r="Q421" s="41"/>
      <c r="R421" s="80"/>
      <c r="S421" s="67"/>
      <c r="T421" s="80"/>
    </row>
    <row r="422" spans="2:20" x14ac:dyDescent="0.35">
      <c r="B422" s="39"/>
      <c r="C422" s="78"/>
      <c r="D422" s="79"/>
      <c r="E422" s="79"/>
      <c r="F422" s="79"/>
      <c r="G422" s="80"/>
      <c r="H422" s="67"/>
      <c r="I422" s="67"/>
      <c r="J422" s="80"/>
      <c r="K422" s="80"/>
      <c r="L422" s="41"/>
      <c r="M422" s="41"/>
      <c r="N422" s="80"/>
      <c r="O422" s="80"/>
      <c r="P422" s="41"/>
      <c r="Q422" s="41"/>
      <c r="R422" s="80"/>
      <c r="S422" s="67"/>
      <c r="T422" s="80"/>
    </row>
    <row r="423" spans="2:20" x14ac:dyDescent="0.35">
      <c r="B423" s="39"/>
      <c r="C423" s="78"/>
      <c r="D423" s="79"/>
      <c r="E423" s="79"/>
      <c r="F423" s="79"/>
      <c r="G423" s="80"/>
      <c r="H423" s="67"/>
      <c r="I423" s="67"/>
      <c r="J423" s="80"/>
      <c r="K423" s="80"/>
      <c r="L423" s="41"/>
      <c r="M423" s="41"/>
      <c r="N423" s="80"/>
      <c r="O423" s="80"/>
      <c r="P423" s="41"/>
      <c r="Q423" s="41"/>
      <c r="R423" s="80"/>
      <c r="S423" s="67"/>
      <c r="T423" s="80"/>
    </row>
    <row r="424" spans="2:20" x14ac:dyDescent="0.35">
      <c r="B424" s="39"/>
      <c r="C424" s="78"/>
      <c r="D424" s="79"/>
      <c r="E424" s="79"/>
      <c r="F424" s="79"/>
      <c r="G424" s="80"/>
      <c r="H424" s="67"/>
      <c r="I424" s="67"/>
      <c r="J424" s="80"/>
      <c r="K424" s="80"/>
      <c r="L424" s="41"/>
      <c r="M424" s="41"/>
      <c r="N424" s="80"/>
      <c r="O424" s="80"/>
      <c r="P424" s="41"/>
      <c r="Q424" s="41"/>
      <c r="R424" s="80"/>
      <c r="S424" s="67"/>
      <c r="T424" s="80"/>
    </row>
    <row r="425" spans="2:20" x14ac:dyDescent="0.35">
      <c r="B425" s="39"/>
      <c r="C425" s="78"/>
      <c r="D425" s="79"/>
      <c r="E425" s="79"/>
      <c r="F425" s="79"/>
      <c r="G425" s="80"/>
      <c r="H425" s="67"/>
      <c r="I425" s="67"/>
      <c r="J425" s="80"/>
      <c r="K425" s="80"/>
      <c r="L425" s="41"/>
      <c r="M425" s="41"/>
      <c r="N425" s="80"/>
      <c r="O425" s="80"/>
      <c r="P425" s="41"/>
      <c r="Q425" s="41"/>
      <c r="R425" s="80"/>
      <c r="S425" s="67"/>
      <c r="T425" s="80"/>
    </row>
    <row r="426" spans="2:20" x14ac:dyDescent="0.35">
      <c r="B426" s="39"/>
      <c r="C426" s="78"/>
      <c r="D426" s="79"/>
      <c r="E426" s="79"/>
      <c r="F426" s="79"/>
      <c r="G426" s="80"/>
      <c r="H426" s="67"/>
      <c r="I426" s="67"/>
      <c r="J426" s="80"/>
      <c r="K426" s="80"/>
      <c r="L426" s="41"/>
      <c r="M426" s="41"/>
      <c r="N426" s="80"/>
      <c r="O426" s="80"/>
      <c r="P426" s="41"/>
      <c r="Q426" s="41"/>
      <c r="R426" s="80"/>
      <c r="S426" s="67"/>
      <c r="T426" s="80"/>
    </row>
    <row r="427" spans="2:20" x14ac:dyDescent="0.35">
      <c r="B427" s="39"/>
      <c r="C427" s="78"/>
      <c r="D427" s="79"/>
      <c r="E427" s="79"/>
      <c r="F427" s="79"/>
      <c r="G427" s="80"/>
      <c r="H427" s="67"/>
      <c r="I427" s="67"/>
      <c r="J427" s="80"/>
      <c r="K427" s="80"/>
      <c r="L427" s="41"/>
      <c r="M427" s="41"/>
      <c r="N427" s="80"/>
      <c r="O427" s="80"/>
      <c r="P427" s="41"/>
      <c r="Q427" s="41"/>
      <c r="R427" s="80"/>
      <c r="S427" s="67"/>
      <c r="T427" s="80"/>
    </row>
    <row r="428" spans="2:20" x14ac:dyDescent="0.35">
      <c r="B428" s="39"/>
      <c r="C428" s="78"/>
      <c r="D428" s="79"/>
      <c r="E428" s="79"/>
      <c r="F428" s="79"/>
      <c r="G428" s="80"/>
      <c r="H428" s="67"/>
      <c r="I428" s="67"/>
      <c r="J428" s="80"/>
      <c r="K428" s="80"/>
      <c r="L428" s="41"/>
      <c r="M428" s="41"/>
      <c r="N428" s="80"/>
      <c r="O428" s="80"/>
      <c r="P428" s="41"/>
      <c r="Q428" s="41"/>
      <c r="R428" s="80"/>
      <c r="S428" s="67"/>
      <c r="T428" s="80"/>
    </row>
    <row r="429" spans="2:20" x14ac:dyDescent="0.35">
      <c r="B429" s="39"/>
      <c r="C429" s="78"/>
      <c r="D429" s="79"/>
      <c r="E429" s="79"/>
      <c r="F429" s="79"/>
      <c r="G429" s="80"/>
      <c r="H429" s="67"/>
      <c r="I429" s="67"/>
      <c r="J429" s="80"/>
      <c r="K429" s="80"/>
      <c r="L429" s="41"/>
      <c r="M429" s="41"/>
      <c r="N429" s="80"/>
      <c r="O429" s="80"/>
      <c r="P429" s="41"/>
      <c r="Q429" s="41"/>
      <c r="R429" s="80"/>
      <c r="S429" s="67"/>
      <c r="T429" s="80"/>
    </row>
    <row r="430" spans="2:20" x14ac:dyDescent="0.35">
      <c r="B430" s="39"/>
      <c r="C430" s="78"/>
      <c r="D430" s="79"/>
      <c r="E430" s="79"/>
      <c r="F430" s="79"/>
      <c r="G430" s="80"/>
      <c r="H430" s="67"/>
      <c r="I430" s="67"/>
      <c r="J430" s="80"/>
      <c r="K430" s="80"/>
      <c r="L430" s="41"/>
      <c r="M430" s="41"/>
      <c r="N430" s="80"/>
      <c r="O430" s="80"/>
      <c r="P430" s="41"/>
      <c r="Q430" s="41"/>
      <c r="R430" s="80"/>
      <c r="S430" s="67"/>
      <c r="T430" s="80"/>
    </row>
    <row r="431" spans="2:20" x14ac:dyDescent="0.35">
      <c r="B431" s="39"/>
      <c r="C431" s="78"/>
      <c r="D431" s="79"/>
      <c r="E431" s="79"/>
      <c r="F431" s="79"/>
      <c r="G431" s="80"/>
      <c r="H431" s="67"/>
      <c r="I431" s="67"/>
      <c r="J431" s="80"/>
      <c r="K431" s="80"/>
      <c r="L431" s="41"/>
      <c r="M431" s="41"/>
      <c r="N431" s="80"/>
      <c r="O431" s="80"/>
      <c r="P431" s="41"/>
      <c r="Q431" s="41"/>
      <c r="R431" s="80"/>
      <c r="S431" s="67"/>
      <c r="T431" s="80"/>
    </row>
    <row r="432" spans="2:20" x14ac:dyDescent="0.35">
      <c r="B432" s="39"/>
      <c r="C432" s="78"/>
      <c r="D432" s="79"/>
      <c r="E432" s="79"/>
      <c r="F432" s="79"/>
      <c r="G432" s="80"/>
      <c r="H432" s="67"/>
      <c r="I432" s="67"/>
      <c r="J432" s="80"/>
      <c r="K432" s="80"/>
      <c r="L432" s="41"/>
      <c r="M432" s="41"/>
      <c r="N432" s="80"/>
      <c r="O432" s="80"/>
      <c r="P432" s="41"/>
      <c r="Q432" s="41"/>
      <c r="R432" s="80"/>
      <c r="S432" s="67"/>
      <c r="T432" s="80"/>
    </row>
    <row r="433" spans="2:20" x14ac:dyDescent="0.35">
      <c r="B433" s="39"/>
      <c r="C433" s="78"/>
      <c r="D433" s="79"/>
      <c r="E433" s="79"/>
      <c r="F433" s="79"/>
      <c r="G433" s="80"/>
      <c r="H433" s="67"/>
      <c r="I433" s="67"/>
      <c r="J433" s="80"/>
      <c r="K433" s="80"/>
      <c r="L433" s="41"/>
      <c r="M433" s="41"/>
      <c r="N433" s="80"/>
      <c r="O433" s="80"/>
      <c r="P433" s="41"/>
      <c r="Q433" s="41"/>
      <c r="R433" s="80"/>
      <c r="S433" s="67"/>
      <c r="T433" s="80"/>
    </row>
    <row r="434" spans="2:20" x14ac:dyDescent="0.35">
      <c r="B434" s="39"/>
      <c r="C434" s="78"/>
      <c r="D434" s="79"/>
      <c r="E434" s="79"/>
      <c r="F434" s="79"/>
      <c r="G434" s="80"/>
      <c r="H434" s="67"/>
      <c r="I434" s="67"/>
      <c r="J434" s="80"/>
      <c r="K434" s="80"/>
      <c r="L434" s="41"/>
      <c r="M434" s="41"/>
      <c r="N434" s="80"/>
      <c r="O434" s="80"/>
      <c r="P434" s="41"/>
      <c r="Q434" s="41"/>
      <c r="R434" s="80"/>
      <c r="S434" s="67"/>
      <c r="T434" s="80"/>
    </row>
    <row r="435" spans="2:20" x14ac:dyDescent="0.35">
      <c r="B435" s="39"/>
      <c r="C435" s="78"/>
      <c r="D435" s="79"/>
      <c r="E435" s="79"/>
      <c r="F435" s="79"/>
      <c r="G435" s="80"/>
      <c r="H435" s="67"/>
      <c r="I435" s="67"/>
      <c r="J435" s="80"/>
      <c r="K435" s="80"/>
      <c r="L435" s="41"/>
      <c r="M435" s="41"/>
      <c r="N435" s="80"/>
      <c r="O435" s="80"/>
      <c r="P435" s="41"/>
      <c r="Q435" s="41"/>
      <c r="R435" s="80"/>
      <c r="S435" s="67"/>
      <c r="T435" s="80"/>
    </row>
    <row r="436" spans="2:20" x14ac:dyDescent="0.35">
      <c r="B436" s="39"/>
      <c r="C436" s="78"/>
      <c r="D436" s="79"/>
      <c r="E436" s="79"/>
      <c r="F436" s="79"/>
      <c r="G436" s="80"/>
      <c r="H436" s="67"/>
      <c r="I436" s="67"/>
      <c r="J436" s="80"/>
      <c r="K436" s="80"/>
      <c r="L436" s="41"/>
      <c r="M436" s="41"/>
      <c r="N436" s="80"/>
      <c r="O436" s="80"/>
      <c r="P436" s="41"/>
      <c r="Q436" s="41"/>
      <c r="R436" s="80"/>
      <c r="S436" s="67"/>
      <c r="T436" s="80"/>
    </row>
    <row r="437" spans="2:20" x14ac:dyDescent="0.35">
      <c r="B437" s="39"/>
      <c r="C437" s="78"/>
      <c r="D437" s="79"/>
      <c r="E437" s="79"/>
      <c r="F437" s="79"/>
      <c r="G437" s="80"/>
      <c r="H437" s="67"/>
      <c r="I437" s="67"/>
      <c r="J437" s="80"/>
      <c r="K437" s="80"/>
      <c r="L437" s="41"/>
      <c r="M437" s="41"/>
      <c r="N437" s="80"/>
      <c r="O437" s="80"/>
      <c r="P437" s="41"/>
      <c r="Q437" s="41"/>
      <c r="R437" s="80"/>
      <c r="S437" s="67"/>
      <c r="T437" s="80"/>
    </row>
    <row r="438" spans="2:20" x14ac:dyDescent="0.35">
      <c r="B438" s="39"/>
      <c r="C438" s="78"/>
      <c r="D438" s="79"/>
      <c r="E438" s="79"/>
      <c r="F438" s="79"/>
      <c r="G438" s="80"/>
      <c r="H438" s="67"/>
      <c r="I438" s="67"/>
      <c r="J438" s="80"/>
      <c r="K438" s="80"/>
      <c r="L438" s="41"/>
      <c r="M438" s="41"/>
      <c r="N438" s="80"/>
      <c r="O438" s="80"/>
      <c r="P438" s="41"/>
      <c r="Q438" s="41"/>
      <c r="R438" s="80"/>
      <c r="S438" s="67"/>
      <c r="T438" s="80"/>
    </row>
    <row r="439" spans="2:20" x14ac:dyDescent="0.35">
      <c r="B439" s="39"/>
      <c r="C439" s="78"/>
      <c r="D439" s="79"/>
      <c r="E439" s="79"/>
      <c r="F439" s="79"/>
      <c r="G439" s="80"/>
      <c r="H439" s="67"/>
      <c r="I439" s="67"/>
      <c r="J439" s="80"/>
      <c r="K439" s="80"/>
      <c r="L439" s="41"/>
      <c r="M439" s="41"/>
      <c r="N439" s="80"/>
      <c r="O439" s="80"/>
      <c r="P439" s="41"/>
      <c r="Q439" s="41"/>
      <c r="R439" s="80"/>
      <c r="S439" s="67"/>
      <c r="T439" s="80"/>
    </row>
    <row r="440" spans="2:20" x14ac:dyDescent="0.35">
      <c r="B440" s="39"/>
      <c r="C440" s="78"/>
      <c r="D440" s="79"/>
      <c r="E440" s="79"/>
      <c r="F440" s="79"/>
      <c r="G440" s="80"/>
      <c r="H440" s="67"/>
      <c r="I440" s="67"/>
      <c r="J440" s="80"/>
      <c r="K440" s="80"/>
      <c r="L440" s="41"/>
      <c r="M440" s="41"/>
      <c r="N440" s="80"/>
      <c r="O440" s="80"/>
      <c r="P440" s="41"/>
      <c r="Q440" s="41"/>
      <c r="R440" s="80"/>
      <c r="S440" s="67"/>
      <c r="T440" s="80"/>
    </row>
    <row r="441" spans="2:20" x14ac:dyDescent="0.35">
      <c r="B441" s="39"/>
      <c r="C441" s="78"/>
      <c r="D441" s="79"/>
      <c r="E441" s="79"/>
      <c r="F441" s="79"/>
      <c r="G441" s="80"/>
      <c r="H441" s="67"/>
      <c r="I441" s="67"/>
      <c r="J441" s="80"/>
      <c r="K441" s="80"/>
      <c r="L441" s="41"/>
      <c r="M441" s="41"/>
      <c r="N441" s="80"/>
      <c r="O441" s="80"/>
      <c r="P441" s="41"/>
      <c r="Q441" s="41"/>
      <c r="R441" s="80"/>
      <c r="S441" s="67"/>
      <c r="T441" s="80"/>
    </row>
    <row r="442" spans="2:20" x14ac:dyDescent="0.35">
      <c r="B442" s="39"/>
      <c r="C442" s="78"/>
      <c r="D442" s="79"/>
      <c r="E442" s="79"/>
      <c r="F442" s="79"/>
      <c r="G442" s="80"/>
      <c r="H442" s="67"/>
      <c r="I442" s="67"/>
      <c r="J442" s="80"/>
      <c r="K442" s="80"/>
      <c r="L442" s="41"/>
      <c r="M442" s="41"/>
      <c r="N442" s="80"/>
      <c r="O442" s="80"/>
      <c r="P442" s="41"/>
      <c r="Q442" s="41"/>
      <c r="R442" s="80"/>
      <c r="S442" s="67"/>
      <c r="T442" s="80"/>
    </row>
    <row r="443" spans="2:20" x14ac:dyDescent="0.35">
      <c r="B443" s="39"/>
      <c r="C443" s="78"/>
      <c r="D443" s="79"/>
      <c r="E443" s="79"/>
      <c r="F443" s="79"/>
      <c r="G443" s="80"/>
      <c r="H443" s="67"/>
      <c r="I443" s="67"/>
      <c r="J443" s="80"/>
      <c r="K443" s="80"/>
      <c r="L443" s="41"/>
      <c r="M443" s="41"/>
      <c r="N443" s="80"/>
      <c r="O443" s="80"/>
      <c r="P443" s="41"/>
      <c r="Q443" s="41"/>
      <c r="R443" s="80"/>
      <c r="S443" s="67"/>
      <c r="T443" s="80"/>
    </row>
    <row r="444" spans="2:20" x14ac:dyDescent="0.35">
      <c r="B444" s="39"/>
      <c r="C444" s="78"/>
      <c r="D444" s="79"/>
      <c r="E444" s="79"/>
      <c r="F444" s="79"/>
      <c r="G444" s="80"/>
      <c r="H444" s="67"/>
      <c r="I444" s="67"/>
      <c r="J444" s="80"/>
      <c r="K444" s="80"/>
      <c r="L444" s="41"/>
      <c r="M444" s="41"/>
      <c r="N444" s="80"/>
      <c r="O444" s="80"/>
      <c r="P444" s="41"/>
      <c r="Q444" s="41"/>
      <c r="R444" s="80"/>
      <c r="S444" s="67"/>
      <c r="T444" s="80"/>
    </row>
    <row r="445" spans="2:20" x14ac:dyDescent="0.35">
      <c r="B445" s="39"/>
      <c r="C445" s="78"/>
      <c r="D445" s="79"/>
      <c r="E445" s="79"/>
      <c r="F445" s="79"/>
      <c r="G445" s="80"/>
      <c r="H445" s="67"/>
      <c r="I445" s="67"/>
      <c r="J445" s="80"/>
      <c r="K445" s="80"/>
      <c r="L445" s="41"/>
      <c r="M445" s="41"/>
      <c r="N445" s="80"/>
      <c r="O445" s="80"/>
      <c r="P445" s="41"/>
      <c r="Q445" s="41"/>
      <c r="R445" s="80"/>
      <c r="S445" s="67"/>
      <c r="T445" s="80"/>
    </row>
    <row r="446" spans="2:20" x14ac:dyDescent="0.35">
      <c r="B446" s="39"/>
      <c r="C446" s="78"/>
      <c r="D446" s="79"/>
      <c r="E446" s="79"/>
      <c r="F446" s="79"/>
      <c r="G446" s="80"/>
      <c r="H446" s="67"/>
      <c r="I446" s="67"/>
      <c r="J446" s="80"/>
      <c r="K446" s="80"/>
      <c r="L446" s="41"/>
      <c r="M446" s="41"/>
      <c r="N446" s="80"/>
      <c r="O446" s="80"/>
      <c r="P446" s="41"/>
      <c r="Q446" s="41"/>
      <c r="R446" s="80"/>
      <c r="S446" s="67"/>
      <c r="T446" s="80"/>
    </row>
    <row r="447" spans="2:20" x14ac:dyDescent="0.35">
      <c r="B447" s="39"/>
      <c r="C447" s="78"/>
      <c r="D447" s="79"/>
      <c r="E447" s="79"/>
      <c r="F447" s="79"/>
      <c r="G447" s="80"/>
      <c r="H447" s="67"/>
      <c r="I447" s="67"/>
      <c r="J447" s="80"/>
      <c r="K447" s="80"/>
      <c r="L447" s="41"/>
      <c r="M447" s="41"/>
      <c r="N447" s="80"/>
      <c r="O447" s="80"/>
      <c r="P447" s="41"/>
      <c r="Q447" s="41"/>
      <c r="R447" s="80"/>
      <c r="S447" s="67"/>
      <c r="T447" s="80"/>
    </row>
    <row r="448" spans="2:20" x14ac:dyDescent="0.35">
      <c r="B448" s="39"/>
      <c r="C448" s="78"/>
      <c r="D448" s="79"/>
      <c r="E448" s="79"/>
      <c r="F448" s="79"/>
      <c r="G448" s="80"/>
      <c r="H448" s="67"/>
      <c r="I448" s="67"/>
      <c r="J448" s="80"/>
      <c r="K448" s="80"/>
      <c r="L448" s="41"/>
      <c r="M448" s="41"/>
      <c r="N448" s="80"/>
      <c r="O448" s="80"/>
      <c r="P448" s="41"/>
      <c r="Q448" s="41"/>
      <c r="R448" s="80"/>
      <c r="S448" s="67"/>
      <c r="T448" s="80"/>
    </row>
    <row r="449" spans="2:20" x14ac:dyDescent="0.35">
      <c r="B449" s="39"/>
      <c r="C449" s="78"/>
      <c r="D449" s="79"/>
      <c r="E449" s="79"/>
      <c r="F449" s="79"/>
      <c r="G449" s="80"/>
      <c r="H449" s="67"/>
      <c r="I449" s="67"/>
      <c r="J449" s="80"/>
      <c r="K449" s="80"/>
      <c r="L449" s="41"/>
      <c r="M449" s="41"/>
      <c r="N449" s="80"/>
      <c r="O449" s="80"/>
      <c r="P449" s="41"/>
      <c r="Q449" s="41"/>
      <c r="R449" s="80"/>
      <c r="S449" s="67"/>
      <c r="T449" s="80"/>
    </row>
    <row r="450" spans="2:20" x14ac:dyDescent="0.35">
      <c r="B450" s="39"/>
      <c r="C450" s="78"/>
      <c r="D450" s="79"/>
      <c r="E450" s="79"/>
      <c r="F450" s="79"/>
      <c r="G450" s="80"/>
      <c r="H450" s="67"/>
      <c r="I450" s="67"/>
      <c r="J450" s="80"/>
      <c r="K450" s="80"/>
      <c r="L450" s="41"/>
      <c r="M450" s="41"/>
      <c r="N450" s="80"/>
      <c r="O450" s="80"/>
      <c r="P450" s="41"/>
      <c r="Q450" s="41"/>
      <c r="R450" s="80"/>
      <c r="S450" s="67"/>
      <c r="T450" s="80"/>
    </row>
    <row r="451" spans="2:20" x14ac:dyDescent="0.35">
      <c r="B451" s="39"/>
      <c r="C451" s="78"/>
      <c r="D451" s="79"/>
      <c r="E451" s="79"/>
      <c r="F451" s="79"/>
      <c r="G451" s="80"/>
      <c r="H451" s="67"/>
      <c r="I451" s="67"/>
      <c r="J451" s="80"/>
      <c r="K451" s="80"/>
      <c r="L451" s="41"/>
      <c r="M451" s="41"/>
      <c r="N451" s="80"/>
      <c r="O451" s="80"/>
      <c r="P451" s="41"/>
      <c r="Q451" s="41"/>
      <c r="R451" s="80"/>
      <c r="S451" s="67"/>
      <c r="T451" s="80"/>
    </row>
    <row r="452" spans="2:20" x14ac:dyDescent="0.35">
      <c r="B452" s="39"/>
      <c r="C452" s="78"/>
      <c r="D452" s="79"/>
      <c r="E452" s="79"/>
      <c r="F452" s="79"/>
      <c r="G452" s="80"/>
      <c r="H452" s="67"/>
      <c r="I452" s="67"/>
      <c r="J452" s="80"/>
      <c r="K452" s="80"/>
      <c r="L452" s="41"/>
      <c r="M452" s="41"/>
      <c r="N452" s="80"/>
      <c r="O452" s="80"/>
      <c r="P452" s="41"/>
      <c r="Q452" s="41"/>
      <c r="R452" s="80"/>
      <c r="S452" s="67"/>
      <c r="T452" s="80"/>
    </row>
    <row r="453" spans="2:20" x14ac:dyDescent="0.35">
      <c r="B453" s="39"/>
      <c r="C453" s="78"/>
      <c r="D453" s="79"/>
      <c r="E453" s="79"/>
      <c r="F453" s="79"/>
      <c r="G453" s="80"/>
      <c r="H453" s="67"/>
      <c r="I453" s="67"/>
      <c r="J453" s="80"/>
      <c r="K453" s="80"/>
      <c r="L453" s="41"/>
      <c r="M453" s="41"/>
      <c r="N453" s="80"/>
      <c r="O453" s="80"/>
      <c r="P453" s="41"/>
      <c r="Q453" s="41"/>
      <c r="R453" s="80"/>
      <c r="S453" s="67"/>
      <c r="T453" s="80"/>
    </row>
    <row r="454" spans="2:20" x14ac:dyDescent="0.35">
      <c r="B454" s="39"/>
      <c r="C454" s="78"/>
      <c r="D454" s="79"/>
      <c r="E454" s="79"/>
      <c r="F454" s="79"/>
      <c r="G454" s="80"/>
      <c r="H454" s="67"/>
      <c r="I454" s="67"/>
      <c r="J454" s="80"/>
      <c r="K454" s="80"/>
      <c r="L454" s="41"/>
      <c r="M454" s="41"/>
      <c r="N454" s="80"/>
      <c r="O454" s="80"/>
      <c r="P454" s="41"/>
      <c r="Q454" s="41"/>
      <c r="R454" s="80"/>
      <c r="S454" s="67"/>
      <c r="T454" s="80"/>
    </row>
    <row r="455" spans="2:20" x14ac:dyDescent="0.35">
      <c r="B455" s="39"/>
      <c r="C455" s="78"/>
      <c r="D455" s="79"/>
      <c r="E455" s="79"/>
      <c r="F455" s="79"/>
      <c r="G455" s="80"/>
      <c r="H455" s="67"/>
      <c r="I455" s="67"/>
      <c r="J455" s="80"/>
      <c r="K455" s="80"/>
      <c r="L455" s="41"/>
      <c r="M455" s="41"/>
      <c r="N455" s="80"/>
      <c r="O455" s="80"/>
      <c r="P455" s="41"/>
      <c r="Q455" s="41"/>
      <c r="R455" s="80"/>
      <c r="S455" s="67"/>
      <c r="T455" s="80"/>
    </row>
    <row r="456" spans="2:20" x14ac:dyDescent="0.35">
      <c r="B456" s="39"/>
      <c r="C456" s="78"/>
      <c r="D456" s="79"/>
      <c r="E456" s="79"/>
      <c r="F456" s="79"/>
      <c r="G456" s="80"/>
      <c r="H456" s="67"/>
      <c r="I456" s="67"/>
      <c r="J456" s="80"/>
      <c r="K456" s="80"/>
      <c r="L456" s="41"/>
      <c r="M456" s="41"/>
      <c r="N456" s="80"/>
      <c r="O456" s="80"/>
      <c r="P456" s="41"/>
      <c r="Q456" s="41"/>
      <c r="R456" s="80"/>
      <c r="S456" s="67"/>
      <c r="T456" s="80"/>
    </row>
    <row r="457" spans="2:20" x14ac:dyDescent="0.35">
      <c r="B457" s="39"/>
      <c r="C457" s="78"/>
      <c r="D457" s="79"/>
      <c r="E457" s="79"/>
      <c r="F457" s="79"/>
      <c r="G457" s="80"/>
      <c r="H457" s="67"/>
      <c r="I457" s="67"/>
      <c r="J457" s="80"/>
      <c r="K457" s="80"/>
      <c r="L457" s="41"/>
      <c r="M457" s="41"/>
      <c r="N457" s="80"/>
      <c r="O457" s="80"/>
      <c r="P457" s="41"/>
      <c r="Q457" s="41"/>
      <c r="R457" s="80"/>
      <c r="S457" s="67"/>
      <c r="T457" s="80"/>
    </row>
    <row r="458" spans="2:20" x14ac:dyDescent="0.35">
      <c r="B458" s="39"/>
      <c r="C458" s="78"/>
      <c r="D458" s="79"/>
      <c r="E458" s="79"/>
      <c r="F458" s="79"/>
      <c r="G458" s="80"/>
      <c r="H458" s="67"/>
      <c r="I458" s="67"/>
      <c r="J458" s="80"/>
      <c r="K458" s="80"/>
      <c r="L458" s="41"/>
      <c r="M458" s="41"/>
      <c r="N458" s="80"/>
      <c r="O458" s="80"/>
      <c r="P458" s="41"/>
      <c r="Q458" s="41"/>
      <c r="R458" s="80"/>
      <c r="S458" s="67"/>
      <c r="T458" s="80"/>
    </row>
    <row r="459" spans="2:20" x14ac:dyDescent="0.35">
      <c r="B459" s="39"/>
      <c r="C459" s="78"/>
      <c r="D459" s="79"/>
      <c r="E459" s="79"/>
      <c r="F459" s="79"/>
      <c r="G459" s="80"/>
      <c r="H459" s="67"/>
      <c r="I459" s="67"/>
      <c r="J459" s="80"/>
      <c r="K459" s="80"/>
      <c r="L459" s="41"/>
      <c r="M459" s="41"/>
      <c r="N459" s="80"/>
      <c r="O459" s="80"/>
      <c r="P459" s="41"/>
      <c r="Q459" s="41"/>
      <c r="R459" s="80"/>
      <c r="S459" s="67"/>
      <c r="T459" s="80"/>
    </row>
    <row r="460" spans="2:20" x14ac:dyDescent="0.35">
      <c r="B460" s="39"/>
      <c r="C460" s="78"/>
      <c r="D460" s="79"/>
      <c r="E460" s="79"/>
      <c r="F460" s="79"/>
      <c r="G460" s="80"/>
      <c r="H460" s="67"/>
      <c r="I460" s="67"/>
      <c r="J460" s="80"/>
      <c r="K460" s="80"/>
      <c r="L460" s="41"/>
      <c r="M460" s="41"/>
      <c r="N460" s="80"/>
      <c r="O460" s="80"/>
      <c r="P460" s="41"/>
      <c r="Q460" s="41"/>
      <c r="R460" s="80"/>
      <c r="S460" s="67"/>
      <c r="T460" s="80"/>
    </row>
    <row r="461" spans="2:20" x14ac:dyDescent="0.35">
      <c r="B461" s="39"/>
      <c r="C461" s="78"/>
      <c r="D461" s="79"/>
      <c r="E461" s="79"/>
      <c r="F461" s="79"/>
      <c r="G461" s="80"/>
      <c r="H461" s="67"/>
      <c r="I461" s="67"/>
      <c r="J461" s="80"/>
      <c r="K461" s="80"/>
      <c r="L461" s="41"/>
      <c r="M461" s="41"/>
      <c r="N461" s="80"/>
      <c r="O461" s="80"/>
      <c r="P461" s="41"/>
      <c r="Q461" s="41"/>
      <c r="R461" s="80"/>
      <c r="S461" s="67"/>
      <c r="T461" s="80"/>
    </row>
    <row r="462" spans="2:20" x14ac:dyDescent="0.35">
      <c r="B462" s="39"/>
      <c r="C462" s="78"/>
      <c r="D462" s="79"/>
      <c r="E462" s="79"/>
      <c r="F462" s="79"/>
      <c r="G462" s="80"/>
      <c r="H462" s="67"/>
      <c r="I462" s="67"/>
      <c r="J462" s="80"/>
      <c r="K462" s="80"/>
      <c r="L462" s="41"/>
      <c r="M462" s="41"/>
      <c r="N462" s="80"/>
      <c r="O462" s="80"/>
      <c r="P462" s="41"/>
      <c r="Q462" s="41"/>
      <c r="R462" s="80"/>
      <c r="S462" s="67"/>
      <c r="T462" s="80"/>
    </row>
    <row r="463" spans="2:20" x14ac:dyDescent="0.35">
      <c r="B463" s="39"/>
      <c r="C463" s="78"/>
      <c r="D463" s="79"/>
      <c r="E463" s="79"/>
      <c r="F463" s="79"/>
      <c r="G463" s="80"/>
      <c r="H463" s="67"/>
      <c r="I463" s="67"/>
      <c r="J463" s="80"/>
      <c r="K463" s="80"/>
      <c r="L463" s="41"/>
      <c r="M463" s="41"/>
      <c r="N463" s="80"/>
      <c r="O463" s="80"/>
      <c r="P463" s="41"/>
      <c r="Q463" s="41"/>
      <c r="R463" s="80"/>
      <c r="S463" s="67"/>
      <c r="T463" s="80"/>
    </row>
    <row r="464" spans="2:20" x14ac:dyDescent="0.35">
      <c r="B464" s="39"/>
      <c r="C464" s="78"/>
      <c r="D464" s="79"/>
      <c r="E464" s="79"/>
      <c r="F464" s="79"/>
      <c r="G464" s="80"/>
      <c r="H464" s="67"/>
      <c r="I464" s="67"/>
      <c r="J464" s="80"/>
      <c r="K464" s="80"/>
      <c r="L464" s="41"/>
      <c r="M464" s="41"/>
      <c r="N464" s="80"/>
      <c r="O464" s="80"/>
      <c r="P464" s="41"/>
      <c r="Q464" s="41"/>
      <c r="R464" s="80"/>
      <c r="S464" s="67"/>
      <c r="T464" s="80"/>
    </row>
    <row r="465" spans="2:20" x14ac:dyDescent="0.35">
      <c r="B465" s="39"/>
      <c r="C465" s="78"/>
      <c r="D465" s="79"/>
      <c r="E465" s="79"/>
      <c r="F465" s="79"/>
      <c r="G465" s="80"/>
      <c r="H465" s="67"/>
      <c r="I465" s="67"/>
      <c r="J465" s="80"/>
      <c r="K465" s="80"/>
      <c r="L465" s="41"/>
      <c r="M465" s="41"/>
      <c r="N465" s="80"/>
      <c r="O465" s="80"/>
      <c r="P465" s="41"/>
      <c r="Q465" s="41"/>
      <c r="R465" s="80"/>
      <c r="S465" s="67"/>
      <c r="T465" s="80"/>
    </row>
    <row r="466" spans="2:20" x14ac:dyDescent="0.35">
      <c r="B466" s="39"/>
      <c r="C466" s="78"/>
      <c r="D466" s="79"/>
      <c r="E466" s="79"/>
      <c r="F466" s="79"/>
      <c r="G466" s="80"/>
      <c r="H466" s="67"/>
      <c r="I466" s="67"/>
      <c r="J466" s="80"/>
      <c r="K466" s="80"/>
      <c r="L466" s="41"/>
      <c r="M466" s="41"/>
      <c r="N466" s="80"/>
      <c r="O466" s="80"/>
      <c r="P466" s="41"/>
      <c r="Q466" s="41"/>
      <c r="R466" s="80"/>
      <c r="S466" s="67"/>
      <c r="T466" s="80"/>
    </row>
    <row r="467" spans="2:20" x14ac:dyDescent="0.35">
      <c r="B467" s="39"/>
      <c r="C467" s="78"/>
      <c r="D467" s="79"/>
      <c r="E467" s="79"/>
      <c r="F467" s="79"/>
      <c r="G467" s="80"/>
      <c r="H467" s="67"/>
      <c r="I467" s="67"/>
      <c r="J467" s="80"/>
      <c r="K467" s="80"/>
      <c r="L467" s="41"/>
      <c r="M467" s="41"/>
      <c r="N467" s="80"/>
      <c r="O467" s="80"/>
      <c r="P467" s="41"/>
      <c r="Q467" s="41"/>
      <c r="R467" s="80"/>
      <c r="S467" s="67"/>
      <c r="T467" s="80"/>
    </row>
    <row r="468" spans="2:20" x14ac:dyDescent="0.35">
      <c r="B468" s="39"/>
      <c r="C468" s="78"/>
      <c r="D468" s="79"/>
      <c r="E468" s="79"/>
      <c r="F468" s="79"/>
      <c r="G468" s="80"/>
      <c r="H468" s="67"/>
      <c r="I468" s="67"/>
      <c r="J468" s="80"/>
      <c r="K468" s="80"/>
      <c r="L468" s="41"/>
      <c r="M468" s="41"/>
      <c r="N468" s="80"/>
      <c r="O468" s="80"/>
      <c r="P468" s="41"/>
      <c r="Q468" s="41"/>
      <c r="R468" s="80"/>
      <c r="S468" s="67"/>
      <c r="T468" s="80"/>
    </row>
    <row r="469" spans="2:20" x14ac:dyDescent="0.35">
      <c r="B469" s="39"/>
      <c r="C469" s="78"/>
      <c r="D469" s="79"/>
      <c r="E469" s="79"/>
      <c r="F469" s="79"/>
      <c r="G469" s="80"/>
      <c r="H469" s="67"/>
      <c r="I469" s="67"/>
      <c r="J469" s="80"/>
      <c r="K469" s="80"/>
      <c r="L469" s="41"/>
      <c r="M469" s="41"/>
      <c r="N469" s="80"/>
      <c r="O469" s="80"/>
      <c r="P469" s="41"/>
      <c r="Q469" s="41"/>
      <c r="R469" s="80"/>
      <c r="S469" s="67"/>
      <c r="T469" s="80"/>
    </row>
    <row r="470" spans="2:20" x14ac:dyDescent="0.35">
      <c r="B470" s="39"/>
      <c r="C470" s="78"/>
      <c r="D470" s="79"/>
      <c r="E470" s="79"/>
      <c r="F470" s="79"/>
      <c r="G470" s="80"/>
      <c r="H470" s="67"/>
      <c r="I470" s="67"/>
      <c r="J470" s="80"/>
      <c r="K470" s="80"/>
      <c r="L470" s="41"/>
      <c r="M470" s="41"/>
      <c r="N470" s="80"/>
      <c r="O470" s="80"/>
      <c r="P470" s="41"/>
      <c r="Q470" s="41"/>
      <c r="R470" s="80"/>
      <c r="S470" s="67"/>
      <c r="T470" s="80"/>
    </row>
    <row r="471" spans="2:20" x14ac:dyDescent="0.35">
      <c r="B471" s="39"/>
      <c r="C471" s="78"/>
      <c r="D471" s="79"/>
      <c r="E471" s="79"/>
      <c r="F471" s="79"/>
      <c r="G471" s="80"/>
      <c r="H471" s="67"/>
      <c r="I471" s="67"/>
      <c r="J471" s="80"/>
      <c r="K471" s="80"/>
      <c r="L471" s="41"/>
      <c r="M471" s="41"/>
      <c r="N471" s="80"/>
      <c r="O471" s="80"/>
      <c r="P471" s="41"/>
      <c r="Q471" s="41"/>
      <c r="R471" s="80"/>
      <c r="S471" s="67"/>
      <c r="T471" s="80"/>
    </row>
    <row r="472" spans="2:20" x14ac:dyDescent="0.35">
      <c r="B472" s="39"/>
      <c r="C472" s="78"/>
      <c r="D472" s="79"/>
      <c r="E472" s="79"/>
      <c r="F472" s="79"/>
      <c r="G472" s="80"/>
      <c r="H472" s="67"/>
      <c r="I472" s="67"/>
      <c r="J472" s="80"/>
      <c r="K472" s="80"/>
      <c r="L472" s="41"/>
      <c r="M472" s="41"/>
      <c r="N472" s="80"/>
      <c r="O472" s="80"/>
      <c r="P472" s="41"/>
      <c r="Q472" s="41"/>
      <c r="R472" s="80"/>
      <c r="S472" s="67"/>
      <c r="T472" s="80"/>
    </row>
    <row r="473" spans="2:20" x14ac:dyDescent="0.35">
      <c r="B473" s="39"/>
      <c r="C473" s="78"/>
      <c r="D473" s="79"/>
      <c r="E473" s="79"/>
      <c r="F473" s="79"/>
      <c r="G473" s="80"/>
      <c r="H473" s="67"/>
      <c r="I473" s="67"/>
      <c r="J473" s="80"/>
      <c r="K473" s="80"/>
      <c r="L473" s="41"/>
      <c r="M473" s="41"/>
      <c r="N473" s="80"/>
      <c r="O473" s="80"/>
      <c r="P473" s="41"/>
      <c r="Q473" s="41"/>
      <c r="R473" s="80"/>
      <c r="S473" s="67"/>
      <c r="T473" s="80"/>
    </row>
    <row r="474" spans="2:20" x14ac:dyDescent="0.35">
      <c r="B474" s="39"/>
      <c r="C474" s="78"/>
      <c r="D474" s="79"/>
      <c r="E474" s="79"/>
      <c r="F474" s="79"/>
      <c r="G474" s="80"/>
      <c r="H474" s="67"/>
      <c r="I474" s="67"/>
      <c r="J474" s="80"/>
      <c r="K474" s="80"/>
      <c r="L474" s="41"/>
      <c r="M474" s="41"/>
      <c r="N474" s="80"/>
      <c r="O474" s="80"/>
      <c r="P474" s="41"/>
      <c r="Q474" s="41"/>
      <c r="R474" s="80"/>
      <c r="S474" s="67"/>
      <c r="T474" s="80"/>
    </row>
    <row r="475" spans="2:20" x14ac:dyDescent="0.35">
      <c r="B475" s="39"/>
      <c r="C475" s="78"/>
      <c r="D475" s="79"/>
      <c r="E475" s="79"/>
      <c r="F475" s="79"/>
      <c r="G475" s="80"/>
      <c r="H475" s="67"/>
      <c r="I475" s="67"/>
      <c r="J475" s="80"/>
      <c r="K475" s="80"/>
      <c r="L475" s="41"/>
      <c r="M475" s="41"/>
      <c r="N475" s="80"/>
      <c r="O475" s="80"/>
      <c r="P475" s="41"/>
      <c r="Q475" s="41"/>
      <c r="R475" s="80"/>
      <c r="S475" s="67"/>
      <c r="T475" s="80"/>
    </row>
    <row r="476" spans="2:20" x14ac:dyDescent="0.35">
      <c r="B476" s="39"/>
      <c r="C476" s="78"/>
      <c r="D476" s="79"/>
      <c r="E476" s="79"/>
      <c r="F476" s="79"/>
      <c r="G476" s="80"/>
      <c r="H476" s="67"/>
      <c r="I476" s="67"/>
      <c r="J476" s="80"/>
      <c r="K476" s="80"/>
      <c r="L476" s="41"/>
      <c r="M476" s="41"/>
      <c r="N476" s="80"/>
      <c r="O476" s="80"/>
      <c r="P476" s="41"/>
      <c r="Q476" s="41"/>
      <c r="R476" s="80"/>
      <c r="S476" s="67"/>
      <c r="T476" s="80"/>
    </row>
    <row r="477" spans="2:20" x14ac:dyDescent="0.35">
      <c r="B477" s="39"/>
      <c r="C477" s="78"/>
      <c r="D477" s="79"/>
      <c r="E477" s="79"/>
      <c r="F477" s="79"/>
      <c r="G477" s="80"/>
      <c r="H477" s="67"/>
      <c r="I477" s="67"/>
      <c r="J477" s="80"/>
      <c r="K477" s="80"/>
      <c r="L477" s="41"/>
      <c r="M477" s="41"/>
      <c r="N477" s="80"/>
      <c r="O477" s="80"/>
      <c r="P477" s="41"/>
      <c r="Q477" s="41"/>
      <c r="R477" s="80"/>
      <c r="S477" s="67"/>
      <c r="T477" s="80"/>
    </row>
    <row r="478" spans="2:20" x14ac:dyDescent="0.35">
      <c r="B478" s="39"/>
      <c r="C478" s="78"/>
      <c r="D478" s="79"/>
      <c r="E478" s="79"/>
      <c r="F478" s="79"/>
      <c r="G478" s="80"/>
      <c r="H478" s="67"/>
      <c r="I478" s="67"/>
      <c r="J478" s="80"/>
      <c r="K478" s="80"/>
      <c r="L478" s="41"/>
      <c r="M478" s="41"/>
      <c r="N478" s="80"/>
      <c r="O478" s="80"/>
      <c r="P478" s="41"/>
      <c r="Q478" s="41"/>
      <c r="R478" s="80"/>
      <c r="S478" s="67"/>
      <c r="T478" s="80"/>
    </row>
    <row r="479" spans="2:20" x14ac:dyDescent="0.35">
      <c r="B479" s="39"/>
      <c r="C479" s="78"/>
      <c r="D479" s="79"/>
      <c r="E479" s="79"/>
      <c r="F479" s="79"/>
      <c r="G479" s="80"/>
      <c r="H479" s="67"/>
      <c r="I479" s="67"/>
      <c r="J479" s="80"/>
      <c r="K479" s="80"/>
      <c r="L479" s="41"/>
      <c r="M479" s="41"/>
      <c r="N479" s="80"/>
      <c r="O479" s="80"/>
      <c r="P479" s="41"/>
      <c r="Q479" s="41"/>
      <c r="R479" s="80"/>
      <c r="S479" s="67"/>
      <c r="T479" s="80"/>
    </row>
    <row r="480" spans="2:20" x14ac:dyDescent="0.35">
      <c r="B480" s="39"/>
      <c r="C480" s="78"/>
      <c r="D480" s="79"/>
      <c r="E480" s="79"/>
      <c r="F480" s="79"/>
      <c r="G480" s="80"/>
      <c r="H480" s="67"/>
      <c r="I480" s="67"/>
      <c r="J480" s="80"/>
      <c r="K480" s="80"/>
      <c r="L480" s="41"/>
      <c r="M480" s="41"/>
      <c r="N480" s="80"/>
      <c r="O480" s="80"/>
      <c r="P480" s="41"/>
      <c r="Q480" s="41"/>
      <c r="R480" s="80"/>
      <c r="S480" s="67"/>
      <c r="T480" s="80"/>
    </row>
    <row r="481" spans="2:20" x14ac:dyDescent="0.35">
      <c r="B481" s="39"/>
      <c r="C481" s="78"/>
      <c r="D481" s="79"/>
      <c r="E481" s="79"/>
      <c r="F481" s="79"/>
      <c r="G481" s="80"/>
      <c r="H481" s="67"/>
      <c r="I481" s="67"/>
      <c r="J481" s="80"/>
      <c r="K481" s="80"/>
      <c r="L481" s="41"/>
      <c r="M481" s="41"/>
      <c r="N481" s="80"/>
      <c r="O481" s="80"/>
      <c r="P481" s="41"/>
      <c r="Q481" s="41"/>
      <c r="R481" s="80"/>
      <c r="S481" s="67"/>
      <c r="T481" s="80"/>
    </row>
    <row r="482" spans="2:20" x14ac:dyDescent="0.35">
      <c r="B482" s="39"/>
      <c r="C482" s="78"/>
      <c r="D482" s="79"/>
      <c r="E482" s="79"/>
      <c r="F482" s="79"/>
      <c r="G482" s="80"/>
      <c r="H482" s="67"/>
      <c r="I482" s="67"/>
      <c r="J482" s="80"/>
      <c r="K482" s="80"/>
      <c r="L482" s="41"/>
      <c r="M482" s="41"/>
      <c r="N482" s="80"/>
      <c r="O482" s="80"/>
      <c r="P482" s="41"/>
      <c r="Q482" s="41"/>
      <c r="R482" s="80"/>
      <c r="S482" s="67"/>
      <c r="T482" s="80"/>
    </row>
    <row r="483" spans="2:20" x14ac:dyDescent="0.35">
      <c r="B483" s="39"/>
      <c r="C483" s="78"/>
      <c r="D483" s="79"/>
      <c r="E483" s="79"/>
      <c r="F483" s="79"/>
      <c r="G483" s="80"/>
      <c r="H483" s="67"/>
      <c r="I483" s="67"/>
      <c r="J483" s="80"/>
      <c r="K483" s="80"/>
      <c r="L483" s="41"/>
      <c r="M483" s="41"/>
      <c r="N483" s="80"/>
      <c r="O483" s="80"/>
      <c r="P483" s="41"/>
      <c r="Q483" s="41"/>
      <c r="R483" s="80"/>
      <c r="S483" s="67"/>
      <c r="T483" s="80"/>
    </row>
    <row r="484" spans="2:20" x14ac:dyDescent="0.35">
      <c r="B484" s="39"/>
      <c r="C484" s="78"/>
      <c r="D484" s="79"/>
      <c r="E484" s="79"/>
      <c r="F484" s="79"/>
      <c r="G484" s="80"/>
      <c r="H484" s="67"/>
      <c r="I484" s="67"/>
      <c r="J484" s="80"/>
      <c r="K484" s="80"/>
      <c r="L484" s="41"/>
      <c r="M484" s="41"/>
      <c r="N484" s="80"/>
      <c r="O484" s="80"/>
      <c r="P484" s="41"/>
      <c r="Q484" s="41"/>
      <c r="R484" s="80"/>
      <c r="S484" s="67"/>
      <c r="T484" s="80"/>
    </row>
    <row r="485" spans="2:20" x14ac:dyDescent="0.35">
      <c r="B485" s="39"/>
      <c r="C485" s="78"/>
      <c r="D485" s="79"/>
      <c r="E485" s="79"/>
      <c r="F485" s="79"/>
      <c r="G485" s="80"/>
      <c r="H485" s="67"/>
      <c r="I485" s="67"/>
      <c r="J485" s="80"/>
      <c r="K485" s="80"/>
      <c r="L485" s="41"/>
      <c r="M485" s="41"/>
      <c r="N485" s="80"/>
      <c r="O485" s="80"/>
      <c r="P485" s="41"/>
      <c r="Q485" s="41"/>
      <c r="R485" s="80"/>
      <c r="S485" s="67"/>
      <c r="T485" s="80"/>
    </row>
    <row r="486" spans="2:20" x14ac:dyDescent="0.35">
      <c r="B486" s="39"/>
      <c r="C486" s="78"/>
      <c r="D486" s="79"/>
      <c r="E486" s="79"/>
      <c r="F486" s="79"/>
      <c r="G486" s="80"/>
      <c r="H486" s="67"/>
      <c r="I486" s="67"/>
      <c r="J486" s="80"/>
      <c r="K486" s="80"/>
      <c r="L486" s="41"/>
      <c r="M486" s="41"/>
      <c r="N486" s="80"/>
      <c r="O486" s="80"/>
      <c r="P486" s="41"/>
      <c r="Q486" s="41"/>
      <c r="R486" s="80"/>
      <c r="S486" s="67"/>
      <c r="T486" s="80"/>
    </row>
    <row r="487" spans="2:20" x14ac:dyDescent="0.35">
      <c r="B487" s="39"/>
      <c r="C487" s="78"/>
      <c r="D487" s="79"/>
      <c r="E487" s="79"/>
      <c r="F487" s="79"/>
      <c r="G487" s="80"/>
      <c r="H487" s="67"/>
      <c r="I487" s="67"/>
      <c r="J487" s="80"/>
      <c r="K487" s="80"/>
      <c r="L487" s="41"/>
      <c r="M487" s="41"/>
      <c r="N487" s="80"/>
      <c r="O487" s="80"/>
      <c r="P487" s="41"/>
      <c r="Q487" s="41"/>
      <c r="R487" s="80"/>
      <c r="S487" s="67"/>
      <c r="T487" s="80"/>
    </row>
    <row r="488" spans="2:20" x14ac:dyDescent="0.35">
      <c r="B488" s="39"/>
      <c r="C488" s="78"/>
      <c r="D488" s="79"/>
      <c r="E488" s="79"/>
      <c r="F488" s="79"/>
      <c r="G488" s="80"/>
      <c r="H488" s="67"/>
      <c r="I488" s="67"/>
      <c r="J488" s="80"/>
      <c r="K488" s="80"/>
      <c r="L488" s="41"/>
      <c r="M488" s="41"/>
      <c r="N488" s="80"/>
      <c r="O488" s="80"/>
      <c r="P488" s="41"/>
      <c r="Q488" s="41"/>
      <c r="R488" s="80"/>
      <c r="S488" s="67"/>
      <c r="T488" s="80"/>
    </row>
    <row r="489" spans="2:20" x14ac:dyDescent="0.35">
      <c r="B489" s="39"/>
      <c r="C489" s="78"/>
      <c r="D489" s="79"/>
      <c r="E489" s="79"/>
      <c r="F489" s="79"/>
      <c r="G489" s="80"/>
      <c r="H489" s="67"/>
      <c r="I489" s="67"/>
      <c r="J489" s="80"/>
      <c r="K489" s="80"/>
      <c r="L489" s="41"/>
      <c r="M489" s="41"/>
      <c r="N489" s="80"/>
      <c r="O489" s="80"/>
      <c r="P489" s="41"/>
      <c r="Q489" s="41"/>
      <c r="R489" s="80"/>
      <c r="S489" s="67"/>
      <c r="T489" s="80"/>
    </row>
    <row r="490" spans="2:20" x14ac:dyDescent="0.35">
      <c r="B490" s="39"/>
      <c r="C490" s="78"/>
      <c r="D490" s="79"/>
      <c r="E490" s="79"/>
      <c r="F490" s="79"/>
      <c r="G490" s="80"/>
      <c r="H490" s="67"/>
      <c r="I490" s="67"/>
      <c r="J490" s="80"/>
      <c r="K490" s="80"/>
      <c r="L490" s="41"/>
      <c r="M490" s="41"/>
      <c r="N490" s="80"/>
      <c r="O490" s="80"/>
      <c r="P490" s="41"/>
      <c r="Q490" s="41"/>
      <c r="R490" s="80"/>
      <c r="S490" s="67"/>
      <c r="T490" s="80"/>
    </row>
    <row r="491" spans="2:20" x14ac:dyDescent="0.35">
      <c r="B491" s="39"/>
      <c r="C491" s="78"/>
      <c r="D491" s="79"/>
      <c r="E491" s="79"/>
      <c r="F491" s="79"/>
      <c r="G491" s="80"/>
      <c r="H491" s="67"/>
      <c r="I491" s="67"/>
      <c r="J491" s="80"/>
      <c r="K491" s="80"/>
      <c r="L491" s="41"/>
      <c r="M491" s="41"/>
      <c r="N491" s="80"/>
      <c r="O491" s="80"/>
      <c r="P491" s="41"/>
      <c r="Q491" s="41"/>
      <c r="R491" s="80"/>
      <c r="S491" s="67"/>
      <c r="T491" s="80"/>
    </row>
    <row r="492" spans="2:20" x14ac:dyDescent="0.35">
      <c r="B492" s="39"/>
      <c r="C492" s="78"/>
      <c r="D492" s="79"/>
      <c r="E492" s="79"/>
      <c r="F492" s="79"/>
      <c r="G492" s="80"/>
      <c r="H492" s="67"/>
      <c r="I492" s="67"/>
      <c r="J492" s="80"/>
      <c r="K492" s="80"/>
      <c r="L492" s="41"/>
      <c r="M492" s="41"/>
      <c r="N492" s="80"/>
      <c r="O492" s="80"/>
      <c r="P492" s="41"/>
      <c r="Q492" s="41"/>
      <c r="R492" s="80"/>
      <c r="S492" s="67"/>
      <c r="T492" s="80"/>
    </row>
    <row r="493" spans="2:20" x14ac:dyDescent="0.35">
      <c r="B493" s="39"/>
      <c r="C493" s="78"/>
      <c r="D493" s="79"/>
      <c r="E493" s="79"/>
      <c r="F493" s="79"/>
      <c r="G493" s="80"/>
      <c r="H493" s="67"/>
      <c r="I493" s="67"/>
      <c r="J493" s="80"/>
      <c r="K493" s="80"/>
      <c r="L493" s="41"/>
      <c r="M493" s="41"/>
      <c r="N493" s="80"/>
      <c r="O493" s="80"/>
      <c r="P493" s="41"/>
      <c r="Q493" s="41"/>
      <c r="R493" s="80"/>
      <c r="S493" s="67"/>
      <c r="T493" s="80"/>
    </row>
    <row r="494" spans="2:20" x14ac:dyDescent="0.35">
      <c r="B494" s="39"/>
      <c r="C494" s="78"/>
      <c r="D494" s="79"/>
      <c r="E494" s="79"/>
      <c r="F494" s="79"/>
      <c r="G494" s="80"/>
      <c r="H494" s="67"/>
      <c r="I494" s="67"/>
      <c r="J494" s="80"/>
      <c r="K494" s="80"/>
      <c r="L494" s="41"/>
      <c r="M494" s="41"/>
      <c r="N494" s="80"/>
      <c r="O494" s="80"/>
      <c r="P494" s="41"/>
      <c r="Q494" s="41"/>
      <c r="R494" s="80"/>
      <c r="S494" s="67"/>
      <c r="T494" s="80"/>
    </row>
    <row r="495" spans="2:20" x14ac:dyDescent="0.35">
      <c r="B495" s="39"/>
      <c r="C495" s="78"/>
      <c r="D495" s="79"/>
      <c r="E495" s="79"/>
      <c r="F495" s="79"/>
      <c r="G495" s="80"/>
      <c r="H495" s="67"/>
      <c r="I495" s="67"/>
      <c r="J495" s="80"/>
      <c r="K495" s="80"/>
      <c r="L495" s="41"/>
      <c r="M495" s="41"/>
      <c r="N495" s="80"/>
      <c r="O495" s="80"/>
      <c r="P495" s="41"/>
      <c r="Q495" s="41"/>
      <c r="R495" s="80"/>
      <c r="S495" s="67"/>
      <c r="T495" s="80"/>
    </row>
    <row r="496" spans="2:20" x14ac:dyDescent="0.35">
      <c r="B496" s="39"/>
      <c r="C496" s="78"/>
      <c r="D496" s="79"/>
      <c r="E496" s="79"/>
      <c r="F496" s="79"/>
      <c r="G496" s="80"/>
      <c r="H496" s="67"/>
      <c r="I496" s="67"/>
      <c r="J496" s="80"/>
      <c r="K496" s="80"/>
      <c r="L496" s="41"/>
      <c r="M496" s="41"/>
      <c r="N496" s="80"/>
      <c r="O496" s="80"/>
      <c r="P496" s="41"/>
      <c r="Q496" s="41"/>
      <c r="R496" s="80"/>
      <c r="S496" s="67"/>
      <c r="T496" s="80"/>
    </row>
    <row r="497" spans="2:20" x14ac:dyDescent="0.35">
      <c r="B497" s="39"/>
      <c r="C497" s="78"/>
      <c r="D497" s="79"/>
      <c r="E497" s="79"/>
      <c r="F497" s="79"/>
      <c r="G497" s="80"/>
      <c r="H497" s="67"/>
      <c r="I497" s="67"/>
      <c r="J497" s="80"/>
      <c r="K497" s="80"/>
      <c r="L497" s="41"/>
      <c r="M497" s="41"/>
      <c r="N497" s="80"/>
      <c r="O497" s="80"/>
      <c r="P497" s="41"/>
      <c r="Q497" s="41"/>
      <c r="R497" s="80"/>
      <c r="S497" s="67"/>
      <c r="T497" s="80"/>
    </row>
    <row r="498" spans="2:20" x14ac:dyDescent="0.35">
      <c r="B498" s="39"/>
      <c r="C498" s="78"/>
      <c r="D498" s="79"/>
      <c r="E498" s="79"/>
      <c r="F498" s="79"/>
      <c r="G498" s="80"/>
      <c r="H498" s="67"/>
      <c r="I498" s="67"/>
      <c r="J498" s="80"/>
      <c r="K498" s="80"/>
      <c r="L498" s="41"/>
      <c r="M498" s="41"/>
      <c r="N498" s="80"/>
      <c r="O498" s="80"/>
      <c r="P498" s="41"/>
      <c r="Q498" s="41"/>
      <c r="R498" s="80"/>
      <c r="S498" s="67"/>
      <c r="T498" s="80"/>
    </row>
    <row r="499" spans="2:20" x14ac:dyDescent="0.35">
      <c r="B499" s="39"/>
      <c r="C499" s="78"/>
      <c r="D499" s="79"/>
      <c r="E499" s="79"/>
      <c r="F499" s="79"/>
      <c r="G499" s="80"/>
      <c r="H499" s="67"/>
      <c r="I499" s="67"/>
      <c r="J499" s="80"/>
      <c r="K499" s="80"/>
      <c r="L499" s="41"/>
      <c r="M499" s="41"/>
      <c r="N499" s="80"/>
      <c r="O499" s="80"/>
      <c r="P499" s="41"/>
      <c r="Q499" s="41"/>
      <c r="R499" s="80"/>
      <c r="S499" s="67"/>
      <c r="T499" s="80"/>
    </row>
    <row r="500" spans="2:20" x14ac:dyDescent="0.35">
      <c r="B500" s="39"/>
      <c r="C500" s="78"/>
      <c r="D500" s="79"/>
      <c r="E500" s="79"/>
      <c r="F500" s="79"/>
      <c r="G500" s="80"/>
      <c r="H500" s="67"/>
      <c r="I500" s="67"/>
      <c r="J500" s="80"/>
      <c r="K500" s="80"/>
      <c r="L500" s="41"/>
      <c r="M500" s="41"/>
      <c r="N500" s="80"/>
      <c r="O500" s="80"/>
      <c r="P500" s="41"/>
      <c r="Q500" s="41"/>
      <c r="R500" s="80"/>
      <c r="S500" s="67"/>
      <c r="T500" s="80"/>
    </row>
    <row r="501" spans="2:20" x14ac:dyDescent="0.35">
      <c r="B501" s="39"/>
      <c r="C501" s="78"/>
      <c r="D501" s="79"/>
      <c r="E501" s="79"/>
      <c r="F501" s="79"/>
      <c r="G501" s="80"/>
      <c r="H501" s="67"/>
      <c r="I501" s="67"/>
      <c r="J501" s="80"/>
      <c r="K501" s="80"/>
      <c r="L501" s="41"/>
      <c r="M501" s="41"/>
      <c r="N501" s="80"/>
      <c r="O501" s="80"/>
      <c r="P501" s="41"/>
      <c r="Q501" s="41"/>
      <c r="R501" s="80"/>
      <c r="S501" s="67"/>
      <c r="T501" s="80"/>
    </row>
    <row r="502" spans="2:20" x14ac:dyDescent="0.35">
      <c r="B502" s="39"/>
      <c r="C502" s="78"/>
      <c r="D502" s="79"/>
      <c r="E502" s="79"/>
      <c r="F502" s="79"/>
      <c r="G502" s="80"/>
      <c r="H502" s="67"/>
      <c r="I502" s="67"/>
      <c r="J502" s="80"/>
      <c r="K502" s="80"/>
      <c r="L502" s="41"/>
      <c r="M502" s="41"/>
      <c r="N502" s="80"/>
      <c r="O502" s="80"/>
      <c r="P502" s="41"/>
      <c r="Q502" s="41"/>
      <c r="R502" s="80"/>
      <c r="S502" s="67"/>
      <c r="T502" s="80"/>
    </row>
    <row r="503" spans="2:20" x14ac:dyDescent="0.35">
      <c r="B503" s="39"/>
      <c r="C503" s="78"/>
      <c r="D503" s="79"/>
      <c r="E503" s="79"/>
      <c r="F503" s="79"/>
      <c r="G503" s="80"/>
      <c r="H503" s="67"/>
      <c r="I503" s="67"/>
      <c r="J503" s="80"/>
      <c r="K503" s="80"/>
      <c r="L503" s="41"/>
      <c r="M503" s="41"/>
      <c r="N503" s="80"/>
      <c r="O503" s="80"/>
      <c r="P503" s="41"/>
      <c r="Q503" s="41"/>
      <c r="R503" s="80"/>
      <c r="S503" s="67"/>
      <c r="T503" s="80"/>
    </row>
    <row r="504" spans="2:20" x14ac:dyDescent="0.35">
      <c r="B504" s="39"/>
      <c r="C504" s="78"/>
      <c r="D504" s="79"/>
      <c r="E504" s="79"/>
      <c r="F504" s="79"/>
      <c r="G504" s="80"/>
      <c r="H504" s="67"/>
      <c r="I504" s="67"/>
      <c r="J504" s="80"/>
      <c r="K504" s="80"/>
      <c r="L504" s="41"/>
      <c r="M504" s="41"/>
      <c r="N504" s="80"/>
      <c r="O504" s="80"/>
      <c r="P504" s="41"/>
      <c r="Q504" s="41"/>
      <c r="R504" s="80"/>
      <c r="S504" s="67"/>
      <c r="T504" s="80"/>
    </row>
    <row r="505" spans="2:20" x14ac:dyDescent="0.35">
      <c r="B505" s="39"/>
      <c r="C505" s="78"/>
      <c r="D505" s="79"/>
      <c r="E505" s="79"/>
      <c r="F505" s="79"/>
      <c r="G505" s="80"/>
      <c r="H505" s="67"/>
      <c r="I505" s="67"/>
      <c r="J505" s="80"/>
      <c r="K505" s="80"/>
      <c r="L505" s="41"/>
      <c r="M505" s="41"/>
      <c r="N505" s="80"/>
      <c r="O505" s="80"/>
      <c r="P505" s="41"/>
      <c r="Q505" s="41"/>
      <c r="R505" s="80"/>
      <c r="S505" s="67"/>
      <c r="T505" s="80"/>
    </row>
    <row r="506" spans="2:20" x14ac:dyDescent="0.35">
      <c r="B506" s="39"/>
      <c r="C506" s="78"/>
      <c r="D506" s="79"/>
      <c r="E506" s="79"/>
      <c r="F506" s="79"/>
      <c r="G506" s="80"/>
      <c r="H506" s="67"/>
      <c r="I506" s="67"/>
      <c r="J506" s="80"/>
      <c r="K506" s="80"/>
      <c r="L506" s="41"/>
      <c r="M506" s="41"/>
      <c r="N506" s="80"/>
      <c r="O506" s="80"/>
      <c r="P506" s="41"/>
      <c r="Q506" s="41"/>
      <c r="R506" s="80"/>
      <c r="S506" s="67"/>
      <c r="T506" s="80"/>
    </row>
    <row r="507" spans="2:20" x14ac:dyDescent="0.35">
      <c r="B507" s="39"/>
      <c r="C507" s="78"/>
      <c r="D507" s="79"/>
      <c r="E507" s="79"/>
      <c r="F507" s="79"/>
      <c r="G507" s="80"/>
      <c r="H507" s="67"/>
      <c r="I507" s="67"/>
      <c r="J507" s="80"/>
      <c r="K507" s="80"/>
      <c r="L507" s="41"/>
      <c r="M507" s="41"/>
      <c r="N507" s="80"/>
      <c r="O507" s="80"/>
      <c r="P507" s="41"/>
      <c r="Q507" s="41"/>
      <c r="R507" s="80"/>
      <c r="S507" s="67"/>
      <c r="T507" s="80"/>
    </row>
    <row r="508" spans="2:20" x14ac:dyDescent="0.35">
      <c r="B508" s="39"/>
      <c r="C508" s="78"/>
      <c r="D508" s="79"/>
      <c r="E508" s="79"/>
      <c r="F508" s="79"/>
      <c r="G508" s="80"/>
      <c r="H508" s="67"/>
      <c r="I508" s="67"/>
      <c r="J508" s="80"/>
      <c r="K508" s="80"/>
      <c r="L508" s="41"/>
      <c r="M508" s="41"/>
      <c r="N508" s="80"/>
      <c r="O508" s="80"/>
      <c r="P508" s="41"/>
      <c r="Q508" s="41"/>
      <c r="R508" s="80"/>
      <c r="S508" s="67"/>
      <c r="T508" s="80"/>
    </row>
    <row r="509" spans="2:20" x14ac:dyDescent="0.35">
      <c r="B509" s="39"/>
      <c r="C509" s="78"/>
      <c r="D509" s="79"/>
      <c r="E509" s="79"/>
      <c r="F509" s="79"/>
      <c r="G509" s="80"/>
      <c r="H509" s="67"/>
      <c r="I509" s="67"/>
      <c r="J509" s="80"/>
      <c r="K509" s="80"/>
      <c r="L509" s="41"/>
      <c r="M509" s="41"/>
      <c r="N509" s="80"/>
      <c r="O509" s="80"/>
      <c r="P509" s="41"/>
      <c r="Q509" s="41"/>
      <c r="R509" s="80"/>
      <c r="S509" s="67"/>
      <c r="T509" s="80"/>
    </row>
    <row r="510" spans="2:20" x14ac:dyDescent="0.35">
      <c r="B510" s="39"/>
      <c r="C510" s="78"/>
      <c r="D510" s="79"/>
      <c r="E510" s="79"/>
      <c r="F510" s="79"/>
      <c r="G510" s="80"/>
      <c r="H510" s="67"/>
      <c r="I510" s="67"/>
      <c r="J510" s="80"/>
      <c r="K510" s="80"/>
      <c r="L510" s="41"/>
      <c r="M510" s="41"/>
      <c r="N510" s="80"/>
      <c r="O510" s="80"/>
      <c r="P510" s="41"/>
      <c r="Q510" s="41"/>
      <c r="R510" s="80"/>
      <c r="S510" s="67"/>
      <c r="T510" s="80"/>
    </row>
    <row r="511" spans="2:20" x14ac:dyDescent="0.35">
      <c r="B511" s="39"/>
      <c r="C511" s="78"/>
      <c r="D511" s="79"/>
      <c r="E511" s="79"/>
      <c r="F511" s="79"/>
      <c r="G511" s="80"/>
      <c r="H511" s="67"/>
      <c r="I511" s="67"/>
      <c r="J511" s="80"/>
      <c r="K511" s="80"/>
      <c r="L511" s="41"/>
      <c r="M511" s="41"/>
      <c r="N511" s="80"/>
      <c r="O511" s="80"/>
      <c r="P511" s="41"/>
      <c r="Q511" s="41"/>
      <c r="R511" s="80"/>
      <c r="S511" s="67"/>
      <c r="T511" s="80"/>
    </row>
    <row r="512" spans="2:20" x14ac:dyDescent="0.35">
      <c r="B512" s="39"/>
      <c r="C512" s="78"/>
      <c r="D512" s="79"/>
      <c r="E512" s="79"/>
      <c r="F512" s="79"/>
      <c r="G512" s="80"/>
      <c r="H512" s="67"/>
      <c r="I512" s="67"/>
      <c r="J512" s="80"/>
      <c r="K512" s="80"/>
      <c r="L512" s="41"/>
      <c r="M512" s="41"/>
      <c r="N512" s="80"/>
      <c r="O512" s="80"/>
      <c r="P512" s="41"/>
      <c r="Q512" s="41"/>
      <c r="R512" s="80"/>
      <c r="S512" s="67"/>
      <c r="T512" s="80"/>
    </row>
    <row r="513" spans="2:20" x14ac:dyDescent="0.35">
      <c r="B513" s="39"/>
      <c r="C513" s="78"/>
      <c r="D513" s="79"/>
      <c r="E513" s="79"/>
      <c r="F513" s="79"/>
      <c r="G513" s="80"/>
      <c r="H513" s="67"/>
      <c r="I513" s="67"/>
      <c r="J513" s="80"/>
      <c r="K513" s="80"/>
      <c r="L513" s="41"/>
      <c r="M513" s="41"/>
      <c r="N513" s="80"/>
      <c r="O513" s="80"/>
      <c r="P513" s="41"/>
      <c r="Q513" s="41"/>
      <c r="R513" s="80"/>
      <c r="S513" s="67"/>
      <c r="T513" s="80"/>
    </row>
    <row r="514" spans="2:20" x14ac:dyDescent="0.35">
      <c r="B514" s="39"/>
      <c r="C514" s="78"/>
      <c r="D514" s="79"/>
      <c r="E514" s="79"/>
      <c r="F514" s="79"/>
      <c r="G514" s="80"/>
      <c r="H514" s="67"/>
      <c r="I514" s="67"/>
      <c r="J514" s="80"/>
      <c r="K514" s="80"/>
      <c r="L514" s="41"/>
      <c r="M514" s="41"/>
      <c r="N514" s="80"/>
      <c r="O514" s="80"/>
      <c r="P514" s="41"/>
      <c r="Q514" s="41"/>
      <c r="R514" s="80"/>
      <c r="S514" s="67"/>
      <c r="T514" s="80"/>
    </row>
    <row r="515" spans="2:20" x14ac:dyDescent="0.35">
      <c r="B515" s="39"/>
      <c r="C515" s="78"/>
      <c r="D515" s="79"/>
      <c r="E515" s="79"/>
      <c r="F515" s="79"/>
      <c r="G515" s="80"/>
      <c r="H515" s="67"/>
      <c r="I515" s="67"/>
      <c r="J515" s="80"/>
      <c r="K515" s="80"/>
      <c r="L515" s="41"/>
      <c r="M515" s="41"/>
      <c r="N515" s="80"/>
      <c r="O515" s="80"/>
      <c r="P515" s="41"/>
      <c r="Q515" s="41"/>
      <c r="R515" s="80"/>
      <c r="S515" s="67"/>
      <c r="T515" s="80"/>
    </row>
    <row r="516" spans="2:20" x14ac:dyDescent="0.35">
      <c r="B516" s="39"/>
      <c r="C516" s="78"/>
      <c r="D516" s="79"/>
      <c r="E516" s="79"/>
      <c r="F516" s="79"/>
      <c r="G516" s="80"/>
      <c r="H516" s="67"/>
      <c r="I516" s="67"/>
      <c r="J516" s="80"/>
      <c r="K516" s="80"/>
      <c r="L516" s="41"/>
      <c r="M516" s="41"/>
      <c r="N516" s="80"/>
      <c r="O516" s="80"/>
      <c r="P516" s="41"/>
      <c r="Q516" s="41"/>
      <c r="R516" s="80"/>
      <c r="S516" s="67"/>
      <c r="T516" s="80"/>
    </row>
    <row r="517" spans="2:20" x14ac:dyDescent="0.35">
      <c r="B517" s="39"/>
      <c r="C517" s="78"/>
      <c r="D517" s="79"/>
      <c r="E517" s="79"/>
      <c r="F517" s="79"/>
      <c r="G517" s="80"/>
      <c r="H517" s="67"/>
      <c r="I517" s="67"/>
      <c r="J517" s="80"/>
      <c r="K517" s="80"/>
      <c r="L517" s="41"/>
      <c r="M517" s="41"/>
      <c r="N517" s="80"/>
      <c r="O517" s="80"/>
      <c r="P517" s="41"/>
      <c r="Q517" s="41"/>
      <c r="R517" s="80"/>
      <c r="S517" s="67"/>
      <c r="T517" s="80"/>
    </row>
    <row r="518" spans="2:20" x14ac:dyDescent="0.35">
      <c r="B518" s="39"/>
      <c r="C518" s="78"/>
      <c r="D518" s="79"/>
      <c r="E518" s="79"/>
      <c r="F518" s="79"/>
      <c r="G518" s="80"/>
      <c r="H518" s="67"/>
      <c r="I518" s="67"/>
      <c r="J518" s="80"/>
      <c r="K518" s="80"/>
      <c r="L518" s="41"/>
      <c r="M518" s="41"/>
      <c r="N518" s="80"/>
      <c r="O518" s="80"/>
      <c r="P518" s="41"/>
      <c r="Q518" s="41"/>
      <c r="R518" s="80"/>
      <c r="S518" s="67"/>
      <c r="T518" s="80"/>
    </row>
    <row r="519" spans="2:20" x14ac:dyDescent="0.35">
      <c r="B519" s="39"/>
      <c r="C519" s="78"/>
      <c r="D519" s="79"/>
      <c r="E519" s="79"/>
      <c r="F519" s="79"/>
      <c r="G519" s="80"/>
      <c r="H519" s="67"/>
      <c r="I519" s="67"/>
      <c r="J519" s="80"/>
      <c r="K519" s="80"/>
      <c r="L519" s="41"/>
      <c r="M519" s="41"/>
      <c r="N519" s="80"/>
      <c r="O519" s="80"/>
      <c r="P519" s="41"/>
      <c r="Q519" s="41"/>
      <c r="R519" s="80"/>
      <c r="S519" s="67"/>
      <c r="T519" s="80"/>
    </row>
    <row r="520" spans="2:20" x14ac:dyDescent="0.35">
      <c r="B520" s="39"/>
      <c r="C520" s="78"/>
      <c r="D520" s="79"/>
      <c r="E520" s="79"/>
      <c r="F520" s="79"/>
      <c r="G520" s="80"/>
      <c r="H520" s="67"/>
      <c r="I520" s="67"/>
      <c r="J520" s="80"/>
      <c r="K520" s="80"/>
      <c r="L520" s="41"/>
      <c r="M520" s="41"/>
      <c r="N520" s="80"/>
      <c r="O520" s="80"/>
      <c r="P520" s="41"/>
      <c r="Q520" s="41"/>
      <c r="R520" s="80"/>
      <c r="S520" s="67"/>
      <c r="T520" s="80"/>
    </row>
    <row r="521" spans="2:20" x14ac:dyDescent="0.35">
      <c r="B521" s="39"/>
      <c r="C521" s="78"/>
      <c r="D521" s="79"/>
      <c r="E521" s="79"/>
      <c r="F521" s="79"/>
      <c r="G521" s="80"/>
      <c r="H521" s="67"/>
      <c r="I521" s="67"/>
      <c r="J521" s="80"/>
      <c r="K521" s="80"/>
      <c r="L521" s="41"/>
      <c r="M521" s="41"/>
      <c r="N521" s="80"/>
      <c r="O521" s="80"/>
      <c r="P521" s="41"/>
      <c r="Q521" s="41"/>
      <c r="R521" s="80"/>
      <c r="S521" s="67"/>
      <c r="T521" s="80"/>
    </row>
    <row r="522" spans="2:20" x14ac:dyDescent="0.35">
      <c r="B522" s="39"/>
      <c r="C522" s="78"/>
      <c r="D522" s="79"/>
      <c r="E522" s="79"/>
      <c r="F522" s="79"/>
      <c r="G522" s="80"/>
      <c r="H522" s="67"/>
      <c r="I522" s="67"/>
      <c r="J522" s="80"/>
      <c r="K522" s="80"/>
      <c r="L522" s="41"/>
      <c r="M522" s="41"/>
      <c r="N522" s="80"/>
      <c r="O522" s="80"/>
      <c r="P522" s="41"/>
      <c r="Q522" s="41"/>
      <c r="R522" s="80"/>
      <c r="S522" s="67"/>
      <c r="T522" s="80"/>
    </row>
    <row r="523" spans="2:20" x14ac:dyDescent="0.35">
      <c r="B523" s="39"/>
      <c r="C523" s="78"/>
      <c r="D523" s="79"/>
      <c r="E523" s="79"/>
      <c r="F523" s="79"/>
      <c r="G523" s="80"/>
      <c r="H523" s="67"/>
      <c r="I523" s="67"/>
      <c r="J523" s="80"/>
      <c r="K523" s="80"/>
      <c r="L523" s="41"/>
      <c r="M523" s="41"/>
      <c r="N523" s="80"/>
      <c r="O523" s="80"/>
      <c r="P523" s="41"/>
      <c r="Q523" s="41"/>
      <c r="R523" s="80"/>
      <c r="S523" s="67"/>
      <c r="T523" s="80"/>
    </row>
    <row r="524" spans="2:20" x14ac:dyDescent="0.35">
      <c r="B524" s="39"/>
      <c r="C524" s="78"/>
      <c r="D524" s="79"/>
      <c r="E524" s="79"/>
      <c r="F524" s="79"/>
      <c r="G524" s="80"/>
      <c r="H524" s="67"/>
      <c r="I524" s="67"/>
      <c r="J524" s="80"/>
      <c r="K524" s="80"/>
      <c r="L524" s="41"/>
      <c r="M524" s="41"/>
      <c r="N524" s="80"/>
      <c r="O524" s="80"/>
      <c r="P524" s="41"/>
      <c r="Q524" s="41"/>
      <c r="R524" s="80"/>
      <c r="S524" s="67"/>
      <c r="T524" s="80"/>
    </row>
    <row r="525" spans="2:20" x14ac:dyDescent="0.35">
      <c r="B525" s="39"/>
      <c r="C525" s="78"/>
      <c r="D525" s="79"/>
      <c r="E525" s="79"/>
      <c r="F525" s="79"/>
      <c r="G525" s="80"/>
      <c r="H525" s="67"/>
      <c r="I525" s="67"/>
      <c r="J525" s="80"/>
      <c r="K525" s="80"/>
      <c r="L525" s="41"/>
      <c r="M525" s="41"/>
      <c r="N525" s="80"/>
      <c r="O525" s="80"/>
      <c r="P525" s="41"/>
      <c r="Q525" s="41"/>
      <c r="R525" s="80"/>
      <c r="S525" s="67"/>
      <c r="T525" s="80"/>
    </row>
    <row r="526" spans="2:20" x14ac:dyDescent="0.35">
      <c r="B526" s="39"/>
      <c r="C526" s="78"/>
      <c r="D526" s="79"/>
      <c r="E526" s="79"/>
      <c r="F526" s="79"/>
      <c r="G526" s="80"/>
      <c r="H526" s="67"/>
      <c r="I526" s="67"/>
      <c r="J526" s="80"/>
      <c r="K526" s="80"/>
      <c r="L526" s="41"/>
      <c r="M526" s="41"/>
      <c r="N526" s="80"/>
      <c r="O526" s="80"/>
      <c r="P526" s="41"/>
      <c r="Q526" s="41"/>
      <c r="R526" s="80"/>
      <c r="S526" s="67"/>
      <c r="T526" s="80"/>
    </row>
    <row r="527" spans="2:20" x14ac:dyDescent="0.35">
      <c r="B527" s="39"/>
      <c r="C527" s="78"/>
      <c r="D527" s="79"/>
      <c r="E527" s="79"/>
      <c r="F527" s="79"/>
      <c r="G527" s="80"/>
      <c r="H527" s="67"/>
      <c r="I527" s="67"/>
      <c r="J527" s="80"/>
      <c r="K527" s="80"/>
      <c r="L527" s="41"/>
      <c r="M527" s="41"/>
      <c r="N527" s="80"/>
      <c r="O527" s="80"/>
      <c r="P527" s="41"/>
      <c r="Q527" s="41"/>
      <c r="R527" s="80"/>
      <c r="S527" s="67"/>
      <c r="T527" s="80"/>
    </row>
    <row r="528" spans="2:20" x14ac:dyDescent="0.35">
      <c r="B528" s="39"/>
      <c r="C528" s="78"/>
      <c r="D528" s="79"/>
      <c r="E528" s="79"/>
      <c r="F528" s="79"/>
      <c r="G528" s="80"/>
      <c r="H528" s="67"/>
      <c r="I528" s="67"/>
      <c r="J528" s="80"/>
      <c r="K528" s="80"/>
      <c r="L528" s="41"/>
      <c r="M528" s="41"/>
      <c r="N528" s="80"/>
      <c r="O528" s="80"/>
      <c r="P528" s="41"/>
      <c r="Q528" s="41"/>
      <c r="R528" s="80"/>
      <c r="S528" s="67"/>
      <c r="T528" s="80"/>
    </row>
    <row r="529" spans="2:20" x14ac:dyDescent="0.35">
      <c r="B529" s="39"/>
      <c r="C529" s="78"/>
      <c r="D529" s="79"/>
      <c r="E529" s="79"/>
      <c r="F529" s="79"/>
      <c r="G529" s="80"/>
      <c r="H529" s="67"/>
      <c r="I529" s="67"/>
      <c r="J529" s="80"/>
      <c r="K529" s="80"/>
      <c r="L529" s="41"/>
      <c r="M529" s="41"/>
      <c r="N529" s="80"/>
      <c r="O529" s="80"/>
      <c r="P529" s="41"/>
      <c r="Q529" s="41"/>
      <c r="R529" s="80"/>
      <c r="S529" s="67"/>
      <c r="T529" s="80"/>
    </row>
    <row r="530" spans="2:20" x14ac:dyDescent="0.35">
      <c r="B530" s="39"/>
      <c r="C530" s="78"/>
      <c r="D530" s="79"/>
      <c r="E530" s="79"/>
      <c r="F530" s="79"/>
      <c r="G530" s="80"/>
      <c r="H530" s="67"/>
      <c r="I530" s="67"/>
      <c r="J530" s="80"/>
      <c r="K530" s="80"/>
      <c r="L530" s="41"/>
      <c r="M530" s="41"/>
      <c r="N530" s="80"/>
      <c r="O530" s="80"/>
      <c r="P530" s="41"/>
      <c r="Q530" s="41"/>
      <c r="R530" s="80"/>
      <c r="S530" s="67"/>
      <c r="T530" s="80"/>
    </row>
    <row r="531" spans="2:20" x14ac:dyDescent="0.35">
      <c r="B531" s="39"/>
      <c r="C531" s="78"/>
      <c r="D531" s="79"/>
      <c r="E531" s="79"/>
      <c r="F531" s="79"/>
      <c r="G531" s="80"/>
      <c r="H531" s="67"/>
      <c r="I531" s="67"/>
      <c r="J531" s="80"/>
      <c r="K531" s="80"/>
      <c r="L531" s="41"/>
      <c r="M531" s="41"/>
      <c r="N531" s="80"/>
      <c r="O531" s="80"/>
      <c r="P531" s="41"/>
      <c r="Q531" s="41"/>
      <c r="R531" s="80"/>
      <c r="S531" s="67"/>
      <c r="T531" s="80"/>
    </row>
    <row r="532" spans="2:20" x14ac:dyDescent="0.35">
      <c r="B532" s="39"/>
      <c r="C532" s="78"/>
      <c r="D532" s="79"/>
      <c r="E532" s="79"/>
      <c r="F532" s="79"/>
      <c r="G532" s="80"/>
      <c r="H532" s="67"/>
      <c r="I532" s="67"/>
      <c r="J532" s="80"/>
      <c r="K532" s="80"/>
      <c r="L532" s="41"/>
      <c r="M532" s="41"/>
      <c r="N532" s="80"/>
      <c r="O532" s="80"/>
      <c r="P532" s="41"/>
      <c r="Q532" s="41"/>
      <c r="R532" s="80"/>
      <c r="S532" s="67"/>
      <c r="T532" s="80"/>
    </row>
    <row r="533" spans="2:20" x14ac:dyDescent="0.35">
      <c r="B533" s="39"/>
      <c r="C533" s="78"/>
      <c r="D533" s="79"/>
      <c r="E533" s="79"/>
      <c r="F533" s="79"/>
      <c r="G533" s="80"/>
      <c r="H533" s="67"/>
      <c r="I533" s="67"/>
      <c r="J533" s="80"/>
      <c r="K533" s="80"/>
      <c r="L533" s="41"/>
      <c r="M533" s="41"/>
      <c r="N533" s="80"/>
      <c r="O533" s="80"/>
      <c r="P533" s="41"/>
      <c r="Q533" s="41"/>
      <c r="R533" s="80"/>
      <c r="S533" s="67"/>
      <c r="T533" s="80"/>
    </row>
    <row r="534" spans="2:20" x14ac:dyDescent="0.35">
      <c r="B534" s="39"/>
      <c r="C534" s="78"/>
      <c r="D534" s="79"/>
      <c r="E534" s="79"/>
      <c r="F534" s="79"/>
      <c r="G534" s="80"/>
      <c r="H534" s="67"/>
      <c r="I534" s="67"/>
      <c r="J534" s="80"/>
      <c r="K534" s="80"/>
      <c r="L534" s="41"/>
      <c r="M534" s="41"/>
      <c r="N534" s="80"/>
      <c r="O534" s="80"/>
      <c r="P534" s="41"/>
      <c r="Q534" s="41"/>
      <c r="R534" s="80"/>
      <c r="S534" s="67"/>
      <c r="T534" s="80"/>
    </row>
    <row r="535" spans="2:20" x14ac:dyDescent="0.35">
      <c r="B535" s="39"/>
      <c r="C535" s="78"/>
      <c r="D535" s="79"/>
      <c r="E535" s="79"/>
      <c r="F535" s="79"/>
      <c r="G535" s="80"/>
      <c r="H535" s="67"/>
      <c r="I535" s="67"/>
      <c r="J535" s="80"/>
      <c r="K535" s="80"/>
      <c r="L535" s="41"/>
      <c r="M535" s="41"/>
      <c r="N535" s="80"/>
      <c r="O535" s="80"/>
      <c r="P535" s="41"/>
      <c r="Q535" s="41"/>
      <c r="R535" s="80"/>
      <c r="S535" s="67"/>
      <c r="T535" s="80"/>
    </row>
    <row r="536" spans="2:20" x14ac:dyDescent="0.35">
      <c r="B536" s="39"/>
      <c r="C536" s="78"/>
      <c r="D536" s="79"/>
      <c r="E536" s="79"/>
      <c r="F536" s="79"/>
      <c r="G536" s="80"/>
      <c r="H536" s="67"/>
      <c r="I536" s="67"/>
      <c r="J536" s="80"/>
      <c r="K536" s="80"/>
      <c r="L536" s="41"/>
      <c r="M536" s="41"/>
      <c r="N536" s="80"/>
      <c r="O536" s="80"/>
      <c r="P536" s="41"/>
      <c r="Q536" s="41"/>
      <c r="R536" s="80"/>
      <c r="S536" s="67"/>
      <c r="T536" s="80"/>
    </row>
    <row r="537" spans="2:20" x14ac:dyDescent="0.35">
      <c r="B537" s="39"/>
      <c r="C537" s="78"/>
      <c r="D537" s="79"/>
      <c r="E537" s="79"/>
      <c r="F537" s="79"/>
      <c r="G537" s="80"/>
      <c r="H537" s="67"/>
      <c r="I537" s="67"/>
      <c r="J537" s="80"/>
      <c r="K537" s="80"/>
      <c r="L537" s="41"/>
      <c r="M537" s="41"/>
      <c r="N537" s="80"/>
      <c r="O537" s="80"/>
      <c r="P537" s="41"/>
      <c r="Q537" s="41"/>
      <c r="R537" s="80"/>
      <c r="S537" s="67"/>
      <c r="T537" s="80"/>
    </row>
    <row r="538" spans="2:20" x14ac:dyDescent="0.35">
      <c r="B538" s="39"/>
      <c r="C538" s="78"/>
      <c r="D538" s="79"/>
      <c r="E538" s="79"/>
      <c r="F538" s="79"/>
      <c r="G538" s="80"/>
      <c r="H538" s="67"/>
      <c r="I538" s="67"/>
      <c r="J538" s="80"/>
      <c r="K538" s="80"/>
      <c r="L538" s="41"/>
      <c r="M538" s="41"/>
      <c r="N538" s="80"/>
      <c r="O538" s="80"/>
      <c r="P538" s="41"/>
      <c r="Q538" s="41"/>
      <c r="R538" s="80"/>
      <c r="S538" s="67"/>
      <c r="T538" s="80"/>
    </row>
    <row r="539" spans="2:20" x14ac:dyDescent="0.35">
      <c r="B539" s="39"/>
      <c r="C539" s="78"/>
      <c r="D539" s="79"/>
      <c r="E539" s="79"/>
      <c r="F539" s="79"/>
      <c r="G539" s="80"/>
      <c r="H539" s="67"/>
      <c r="I539" s="67"/>
      <c r="J539" s="80"/>
      <c r="K539" s="80"/>
      <c r="L539" s="41"/>
      <c r="M539" s="41"/>
      <c r="N539" s="80"/>
      <c r="O539" s="80"/>
      <c r="P539" s="41"/>
      <c r="Q539" s="41"/>
      <c r="R539" s="80"/>
      <c r="S539" s="67"/>
      <c r="T539" s="80"/>
    </row>
    <row r="540" spans="2:20" x14ac:dyDescent="0.35">
      <c r="B540" s="39"/>
      <c r="C540" s="78"/>
      <c r="D540" s="79"/>
      <c r="E540" s="79"/>
      <c r="F540" s="79"/>
      <c r="G540" s="80"/>
      <c r="H540" s="67"/>
      <c r="I540" s="67"/>
      <c r="J540" s="80"/>
      <c r="K540" s="80"/>
      <c r="L540" s="41"/>
      <c r="M540" s="41"/>
      <c r="N540" s="80"/>
      <c r="O540" s="80"/>
      <c r="P540" s="41"/>
      <c r="Q540" s="41"/>
      <c r="R540" s="80"/>
      <c r="S540" s="67"/>
      <c r="T540" s="80"/>
    </row>
    <row r="541" spans="2:20" x14ac:dyDescent="0.35">
      <c r="B541" s="39"/>
      <c r="C541" s="78"/>
      <c r="D541" s="79"/>
      <c r="E541" s="79"/>
      <c r="F541" s="79"/>
      <c r="G541" s="80"/>
      <c r="H541" s="67"/>
      <c r="I541" s="67"/>
      <c r="J541" s="80"/>
      <c r="K541" s="80"/>
      <c r="L541" s="41"/>
      <c r="M541" s="41"/>
      <c r="N541" s="80"/>
      <c r="O541" s="80"/>
      <c r="P541" s="41"/>
      <c r="Q541" s="41"/>
      <c r="R541" s="80"/>
      <c r="S541" s="67"/>
      <c r="T541" s="80"/>
    </row>
    <row r="542" spans="2:20" x14ac:dyDescent="0.35">
      <c r="B542" s="39"/>
      <c r="C542" s="78"/>
      <c r="D542" s="79"/>
      <c r="E542" s="79"/>
      <c r="F542" s="79"/>
      <c r="G542" s="80"/>
      <c r="H542" s="67"/>
      <c r="I542" s="67"/>
      <c r="J542" s="80"/>
      <c r="K542" s="80"/>
      <c r="L542" s="41"/>
      <c r="M542" s="41"/>
      <c r="N542" s="80"/>
      <c r="O542" s="80"/>
      <c r="P542" s="41"/>
      <c r="Q542" s="41"/>
      <c r="R542" s="80"/>
      <c r="S542" s="67"/>
      <c r="T542" s="80"/>
    </row>
    <row r="543" spans="2:20" x14ac:dyDescent="0.35">
      <c r="B543" s="39"/>
      <c r="C543" s="78"/>
      <c r="D543" s="79"/>
      <c r="E543" s="79"/>
      <c r="F543" s="79"/>
      <c r="G543" s="80"/>
      <c r="H543" s="67"/>
      <c r="I543" s="67"/>
      <c r="J543" s="80"/>
      <c r="K543" s="80"/>
      <c r="L543" s="41"/>
      <c r="M543" s="41"/>
      <c r="N543" s="80"/>
      <c r="O543" s="80"/>
      <c r="P543" s="41"/>
      <c r="Q543" s="41"/>
      <c r="R543" s="80"/>
      <c r="S543" s="67"/>
      <c r="T543" s="80"/>
    </row>
    <row r="544" spans="2:20" x14ac:dyDescent="0.35">
      <c r="B544" s="39"/>
      <c r="C544" s="78"/>
      <c r="D544" s="79"/>
      <c r="E544" s="79"/>
      <c r="F544" s="79"/>
      <c r="G544" s="80"/>
      <c r="H544" s="67"/>
      <c r="I544" s="67"/>
      <c r="J544" s="80"/>
      <c r="K544" s="80"/>
      <c r="L544" s="41"/>
      <c r="M544" s="41"/>
      <c r="N544" s="80"/>
      <c r="O544" s="80"/>
      <c r="P544" s="41"/>
      <c r="Q544" s="41"/>
      <c r="R544" s="80"/>
      <c r="S544" s="67"/>
      <c r="T544" s="80"/>
    </row>
    <row r="545" spans="2:20" x14ac:dyDescent="0.35">
      <c r="B545" s="39"/>
      <c r="C545" s="78"/>
      <c r="D545" s="79"/>
      <c r="E545" s="79"/>
      <c r="F545" s="79"/>
      <c r="G545" s="80"/>
      <c r="H545" s="67"/>
      <c r="I545" s="67"/>
      <c r="J545" s="80"/>
      <c r="K545" s="80"/>
      <c r="L545" s="41"/>
      <c r="M545" s="41"/>
      <c r="N545" s="80"/>
      <c r="O545" s="80"/>
      <c r="P545" s="41"/>
      <c r="Q545" s="41"/>
      <c r="R545" s="80"/>
      <c r="S545" s="67"/>
      <c r="T545" s="80"/>
    </row>
    <row r="546" spans="2:20" x14ac:dyDescent="0.35">
      <c r="B546" s="39"/>
      <c r="C546" s="78"/>
      <c r="D546" s="79"/>
      <c r="E546" s="79"/>
      <c r="F546" s="79"/>
      <c r="G546" s="80"/>
      <c r="H546" s="67"/>
      <c r="I546" s="67"/>
      <c r="J546" s="80"/>
      <c r="K546" s="80"/>
      <c r="L546" s="41"/>
      <c r="M546" s="41"/>
      <c r="N546" s="80"/>
      <c r="O546" s="80"/>
      <c r="P546" s="41"/>
      <c r="Q546" s="41"/>
      <c r="R546" s="80"/>
      <c r="S546" s="67"/>
      <c r="T546" s="80"/>
    </row>
    <row r="547" spans="2:20" x14ac:dyDescent="0.35">
      <c r="B547" s="39"/>
      <c r="C547" s="78"/>
      <c r="D547" s="79"/>
      <c r="E547" s="79"/>
      <c r="F547" s="79"/>
      <c r="G547" s="80"/>
      <c r="H547" s="67"/>
      <c r="I547" s="67"/>
      <c r="J547" s="80"/>
      <c r="K547" s="80"/>
      <c r="L547" s="41"/>
      <c r="M547" s="41"/>
      <c r="N547" s="80"/>
      <c r="O547" s="80"/>
      <c r="P547" s="41"/>
      <c r="Q547" s="41"/>
      <c r="R547" s="80"/>
      <c r="S547" s="67"/>
      <c r="T547" s="80"/>
    </row>
    <row r="548" spans="2:20" x14ac:dyDescent="0.35">
      <c r="B548" s="39"/>
      <c r="C548" s="78"/>
      <c r="D548" s="79"/>
      <c r="E548" s="79"/>
      <c r="F548" s="79"/>
      <c r="G548" s="80"/>
      <c r="H548" s="67"/>
      <c r="I548" s="67"/>
      <c r="J548" s="80"/>
      <c r="K548" s="80"/>
      <c r="L548" s="41"/>
      <c r="M548" s="41"/>
      <c r="N548" s="80"/>
      <c r="O548" s="80"/>
      <c r="P548" s="41"/>
      <c r="Q548" s="41"/>
      <c r="R548" s="80"/>
      <c r="S548" s="67"/>
      <c r="T548" s="80"/>
    </row>
    <row r="549" spans="2:20" x14ac:dyDescent="0.35">
      <c r="B549" s="39"/>
      <c r="C549" s="78"/>
      <c r="D549" s="79"/>
      <c r="E549" s="79"/>
      <c r="F549" s="79"/>
      <c r="G549" s="80"/>
      <c r="H549" s="67"/>
      <c r="I549" s="67"/>
      <c r="J549" s="80"/>
      <c r="K549" s="80"/>
      <c r="L549" s="41"/>
      <c r="M549" s="41"/>
      <c r="N549" s="80"/>
      <c r="O549" s="80"/>
      <c r="P549" s="41"/>
      <c r="Q549" s="41"/>
      <c r="R549" s="80"/>
      <c r="S549" s="67"/>
      <c r="T549" s="80"/>
    </row>
    <row r="550" spans="2:20" x14ac:dyDescent="0.35">
      <c r="B550" s="39"/>
      <c r="C550" s="78"/>
      <c r="D550" s="79"/>
      <c r="E550" s="79"/>
      <c r="F550" s="79"/>
      <c r="G550" s="80"/>
      <c r="H550" s="67"/>
      <c r="I550" s="67"/>
      <c r="J550" s="80"/>
      <c r="K550" s="80"/>
      <c r="L550" s="41"/>
      <c r="M550" s="41"/>
      <c r="N550" s="80"/>
      <c r="O550" s="80"/>
      <c r="P550" s="41"/>
      <c r="Q550" s="41"/>
      <c r="R550" s="80"/>
      <c r="S550" s="67"/>
      <c r="T550" s="80"/>
    </row>
    <row r="551" spans="2:20" x14ac:dyDescent="0.35">
      <c r="B551" s="39"/>
      <c r="C551" s="78"/>
      <c r="D551" s="79"/>
      <c r="E551" s="79"/>
      <c r="F551" s="79"/>
      <c r="G551" s="80"/>
      <c r="H551" s="67"/>
      <c r="I551" s="67"/>
      <c r="J551" s="80"/>
      <c r="K551" s="80"/>
      <c r="L551" s="41"/>
      <c r="M551" s="41"/>
      <c r="N551" s="80"/>
      <c r="O551" s="80"/>
      <c r="P551" s="41"/>
      <c r="Q551" s="41"/>
      <c r="R551" s="80"/>
      <c r="S551" s="67"/>
      <c r="T551" s="80"/>
    </row>
    <row r="552" spans="2:20" x14ac:dyDescent="0.35">
      <c r="B552" s="39"/>
      <c r="C552" s="78"/>
      <c r="D552" s="79"/>
      <c r="E552" s="79"/>
      <c r="F552" s="79"/>
      <c r="G552" s="80"/>
      <c r="H552" s="67"/>
      <c r="I552" s="67"/>
      <c r="J552" s="80"/>
      <c r="K552" s="80"/>
      <c r="L552" s="41"/>
      <c r="M552" s="41"/>
      <c r="N552" s="80"/>
      <c r="O552" s="80"/>
      <c r="P552" s="41"/>
      <c r="Q552" s="41"/>
      <c r="R552" s="80"/>
      <c r="S552" s="67"/>
      <c r="T552" s="80"/>
    </row>
    <row r="553" spans="2:20" x14ac:dyDescent="0.35">
      <c r="B553" s="39"/>
      <c r="C553" s="78"/>
      <c r="D553" s="79"/>
      <c r="E553" s="79"/>
      <c r="F553" s="79"/>
      <c r="G553" s="80"/>
      <c r="H553" s="67"/>
      <c r="I553" s="67"/>
      <c r="J553" s="80"/>
      <c r="K553" s="80"/>
      <c r="L553" s="41"/>
      <c r="M553" s="41"/>
      <c r="N553" s="80"/>
      <c r="O553" s="80"/>
      <c r="P553" s="41"/>
      <c r="Q553" s="41"/>
      <c r="R553" s="80"/>
      <c r="S553" s="67"/>
      <c r="T553" s="80"/>
    </row>
    <row r="554" spans="2:20" x14ac:dyDescent="0.35">
      <c r="B554" s="39"/>
      <c r="C554" s="78"/>
      <c r="D554" s="79"/>
      <c r="E554" s="79"/>
      <c r="F554" s="79"/>
      <c r="G554" s="80"/>
      <c r="H554" s="67"/>
      <c r="I554" s="67"/>
      <c r="J554" s="80"/>
      <c r="K554" s="80"/>
      <c r="L554" s="41"/>
      <c r="M554" s="41"/>
      <c r="N554" s="80"/>
      <c r="O554" s="80"/>
      <c r="P554" s="41"/>
      <c r="Q554" s="41"/>
      <c r="R554" s="80"/>
      <c r="S554" s="67"/>
      <c r="T554" s="80"/>
    </row>
    <row r="555" spans="2:20" x14ac:dyDescent="0.35">
      <c r="B555" s="39"/>
      <c r="C555" s="78"/>
      <c r="D555" s="79"/>
      <c r="E555" s="79"/>
      <c r="F555" s="79"/>
      <c r="G555" s="80"/>
      <c r="H555" s="67"/>
      <c r="I555" s="67"/>
      <c r="J555" s="80"/>
      <c r="K555" s="80"/>
      <c r="L555" s="41"/>
      <c r="M555" s="41"/>
      <c r="N555" s="80"/>
      <c r="O555" s="80"/>
      <c r="P555" s="41"/>
      <c r="Q555" s="41"/>
      <c r="R555" s="80"/>
      <c r="S555" s="67"/>
      <c r="T555" s="80"/>
    </row>
    <row r="556" spans="2:20" x14ac:dyDescent="0.35">
      <c r="B556" s="39"/>
      <c r="C556" s="78"/>
      <c r="D556" s="79"/>
      <c r="E556" s="79"/>
      <c r="F556" s="79"/>
      <c r="G556" s="80"/>
      <c r="H556" s="67"/>
      <c r="I556" s="67"/>
      <c r="J556" s="80"/>
      <c r="K556" s="80"/>
      <c r="L556" s="41"/>
      <c r="M556" s="41"/>
      <c r="N556" s="80"/>
      <c r="O556" s="80"/>
      <c r="P556" s="41"/>
      <c r="Q556" s="41"/>
      <c r="R556" s="80"/>
      <c r="S556" s="67"/>
      <c r="T556" s="80"/>
    </row>
    <row r="557" spans="2:20" x14ac:dyDescent="0.35">
      <c r="B557" s="39"/>
      <c r="C557" s="78"/>
      <c r="D557" s="79"/>
      <c r="E557" s="79"/>
      <c r="F557" s="79"/>
      <c r="G557" s="80"/>
      <c r="H557" s="67"/>
      <c r="I557" s="67"/>
      <c r="J557" s="80"/>
      <c r="K557" s="80"/>
      <c r="L557" s="41"/>
      <c r="M557" s="41"/>
      <c r="N557" s="80"/>
      <c r="O557" s="80"/>
      <c r="P557" s="41"/>
      <c r="Q557" s="41"/>
      <c r="R557" s="80"/>
      <c r="S557" s="67"/>
      <c r="T557" s="80"/>
    </row>
    <row r="558" spans="2:20" x14ac:dyDescent="0.35">
      <c r="B558" s="39"/>
      <c r="C558" s="78"/>
      <c r="D558" s="79"/>
      <c r="E558" s="79"/>
      <c r="F558" s="79"/>
      <c r="G558" s="80"/>
      <c r="H558" s="67"/>
      <c r="I558" s="67"/>
      <c r="J558" s="80"/>
      <c r="K558" s="80"/>
      <c r="L558" s="41"/>
      <c r="M558" s="41"/>
      <c r="N558" s="80"/>
      <c r="O558" s="80"/>
      <c r="P558" s="41"/>
      <c r="Q558" s="41"/>
      <c r="R558" s="80"/>
      <c r="S558" s="67"/>
      <c r="T558" s="80"/>
    </row>
    <row r="559" spans="2:20" x14ac:dyDescent="0.35">
      <c r="B559" s="39"/>
      <c r="C559" s="78"/>
      <c r="D559" s="79"/>
      <c r="E559" s="79"/>
      <c r="F559" s="79"/>
      <c r="G559" s="80"/>
      <c r="H559" s="67"/>
      <c r="I559" s="67"/>
      <c r="J559" s="80"/>
      <c r="K559" s="80"/>
      <c r="L559" s="41"/>
      <c r="M559" s="41"/>
      <c r="N559" s="80"/>
      <c r="O559" s="80"/>
      <c r="P559" s="41"/>
      <c r="Q559" s="41"/>
      <c r="R559" s="80"/>
      <c r="S559" s="67"/>
      <c r="T559" s="80"/>
    </row>
    <row r="560" spans="2:20" x14ac:dyDescent="0.35">
      <c r="B560" s="39"/>
      <c r="C560" s="78"/>
      <c r="D560" s="79"/>
      <c r="E560" s="79"/>
      <c r="F560" s="79"/>
      <c r="G560" s="80"/>
      <c r="H560" s="67"/>
      <c r="I560" s="67"/>
      <c r="J560" s="80"/>
      <c r="K560" s="80"/>
      <c r="L560" s="41"/>
      <c r="M560" s="41"/>
      <c r="N560" s="80"/>
      <c r="O560" s="80"/>
      <c r="P560" s="41"/>
      <c r="Q560" s="41"/>
      <c r="R560" s="80"/>
      <c r="S560" s="67"/>
      <c r="T560" s="80"/>
    </row>
    <row r="561" spans="2:20" x14ac:dyDescent="0.35">
      <c r="B561" s="39"/>
      <c r="C561" s="78"/>
      <c r="D561" s="79"/>
      <c r="E561" s="79"/>
      <c r="F561" s="79"/>
      <c r="G561" s="80"/>
      <c r="H561" s="67"/>
      <c r="I561" s="67"/>
      <c r="J561" s="80"/>
      <c r="K561" s="80"/>
      <c r="L561" s="41"/>
      <c r="M561" s="41"/>
      <c r="N561" s="80"/>
      <c r="O561" s="80"/>
      <c r="P561" s="41"/>
      <c r="Q561" s="41"/>
      <c r="R561" s="80"/>
      <c r="S561" s="67"/>
      <c r="T561" s="80"/>
    </row>
    <row r="562" spans="2:20" x14ac:dyDescent="0.35">
      <c r="B562" s="39"/>
      <c r="C562" s="78"/>
      <c r="D562" s="79"/>
      <c r="E562" s="79"/>
      <c r="F562" s="79"/>
      <c r="G562" s="80"/>
      <c r="H562" s="67"/>
      <c r="I562" s="67"/>
      <c r="J562" s="80"/>
      <c r="K562" s="80"/>
      <c r="L562" s="41"/>
      <c r="M562" s="41"/>
      <c r="N562" s="80"/>
      <c r="O562" s="80"/>
      <c r="P562" s="41"/>
      <c r="Q562" s="41"/>
      <c r="R562" s="80"/>
      <c r="S562" s="67"/>
      <c r="T562" s="80"/>
    </row>
    <row r="563" spans="2:20" x14ac:dyDescent="0.35">
      <c r="B563" s="39"/>
      <c r="C563" s="78"/>
      <c r="D563" s="79"/>
      <c r="E563" s="79"/>
      <c r="F563" s="79"/>
      <c r="G563" s="80"/>
      <c r="H563" s="67"/>
      <c r="I563" s="67"/>
      <c r="J563" s="80"/>
      <c r="K563" s="80"/>
      <c r="L563" s="41"/>
      <c r="M563" s="41"/>
      <c r="N563" s="80"/>
      <c r="O563" s="80"/>
      <c r="P563" s="41"/>
      <c r="Q563" s="41"/>
      <c r="R563" s="80"/>
      <c r="S563" s="67"/>
      <c r="T563" s="80"/>
    </row>
    <row r="564" spans="2:20" x14ac:dyDescent="0.35">
      <c r="B564" s="39"/>
      <c r="C564" s="78"/>
      <c r="D564" s="79"/>
      <c r="E564" s="79"/>
      <c r="F564" s="79"/>
      <c r="G564" s="80"/>
      <c r="H564" s="67"/>
      <c r="I564" s="67"/>
      <c r="J564" s="80"/>
      <c r="K564" s="80"/>
      <c r="L564" s="41"/>
      <c r="M564" s="41"/>
      <c r="N564" s="80"/>
      <c r="O564" s="80"/>
      <c r="P564" s="41"/>
      <c r="Q564" s="41"/>
      <c r="R564" s="80"/>
      <c r="S564" s="67"/>
      <c r="T564" s="80"/>
    </row>
    <row r="565" spans="2:20" x14ac:dyDescent="0.35">
      <c r="B565" s="39"/>
      <c r="C565" s="78"/>
      <c r="D565" s="79"/>
      <c r="E565" s="79"/>
      <c r="F565" s="79"/>
      <c r="G565" s="80"/>
      <c r="H565" s="67"/>
      <c r="I565" s="67"/>
      <c r="J565" s="80"/>
      <c r="K565" s="80"/>
      <c r="L565" s="41"/>
      <c r="M565" s="41"/>
      <c r="N565" s="80"/>
      <c r="O565" s="80"/>
      <c r="P565" s="41"/>
      <c r="Q565" s="41"/>
      <c r="R565" s="80"/>
      <c r="S565" s="67"/>
      <c r="T565" s="80"/>
    </row>
    <row r="566" spans="2:20" x14ac:dyDescent="0.35">
      <c r="B566" s="39"/>
      <c r="C566" s="78"/>
      <c r="D566" s="79"/>
      <c r="E566" s="79"/>
      <c r="F566" s="79"/>
      <c r="G566" s="80"/>
      <c r="H566" s="67"/>
      <c r="I566" s="67"/>
      <c r="J566" s="80"/>
      <c r="K566" s="80"/>
      <c r="L566" s="41"/>
      <c r="M566" s="41"/>
      <c r="N566" s="80"/>
      <c r="O566" s="80"/>
      <c r="P566" s="41"/>
      <c r="Q566" s="41"/>
      <c r="R566" s="80"/>
      <c r="S566" s="67"/>
      <c r="T566" s="80"/>
    </row>
    <row r="567" spans="2:20" x14ac:dyDescent="0.35">
      <c r="B567" s="39"/>
      <c r="C567" s="78"/>
      <c r="D567" s="79"/>
      <c r="E567" s="79"/>
      <c r="F567" s="79"/>
      <c r="G567" s="80"/>
      <c r="H567" s="67"/>
      <c r="I567" s="67"/>
      <c r="J567" s="80"/>
      <c r="K567" s="80"/>
      <c r="L567" s="41"/>
      <c r="M567" s="41"/>
      <c r="N567" s="80"/>
      <c r="O567" s="80"/>
      <c r="P567" s="41"/>
      <c r="Q567" s="41"/>
      <c r="R567" s="80"/>
      <c r="S567" s="67"/>
      <c r="T567" s="80"/>
    </row>
    <row r="568" spans="2:20" x14ac:dyDescent="0.35">
      <c r="B568" s="39"/>
      <c r="C568" s="78"/>
      <c r="D568" s="79"/>
      <c r="E568" s="79"/>
      <c r="F568" s="79"/>
      <c r="G568" s="80"/>
      <c r="H568" s="67"/>
      <c r="I568" s="67"/>
      <c r="J568" s="80"/>
      <c r="K568" s="80"/>
      <c r="L568" s="41"/>
      <c r="M568" s="41"/>
      <c r="N568" s="80"/>
      <c r="O568" s="80"/>
      <c r="P568" s="41"/>
      <c r="Q568" s="41"/>
      <c r="R568" s="80"/>
      <c r="S568" s="67"/>
      <c r="T568" s="80"/>
    </row>
    <row r="569" spans="2:20" x14ac:dyDescent="0.35">
      <c r="B569" s="39"/>
      <c r="C569" s="78"/>
      <c r="D569" s="79"/>
      <c r="E569" s="79"/>
      <c r="F569" s="79"/>
      <c r="G569" s="80"/>
      <c r="H569" s="67"/>
      <c r="I569" s="67"/>
      <c r="J569" s="80"/>
      <c r="K569" s="80"/>
      <c r="L569" s="41"/>
      <c r="M569" s="41"/>
      <c r="N569" s="80"/>
      <c r="O569" s="80"/>
      <c r="P569" s="41"/>
      <c r="Q569" s="41"/>
      <c r="R569" s="80"/>
      <c r="S569" s="67"/>
      <c r="T569" s="80"/>
    </row>
    <row r="570" spans="2:20" x14ac:dyDescent="0.35">
      <c r="B570" s="39"/>
      <c r="C570" s="78"/>
      <c r="D570" s="79"/>
      <c r="E570" s="79"/>
      <c r="F570" s="79"/>
      <c r="G570" s="80"/>
      <c r="H570" s="67"/>
      <c r="I570" s="67"/>
      <c r="J570" s="80"/>
      <c r="K570" s="80"/>
      <c r="L570" s="41"/>
      <c r="M570" s="41"/>
      <c r="N570" s="80"/>
      <c r="O570" s="80"/>
      <c r="P570" s="41"/>
      <c r="Q570" s="41"/>
      <c r="R570" s="80"/>
      <c r="S570" s="67"/>
      <c r="T570" s="80"/>
    </row>
    <row r="571" spans="2:20" x14ac:dyDescent="0.35">
      <c r="B571" s="39"/>
      <c r="C571" s="78"/>
      <c r="D571" s="79"/>
      <c r="E571" s="79"/>
      <c r="F571" s="79"/>
      <c r="G571" s="80"/>
      <c r="H571" s="67"/>
      <c r="I571" s="67"/>
      <c r="J571" s="80"/>
      <c r="K571" s="80"/>
      <c r="L571" s="41"/>
      <c r="M571" s="41"/>
      <c r="N571" s="80"/>
      <c r="O571" s="80"/>
      <c r="P571" s="41"/>
      <c r="Q571" s="41"/>
      <c r="R571" s="80"/>
      <c r="S571" s="67"/>
      <c r="T571" s="80"/>
    </row>
    <row r="572" spans="2:20" x14ac:dyDescent="0.35">
      <c r="B572" s="39"/>
      <c r="C572" s="78"/>
      <c r="D572" s="79"/>
      <c r="E572" s="79"/>
      <c r="F572" s="79"/>
      <c r="G572" s="80"/>
      <c r="H572" s="67"/>
      <c r="I572" s="67"/>
      <c r="J572" s="80"/>
      <c r="K572" s="80"/>
      <c r="L572" s="41"/>
      <c r="M572" s="41"/>
      <c r="N572" s="80"/>
      <c r="O572" s="80"/>
      <c r="P572" s="41"/>
      <c r="Q572" s="41"/>
      <c r="R572" s="80"/>
      <c r="S572" s="67"/>
      <c r="T572" s="80"/>
    </row>
    <row r="573" spans="2:20" x14ac:dyDescent="0.35">
      <c r="B573" s="39"/>
      <c r="C573" s="78"/>
      <c r="D573" s="79"/>
      <c r="E573" s="79"/>
      <c r="F573" s="79"/>
      <c r="G573" s="80"/>
      <c r="H573" s="67"/>
      <c r="I573" s="67"/>
      <c r="J573" s="80"/>
      <c r="K573" s="80"/>
      <c r="L573" s="41"/>
      <c r="M573" s="41"/>
      <c r="N573" s="80"/>
      <c r="O573" s="80"/>
      <c r="P573" s="41"/>
      <c r="Q573" s="41"/>
      <c r="R573" s="80"/>
      <c r="S573" s="67"/>
      <c r="T573" s="80"/>
    </row>
    <row r="574" spans="2:20" x14ac:dyDescent="0.35">
      <c r="B574" s="39"/>
      <c r="C574" s="78"/>
      <c r="D574" s="79"/>
      <c r="E574" s="79"/>
      <c r="F574" s="79"/>
      <c r="G574" s="80"/>
      <c r="H574" s="67"/>
      <c r="I574" s="67"/>
      <c r="J574" s="80"/>
      <c r="K574" s="80"/>
      <c r="L574" s="41"/>
      <c r="M574" s="41"/>
      <c r="N574" s="80"/>
      <c r="O574" s="80"/>
      <c r="P574" s="41"/>
      <c r="Q574" s="41"/>
      <c r="R574" s="80"/>
      <c r="S574" s="67"/>
      <c r="T574" s="80"/>
    </row>
    <row r="575" spans="2:20" x14ac:dyDescent="0.35">
      <c r="B575" s="39"/>
      <c r="C575" s="78"/>
      <c r="D575" s="79"/>
      <c r="E575" s="79"/>
      <c r="F575" s="79"/>
      <c r="G575" s="80"/>
      <c r="H575" s="67"/>
      <c r="I575" s="67"/>
      <c r="J575" s="80"/>
      <c r="K575" s="80"/>
      <c r="L575" s="41"/>
      <c r="M575" s="41"/>
      <c r="N575" s="80"/>
      <c r="O575" s="80"/>
      <c r="P575" s="41"/>
      <c r="Q575" s="41"/>
      <c r="R575" s="80"/>
      <c r="S575" s="67"/>
      <c r="T575" s="80"/>
    </row>
    <row r="576" spans="2:20" x14ac:dyDescent="0.35">
      <c r="B576" s="39"/>
      <c r="C576" s="78"/>
      <c r="D576" s="79"/>
      <c r="E576" s="79"/>
      <c r="F576" s="79"/>
      <c r="G576" s="80"/>
      <c r="H576" s="67"/>
      <c r="I576" s="67"/>
      <c r="J576" s="80"/>
      <c r="K576" s="80"/>
      <c r="L576" s="41"/>
      <c r="M576" s="41"/>
      <c r="N576" s="80"/>
      <c r="O576" s="80"/>
      <c r="P576" s="41"/>
      <c r="Q576" s="41"/>
      <c r="R576" s="80"/>
      <c r="S576" s="67"/>
      <c r="T576" s="80"/>
    </row>
    <row r="577" spans="2:20" x14ac:dyDescent="0.35">
      <c r="B577" s="39"/>
      <c r="C577" s="78"/>
      <c r="D577" s="79"/>
      <c r="E577" s="79"/>
      <c r="F577" s="79"/>
      <c r="G577" s="80"/>
      <c r="H577" s="67"/>
      <c r="I577" s="67"/>
      <c r="J577" s="80"/>
      <c r="K577" s="80"/>
      <c r="L577" s="41"/>
      <c r="M577" s="41"/>
      <c r="N577" s="80"/>
      <c r="O577" s="80"/>
      <c r="P577" s="41"/>
      <c r="Q577" s="41"/>
      <c r="R577" s="80"/>
      <c r="S577" s="67"/>
      <c r="T577" s="80"/>
    </row>
    <row r="578" spans="2:20" x14ac:dyDescent="0.35">
      <c r="B578" s="39"/>
      <c r="C578" s="78"/>
      <c r="D578" s="79"/>
      <c r="E578" s="79"/>
      <c r="F578" s="79"/>
      <c r="G578" s="80"/>
      <c r="H578" s="67"/>
      <c r="I578" s="67"/>
      <c r="J578" s="80"/>
      <c r="K578" s="80"/>
      <c r="L578" s="41"/>
      <c r="M578" s="41"/>
      <c r="N578" s="80"/>
      <c r="O578" s="80"/>
      <c r="P578" s="41"/>
      <c r="Q578" s="41"/>
      <c r="R578" s="80"/>
      <c r="S578" s="67"/>
      <c r="T578" s="80"/>
    </row>
    <row r="579" spans="2:20" x14ac:dyDescent="0.35">
      <c r="B579" s="39"/>
      <c r="C579" s="78"/>
      <c r="D579" s="79"/>
      <c r="E579" s="79"/>
      <c r="F579" s="79"/>
      <c r="G579" s="80"/>
      <c r="H579" s="67"/>
      <c r="I579" s="67"/>
      <c r="J579" s="80"/>
      <c r="K579" s="80"/>
      <c r="L579" s="41"/>
      <c r="M579" s="41"/>
      <c r="N579" s="80"/>
      <c r="O579" s="80"/>
      <c r="P579" s="41"/>
      <c r="Q579" s="41"/>
      <c r="R579" s="80"/>
      <c r="S579" s="67"/>
      <c r="T579" s="80"/>
    </row>
    <row r="580" spans="2:20" x14ac:dyDescent="0.35">
      <c r="B580" s="39"/>
      <c r="C580" s="78"/>
      <c r="D580" s="79"/>
      <c r="E580" s="79"/>
      <c r="F580" s="79"/>
      <c r="G580" s="80"/>
      <c r="H580" s="67"/>
      <c r="I580" s="67"/>
      <c r="J580" s="80"/>
      <c r="K580" s="80"/>
      <c r="L580" s="41"/>
      <c r="M580" s="41"/>
      <c r="N580" s="80"/>
      <c r="O580" s="80"/>
      <c r="P580" s="41"/>
      <c r="Q580" s="41"/>
      <c r="R580" s="80"/>
      <c r="S580" s="67"/>
      <c r="T580" s="80"/>
    </row>
    <row r="581" spans="2:20" x14ac:dyDescent="0.35">
      <c r="B581" s="39"/>
      <c r="C581" s="78"/>
      <c r="D581" s="79"/>
      <c r="E581" s="79"/>
      <c r="F581" s="79"/>
      <c r="G581" s="80"/>
      <c r="H581" s="67"/>
      <c r="I581" s="67"/>
      <c r="J581" s="80"/>
      <c r="K581" s="80"/>
      <c r="L581" s="41"/>
      <c r="M581" s="41"/>
      <c r="N581" s="80"/>
      <c r="O581" s="80"/>
      <c r="P581" s="41"/>
      <c r="Q581" s="41"/>
      <c r="R581" s="80"/>
      <c r="S581" s="67"/>
      <c r="T581" s="80"/>
    </row>
    <row r="582" spans="2:20" x14ac:dyDescent="0.35">
      <c r="B582" s="39"/>
      <c r="C582" s="78"/>
      <c r="D582" s="79"/>
      <c r="E582" s="79"/>
      <c r="F582" s="79"/>
      <c r="G582" s="80"/>
      <c r="H582" s="67"/>
      <c r="I582" s="67"/>
      <c r="J582" s="80"/>
      <c r="K582" s="80"/>
      <c r="L582" s="41"/>
      <c r="M582" s="41"/>
      <c r="N582" s="80"/>
      <c r="O582" s="80"/>
      <c r="P582" s="41"/>
      <c r="Q582" s="41"/>
      <c r="R582" s="80"/>
      <c r="S582" s="67"/>
      <c r="T582" s="80"/>
    </row>
    <row r="583" spans="2:20" x14ac:dyDescent="0.35">
      <c r="B583" s="39"/>
      <c r="C583" s="78"/>
      <c r="D583" s="79"/>
      <c r="E583" s="79"/>
      <c r="F583" s="79"/>
      <c r="G583" s="80"/>
      <c r="H583" s="67"/>
      <c r="I583" s="67"/>
      <c r="J583" s="80"/>
      <c r="K583" s="80"/>
      <c r="L583" s="41"/>
      <c r="M583" s="41"/>
      <c r="N583" s="80"/>
      <c r="O583" s="80"/>
      <c r="P583" s="41"/>
      <c r="Q583" s="41"/>
      <c r="R583" s="80"/>
      <c r="S583" s="67"/>
      <c r="T583" s="80"/>
    </row>
    <row r="584" spans="2:20" x14ac:dyDescent="0.35">
      <c r="B584" s="39"/>
      <c r="C584" s="78"/>
      <c r="D584" s="79"/>
      <c r="E584" s="79"/>
      <c r="F584" s="79"/>
      <c r="G584" s="80"/>
      <c r="H584" s="67"/>
      <c r="I584" s="67"/>
      <c r="J584" s="80"/>
      <c r="K584" s="80"/>
      <c r="L584" s="41"/>
      <c r="M584" s="41"/>
      <c r="N584" s="80"/>
      <c r="O584" s="80"/>
      <c r="P584" s="41"/>
      <c r="Q584" s="41"/>
      <c r="R584" s="80"/>
      <c r="S584" s="67"/>
      <c r="T584" s="80"/>
    </row>
    <row r="585" spans="2:20" x14ac:dyDescent="0.35">
      <c r="B585" s="39"/>
      <c r="C585" s="78"/>
      <c r="D585" s="79"/>
      <c r="E585" s="79"/>
      <c r="F585" s="79"/>
      <c r="G585" s="80"/>
      <c r="H585" s="67"/>
      <c r="I585" s="67"/>
      <c r="J585" s="80"/>
      <c r="K585" s="80"/>
      <c r="L585" s="41"/>
      <c r="M585" s="41"/>
      <c r="N585" s="80"/>
      <c r="O585" s="80"/>
      <c r="P585" s="41"/>
      <c r="Q585" s="41"/>
      <c r="R585" s="80"/>
      <c r="S585" s="67"/>
      <c r="T585" s="80"/>
    </row>
    <row r="586" spans="2:20" x14ac:dyDescent="0.35">
      <c r="B586" s="39"/>
      <c r="C586" s="78"/>
      <c r="D586" s="79"/>
      <c r="E586" s="79"/>
      <c r="F586" s="79"/>
      <c r="G586" s="80"/>
      <c r="H586" s="67"/>
      <c r="I586" s="67"/>
      <c r="J586" s="80"/>
      <c r="K586" s="80"/>
      <c r="L586" s="41"/>
      <c r="M586" s="41"/>
      <c r="N586" s="80"/>
      <c r="O586" s="80"/>
      <c r="P586" s="41"/>
      <c r="Q586" s="41"/>
      <c r="R586" s="80"/>
      <c r="S586" s="67"/>
      <c r="T586" s="80"/>
    </row>
    <row r="587" spans="2:20" x14ac:dyDescent="0.35">
      <c r="B587" s="39"/>
      <c r="C587" s="78"/>
      <c r="D587" s="79"/>
      <c r="E587" s="79"/>
      <c r="F587" s="79"/>
      <c r="G587" s="80"/>
      <c r="H587" s="67"/>
      <c r="I587" s="67"/>
      <c r="J587" s="80"/>
      <c r="K587" s="80"/>
      <c r="L587" s="41"/>
      <c r="M587" s="41"/>
      <c r="N587" s="80"/>
      <c r="O587" s="80"/>
      <c r="P587" s="41"/>
      <c r="Q587" s="41"/>
      <c r="R587" s="80"/>
      <c r="S587" s="67"/>
      <c r="T587" s="80"/>
    </row>
    <row r="588" spans="2:20" x14ac:dyDescent="0.35">
      <c r="B588" s="39"/>
      <c r="C588" s="78"/>
      <c r="D588" s="79"/>
      <c r="E588" s="79"/>
      <c r="F588" s="79"/>
      <c r="G588" s="80"/>
      <c r="H588" s="67"/>
      <c r="I588" s="67"/>
      <c r="J588" s="80"/>
      <c r="K588" s="80"/>
      <c r="L588" s="41"/>
      <c r="M588" s="41"/>
      <c r="N588" s="80"/>
      <c r="O588" s="80"/>
      <c r="P588" s="41"/>
      <c r="Q588" s="41"/>
      <c r="R588" s="80"/>
      <c r="S588" s="67"/>
      <c r="T588" s="80"/>
    </row>
    <row r="589" spans="2:20" x14ac:dyDescent="0.35">
      <c r="B589" s="39"/>
      <c r="C589" s="78"/>
      <c r="D589" s="79"/>
      <c r="E589" s="79"/>
      <c r="F589" s="79"/>
      <c r="G589" s="80"/>
      <c r="H589" s="67"/>
      <c r="I589" s="67"/>
      <c r="J589" s="80"/>
      <c r="K589" s="80"/>
      <c r="L589" s="41"/>
      <c r="M589" s="41"/>
      <c r="N589" s="80"/>
      <c r="O589" s="80"/>
      <c r="P589" s="41"/>
      <c r="Q589" s="41"/>
      <c r="R589" s="80"/>
      <c r="S589" s="67"/>
      <c r="T589" s="80"/>
    </row>
    <row r="590" spans="2:20" x14ac:dyDescent="0.35">
      <c r="B590" s="39"/>
      <c r="C590" s="78"/>
      <c r="D590" s="79"/>
      <c r="E590" s="79"/>
      <c r="F590" s="79"/>
      <c r="G590" s="80"/>
      <c r="H590" s="67"/>
      <c r="I590" s="67"/>
      <c r="J590" s="80"/>
      <c r="K590" s="80"/>
      <c r="L590" s="41"/>
      <c r="M590" s="41"/>
      <c r="N590" s="80"/>
      <c r="O590" s="80"/>
      <c r="P590" s="41"/>
      <c r="Q590" s="41"/>
      <c r="R590" s="80"/>
      <c r="S590" s="67"/>
      <c r="T590" s="80"/>
    </row>
    <row r="591" spans="2:20" x14ac:dyDescent="0.35">
      <c r="B591" s="39"/>
      <c r="C591" s="78"/>
      <c r="D591" s="79"/>
      <c r="E591" s="79"/>
      <c r="F591" s="79"/>
      <c r="G591" s="80"/>
      <c r="H591" s="67"/>
      <c r="I591" s="67"/>
      <c r="J591" s="80"/>
      <c r="K591" s="80"/>
      <c r="L591" s="41"/>
      <c r="M591" s="41"/>
      <c r="N591" s="80"/>
      <c r="O591" s="80"/>
      <c r="P591" s="41"/>
      <c r="Q591" s="41"/>
      <c r="R591" s="80"/>
      <c r="S591" s="67"/>
      <c r="T591" s="80"/>
    </row>
    <row r="592" spans="2:20" x14ac:dyDescent="0.35">
      <c r="B592" s="39"/>
      <c r="C592" s="78"/>
      <c r="D592" s="79"/>
      <c r="E592" s="79"/>
      <c r="F592" s="79"/>
      <c r="G592" s="80"/>
      <c r="H592" s="67"/>
      <c r="I592" s="67"/>
      <c r="J592" s="80"/>
      <c r="K592" s="80"/>
      <c r="L592" s="41"/>
      <c r="M592" s="41"/>
      <c r="N592" s="80"/>
      <c r="O592" s="80"/>
      <c r="P592" s="41"/>
      <c r="Q592" s="41"/>
      <c r="R592" s="80"/>
      <c r="S592" s="67"/>
      <c r="T592" s="80"/>
    </row>
    <row r="593" spans="2:20" x14ac:dyDescent="0.35">
      <c r="B593" s="39"/>
      <c r="C593" s="78"/>
      <c r="D593" s="79"/>
      <c r="E593" s="79"/>
      <c r="F593" s="79"/>
      <c r="G593" s="80"/>
      <c r="H593" s="67"/>
      <c r="I593" s="67"/>
      <c r="J593" s="80"/>
      <c r="K593" s="80"/>
      <c r="L593" s="41"/>
      <c r="M593" s="41"/>
      <c r="N593" s="80"/>
      <c r="O593" s="80"/>
      <c r="P593" s="41"/>
      <c r="Q593" s="41"/>
      <c r="R593" s="80"/>
      <c r="S593" s="67"/>
      <c r="T593" s="80"/>
    </row>
    <row r="594" spans="2:20" x14ac:dyDescent="0.35">
      <c r="B594" s="39"/>
      <c r="C594" s="78"/>
      <c r="D594" s="79"/>
      <c r="E594" s="79"/>
      <c r="F594" s="79"/>
      <c r="G594" s="80"/>
      <c r="H594" s="67"/>
      <c r="I594" s="67"/>
      <c r="J594" s="80"/>
      <c r="K594" s="80"/>
      <c r="L594" s="41"/>
      <c r="M594" s="41"/>
      <c r="N594" s="80"/>
      <c r="O594" s="80"/>
      <c r="P594" s="41"/>
      <c r="Q594" s="41"/>
      <c r="R594" s="80"/>
      <c r="S594" s="67"/>
      <c r="T594" s="80"/>
    </row>
    <row r="595" spans="2:20" x14ac:dyDescent="0.35">
      <c r="B595" s="39"/>
      <c r="C595" s="78"/>
      <c r="D595" s="79"/>
      <c r="E595" s="79"/>
      <c r="F595" s="79"/>
      <c r="G595" s="80"/>
      <c r="H595" s="67"/>
      <c r="I595" s="67"/>
      <c r="J595" s="80"/>
      <c r="K595" s="80"/>
      <c r="L595" s="41"/>
      <c r="M595" s="41"/>
      <c r="N595" s="80"/>
      <c r="O595" s="80"/>
      <c r="P595" s="41"/>
      <c r="Q595" s="41"/>
      <c r="R595" s="80"/>
      <c r="S595" s="67"/>
      <c r="T595" s="80"/>
    </row>
    <row r="596" spans="2:20" x14ac:dyDescent="0.35">
      <c r="B596" s="39"/>
      <c r="C596" s="78"/>
      <c r="D596" s="79"/>
      <c r="E596" s="79"/>
      <c r="F596" s="79"/>
      <c r="G596" s="80"/>
      <c r="H596" s="67"/>
      <c r="I596" s="67"/>
      <c r="J596" s="80"/>
      <c r="K596" s="80"/>
      <c r="L596" s="41"/>
      <c r="M596" s="41"/>
      <c r="N596" s="80"/>
      <c r="O596" s="80"/>
      <c r="P596" s="41"/>
      <c r="Q596" s="41"/>
      <c r="R596" s="80"/>
      <c r="S596" s="67"/>
      <c r="T596" s="80"/>
    </row>
    <row r="597" spans="2:20" x14ac:dyDescent="0.35">
      <c r="B597" s="39"/>
      <c r="C597" s="78"/>
      <c r="D597" s="79"/>
      <c r="E597" s="79"/>
      <c r="F597" s="79"/>
      <c r="G597" s="80"/>
      <c r="H597" s="67"/>
      <c r="I597" s="67"/>
      <c r="J597" s="80"/>
      <c r="K597" s="80"/>
      <c r="L597" s="41"/>
      <c r="M597" s="41"/>
      <c r="N597" s="80"/>
      <c r="O597" s="80"/>
      <c r="P597" s="41"/>
      <c r="Q597" s="41"/>
      <c r="R597" s="80"/>
      <c r="S597" s="67"/>
      <c r="T597" s="80"/>
    </row>
    <row r="598" spans="2:20" x14ac:dyDescent="0.35">
      <c r="B598" s="39"/>
      <c r="C598" s="78"/>
      <c r="D598" s="79"/>
      <c r="E598" s="79"/>
      <c r="F598" s="79"/>
      <c r="G598" s="80"/>
      <c r="H598" s="67"/>
      <c r="I598" s="67"/>
      <c r="J598" s="80"/>
      <c r="K598" s="80"/>
      <c r="L598" s="41"/>
      <c r="M598" s="41"/>
      <c r="N598" s="80"/>
      <c r="O598" s="80"/>
      <c r="P598" s="41"/>
      <c r="Q598" s="41"/>
      <c r="R598" s="80"/>
      <c r="S598" s="67"/>
      <c r="T598" s="80"/>
    </row>
    <row r="599" spans="2:20" x14ac:dyDescent="0.35">
      <c r="B599" s="39"/>
      <c r="C599" s="78"/>
      <c r="D599" s="79"/>
      <c r="E599" s="79"/>
      <c r="F599" s="79"/>
      <c r="G599" s="80"/>
      <c r="H599" s="67"/>
      <c r="I599" s="67"/>
      <c r="J599" s="80"/>
      <c r="K599" s="80"/>
      <c r="L599" s="41"/>
      <c r="M599" s="41"/>
      <c r="N599" s="80"/>
      <c r="O599" s="80"/>
      <c r="P599" s="41"/>
      <c r="Q599" s="41"/>
      <c r="R599" s="80"/>
      <c r="S599" s="67"/>
      <c r="T599" s="80"/>
    </row>
    <row r="600" spans="2:20" x14ac:dyDescent="0.35">
      <c r="B600" s="39"/>
      <c r="C600" s="78"/>
      <c r="D600" s="79"/>
      <c r="E600" s="79"/>
      <c r="F600" s="79"/>
      <c r="G600" s="80"/>
      <c r="H600" s="67"/>
      <c r="I600" s="67"/>
      <c r="J600" s="80"/>
      <c r="K600" s="80"/>
      <c r="L600" s="41"/>
      <c r="M600" s="41"/>
      <c r="N600" s="80"/>
      <c r="O600" s="80"/>
      <c r="P600" s="41"/>
      <c r="Q600" s="41"/>
      <c r="R600" s="80"/>
      <c r="S600" s="67"/>
      <c r="T600" s="80"/>
    </row>
    <row r="601" spans="2:20" x14ac:dyDescent="0.35">
      <c r="B601" s="39"/>
      <c r="C601" s="78"/>
      <c r="D601" s="79"/>
      <c r="E601" s="79"/>
      <c r="F601" s="79"/>
      <c r="G601" s="80"/>
      <c r="H601" s="67"/>
      <c r="I601" s="67"/>
      <c r="J601" s="80"/>
      <c r="K601" s="80"/>
      <c r="L601" s="41"/>
      <c r="M601" s="41"/>
      <c r="N601" s="80"/>
      <c r="O601" s="80"/>
      <c r="P601" s="41"/>
      <c r="Q601" s="41"/>
      <c r="R601" s="80"/>
      <c r="S601" s="67"/>
      <c r="T601" s="80"/>
    </row>
    <row r="602" spans="2:20" x14ac:dyDescent="0.35">
      <c r="B602" s="39"/>
      <c r="C602" s="78"/>
      <c r="D602" s="79"/>
      <c r="E602" s="79"/>
      <c r="F602" s="79"/>
      <c r="G602" s="80"/>
      <c r="H602" s="67"/>
      <c r="I602" s="67"/>
      <c r="J602" s="80"/>
      <c r="K602" s="80"/>
      <c r="L602" s="41"/>
      <c r="M602" s="41"/>
      <c r="N602" s="80"/>
      <c r="O602" s="80"/>
      <c r="P602" s="41"/>
      <c r="Q602" s="41"/>
      <c r="R602" s="80"/>
      <c r="S602" s="67"/>
      <c r="T602" s="80"/>
    </row>
    <row r="603" spans="2:20" x14ac:dyDescent="0.35">
      <c r="B603" s="39"/>
      <c r="C603" s="78"/>
      <c r="D603" s="79"/>
      <c r="E603" s="79"/>
      <c r="F603" s="79"/>
      <c r="G603" s="80"/>
      <c r="H603" s="67"/>
      <c r="I603" s="67"/>
      <c r="J603" s="80"/>
      <c r="K603" s="80"/>
      <c r="L603" s="41"/>
      <c r="M603" s="41"/>
      <c r="N603" s="80"/>
      <c r="O603" s="80"/>
      <c r="P603" s="41"/>
      <c r="Q603" s="41"/>
      <c r="R603" s="80"/>
      <c r="S603" s="67"/>
      <c r="T603" s="80"/>
    </row>
    <row r="604" spans="2:20" x14ac:dyDescent="0.35">
      <c r="B604" s="39"/>
      <c r="C604" s="78"/>
      <c r="D604" s="79"/>
      <c r="E604" s="79"/>
      <c r="F604" s="79"/>
      <c r="G604" s="80"/>
      <c r="H604" s="67"/>
      <c r="I604" s="67"/>
      <c r="J604" s="80"/>
      <c r="K604" s="80"/>
      <c r="L604" s="41"/>
      <c r="M604" s="41"/>
      <c r="N604" s="80"/>
      <c r="O604" s="80"/>
      <c r="P604" s="41"/>
      <c r="Q604" s="41"/>
      <c r="R604" s="80"/>
      <c r="S604" s="67"/>
      <c r="T604" s="80"/>
    </row>
    <row r="605" spans="2:20" x14ac:dyDescent="0.35">
      <c r="B605" s="39"/>
      <c r="C605" s="78"/>
      <c r="D605" s="79"/>
      <c r="E605" s="79"/>
      <c r="F605" s="79"/>
      <c r="G605" s="80"/>
      <c r="H605" s="67"/>
      <c r="I605" s="67"/>
      <c r="J605" s="80"/>
      <c r="K605" s="80"/>
      <c r="L605" s="41"/>
      <c r="M605" s="41"/>
      <c r="N605" s="80"/>
      <c r="O605" s="80"/>
      <c r="P605" s="41"/>
      <c r="Q605" s="41"/>
      <c r="R605" s="80"/>
      <c r="S605" s="67"/>
      <c r="T605" s="80"/>
    </row>
    <row r="606" spans="2:20" x14ac:dyDescent="0.35">
      <c r="B606" s="39"/>
      <c r="C606" s="78"/>
      <c r="D606" s="79"/>
      <c r="E606" s="79"/>
      <c r="F606" s="79"/>
      <c r="G606" s="80"/>
      <c r="H606" s="67"/>
      <c r="I606" s="67"/>
      <c r="J606" s="80"/>
      <c r="K606" s="80"/>
      <c r="L606" s="41"/>
      <c r="M606" s="41"/>
      <c r="N606" s="80"/>
      <c r="O606" s="80"/>
      <c r="P606" s="41"/>
      <c r="Q606" s="41"/>
      <c r="R606" s="80"/>
      <c r="S606" s="67"/>
      <c r="T606" s="80"/>
    </row>
    <row r="607" spans="2:20" x14ac:dyDescent="0.35">
      <c r="B607" s="39"/>
      <c r="C607" s="78"/>
      <c r="D607" s="79"/>
      <c r="E607" s="79"/>
      <c r="F607" s="79"/>
      <c r="G607" s="80"/>
      <c r="H607" s="67"/>
      <c r="I607" s="67"/>
      <c r="J607" s="80"/>
      <c r="K607" s="80"/>
      <c r="L607" s="41"/>
      <c r="M607" s="41"/>
      <c r="N607" s="80"/>
      <c r="O607" s="80"/>
      <c r="P607" s="41"/>
      <c r="Q607" s="41"/>
      <c r="R607" s="80"/>
      <c r="S607" s="67"/>
      <c r="T607" s="80"/>
    </row>
    <row r="608" spans="2:20" x14ac:dyDescent="0.35">
      <c r="B608" s="39"/>
      <c r="C608" s="78"/>
      <c r="D608" s="79"/>
      <c r="E608" s="79"/>
      <c r="F608" s="79"/>
      <c r="G608" s="80"/>
      <c r="H608" s="67"/>
      <c r="I608" s="67"/>
      <c r="J608" s="80"/>
      <c r="K608" s="80"/>
      <c r="L608" s="41"/>
      <c r="M608" s="41"/>
      <c r="N608" s="80"/>
      <c r="O608" s="80"/>
      <c r="P608" s="41"/>
      <c r="Q608" s="41"/>
      <c r="R608" s="80"/>
      <c r="S608" s="67"/>
      <c r="T608" s="80"/>
    </row>
    <row r="609" spans="2:20" x14ac:dyDescent="0.35">
      <c r="B609" s="39"/>
      <c r="C609" s="78"/>
      <c r="D609" s="79"/>
      <c r="E609" s="79"/>
      <c r="F609" s="79"/>
      <c r="G609" s="80"/>
      <c r="H609" s="67"/>
      <c r="I609" s="67"/>
      <c r="J609" s="80"/>
      <c r="K609" s="80"/>
      <c r="L609" s="41"/>
      <c r="M609" s="41"/>
      <c r="N609" s="80"/>
      <c r="O609" s="80"/>
      <c r="P609" s="41"/>
      <c r="Q609" s="41"/>
      <c r="R609" s="80"/>
      <c r="S609" s="67"/>
      <c r="T609" s="80"/>
    </row>
    <row r="610" spans="2:20" x14ac:dyDescent="0.35">
      <c r="B610" s="39"/>
      <c r="C610" s="78"/>
      <c r="D610" s="79"/>
      <c r="E610" s="79"/>
      <c r="F610" s="79"/>
      <c r="G610" s="80"/>
      <c r="H610" s="67"/>
      <c r="I610" s="67"/>
      <c r="J610" s="80"/>
      <c r="K610" s="80"/>
      <c r="L610" s="41"/>
      <c r="M610" s="41"/>
      <c r="N610" s="80"/>
      <c r="O610" s="80"/>
      <c r="P610" s="41"/>
      <c r="Q610" s="41"/>
      <c r="R610" s="80"/>
      <c r="S610" s="67"/>
      <c r="T610" s="80"/>
    </row>
    <row r="611" spans="2:20" x14ac:dyDescent="0.35">
      <c r="B611" s="39"/>
      <c r="C611" s="78"/>
      <c r="D611" s="79"/>
      <c r="E611" s="79"/>
      <c r="F611" s="79"/>
      <c r="G611" s="80"/>
      <c r="H611" s="67"/>
      <c r="I611" s="67"/>
      <c r="J611" s="80"/>
      <c r="K611" s="80"/>
      <c r="L611" s="41"/>
      <c r="M611" s="41"/>
      <c r="N611" s="80"/>
      <c r="O611" s="80"/>
      <c r="P611" s="41"/>
      <c r="Q611" s="41"/>
      <c r="R611" s="80"/>
      <c r="S611" s="67"/>
      <c r="T611" s="80"/>
    </row>
    <row r="612" spans="2:20" x14ac:dyDescent="0.35">
      <c r="B612" s="39"/>
      <c r="C612" s="78"/>
      <c r="D612" s="79"/>
      <c r="E612" s="79"/>
      <c r="F612" s="79"/>
      <c r="G612" s="80"/>
      <c r="H612" s="67"/>
      <c r="I612" s="67"/>
      <c r="J612" s="80"/>
      <c r="K612" s="80"/>
      <c r="L612" s="41"/>
      <c r="M612" s="41"/>
      <c r="N612" s="80"/>
      <c r="O612" s="80"/>
      <c r="P612" s="41"/>
      <c r="Q612" s="41"/>
      <c r="R612" s="80"/>
      <c r="S612" s="67"/>
      <c r="T612" s="80"/>
    </row>
    <row r="613" spans="2:20" x14ac:dyDescent="0.35">
      <c r="B613" s="39"/>
      <c r="C613" s="78"/>
      <c r="D613" s="79"/>
      <c r="E613" s="79"/>
      <c r="F613" s="79"/>
      <c r="G613" s="80"/>
      <c r="H613" s="67"/>
      <c r="I613" s="67"/>
      <c r="J613" s="80"/>
      <c r="K613" s="80"/>
      <c r="L613" s="41"/>
      <c r="M613" s="41"/>
      <c r="N613" s="80"/>
      <c r="O613" s="80"/>
      <c r="P613" s="41"/>
      <c r="Q613" s="41"/>
      <c r="R613" s="80"/>
      <c r="S613" s="67"/>
      <c r="T613" s="80"/>
    </row>
    <row r="614" spans="2:20" x14ac:dyDescent="0.35">
      <c r="B614" s="39"/>
      <c r="C614" s="78"/>
      <c r="D614" s="79"/>
      <c r="E614" s="79"/>
      <c r="F614" s="79"/>
      <c r="G614" s="80"/>
      <c r="H614" s="67"/>
      <c r="I614" s="67"/>
      <c r="J614" s="80"/>
      <c r="K614" s="80"/>
      <c r="L614" s="41"/>
      <c r="M614" s="41"/>
      <c r="N614" s="80"/>
      <c r="O614" s="80"/>
      <c r="P614" s="41"/>
      <c r="Q614" s="41"/>
      <c r="R614" s="80"/>
      <c r="S614" s="67"/>
      <c r="T614" s="80"/>
    </row>
    <row r="615" spans="2:20" x14ac:dyDescent="0.35">
      <c r="B615" s="39"/>
      <c r="C615" s="78"/>
      <c r="D615" s="79"/>
      <c r="E615" s="79"/>
      <c r="F615" s="79"/>
      <c r="G615" s="80"/>
      <c r="H615" s="67"/>
      <c r="I615" s="67"/>
      <c r="J615" s="80"/>
      <c r="K615" s="80"/>
      <c r="L615" s="41"/>
      <c r="M615" s="41"/>
      <c r="N615" s="80"/>
      <c r="O615" s="80"/>
      <c r="P615" s="41"/>
      <c r="Q615" s="41"/>
      <c r="R615" s="80"/>
      <c r="S615" s="67"/>
      <c r="T615" s="80"/>
    </row>
    <row r="616" spans="2:20" x14ac:dyDescent="0.35">
      <c r="B616" s="39"/>
      <c r="C616" s="78"/>
      <c r="D616" s="79"/>
      <c r="E616" s="79"/>
      <c r="F616" s="79"/>
      <c r="G616" s="80"/>
      <c r="H616" s="67"/>
      <c r="I616" s="67"/>
      <c r="J616" s="80"/>
      <c r="K616" s="80"/>
      <c r="L616" s="41"/>
      <c r="M616" s="41"/>
      <c r="N616" s="80"/>
      <c r="O616" s="80"/>
      <c r="P616" s="41"/>
      <c r="Q616" s="41"/>
      <c r="R616" s="80"/>
      <c r="S616" s="67"/>
      <c r="T616" s="80"/>
    </row>
    <row r="617" spans="2:20" x14ac:dyDescent="0.35">
      <c r="B617" s="39"/>
      <c r="C617" s="78"/>
      <c r="D617" s="79"/>
      <c r="E617" s="79"/>
      <c r="F617" s="79"/>
      <c r="G617" s="80"/>
      <c r="H617" s="67"/>
      <c r="I617" s="67"/>
      <c r="J617" s="80"/>
      <c r="K617" s="80"/>
      <c r="L617" s="41"/>
      <c r="M617" s="41"/>
      <c r="N617" s="80"/>
      <c r="O617" s="80"/>
      <c r="P617" s="41"/>
      <c r="Q617" s="41"/>
      <c r="R617" s="80"/>
      <c r="S617" s="67"/>
      <c r="T617" s="80"/>
    </row>
    <row r="618" spans="2:20" x14ac:dyDescent="0.35">
      <c r="B618" s="39"/>
      <c r="C618" s="78"/>
      <c r="D618" s="79"/>
      <c r="E618" s="79"/>
      <c r="F618" s="79"/>
      <c r="G618" s="80"/>
      <c r="H618" s="67"/>
      <c r="I618" s="67"/>
      <c r="J618" s="80"/>
      <c r="K618" s="80"/>
      <c r="L618" s="41"/>
      <c r="M618" s="41"/>
      <c r="N618" s="80"/>
      <c r="O618" s="80"/>
      <c r="P618" s="41"/>
      <c r="Q618" s="41"/>
      <c r="R618" s="80"/>
      <c r="S618" s="67"/>
      <c r="T618" s="80"/>
    </row>
    <row r="619" spans="2:20" x14ac:dyDescent="0.35">
      <c r="B619" s="39"/>
      <c r="C619" s="78"/>
      <c r="D619" s="79"/>
      <c r="E619" s="79"/>
      <c r="F619" s="79"/>
      <c r="G619" s="80"/>
      <c r="H619" s="67"/>
      <c r="I619" s="67"/>
      <c r="J619" s="80"/>
      <c r="K619" s="80"/>
      <c r="L619" s="41"/>
      <c r="M619" s="41"/>
      <c r="N619" s="80"/>
      <c r="O619" s="80"/>
      <c r="P619" s="41"/>
      <c r="Q619" s="41"/>
      <c r="R619" s="80"/>
      <c r="S619" s="67"/>
      <c r="T619" s="80"/>
    </row>
    <row r="620" spans="2:20" x14ac:dyDescent="0.35">
      <c r="B620" s="39"/>
      <c r="C620" s="78"/>
      <c r="D620" s="79"/>
      <c r="E620" s="79"/>
      <c r="F620" s="79"/>
      <c r="G620" s="80"/>
      <c r="H620" s="67"/>
      <c r="I620" s="67"/>
      <c r="J620" s="80"/>
      <c r="K620" s="80"/>
      <c r="L620" s="41"/>
      <c r="M620" s="41"/>
      <c r="N620" s="80"/>
      <c r="O620" s="80"/>
      <c r="P620" s="41"/>
      <c r="Q620" s="41"/>
      <c r="R620" s="80"/>
      <c r="S620" s="67"/>
      <c r="T620" s="80"/>
    </row>
    <row r="621" spans="2:20" x14ac:dyDescent="0.35">
      <c r="B621" s="39"/>
      <c r="C621" s="78"/>
      <c r="D621" s="79"/>
      <c r="E621" s="79"/>
      <c r="F621" s="79"/>
      <c r="G621" s="80"/>
      <c r="H621" s="67"/>
      <c r="I621" s="67"/>
      <c r="J621" s="80"/>
      <c r="K621" s="80"/>
      <c r="L621" s="41"/>
      <c r="M621" s="41"/>
      <c r="N621" s="80"/>
      <c r="O621" s="80"/>
      <c r="P621" s="41"/>
      <c r="Q621" s="41"/>
      <c r="R621" s="80"/>
      <c r="S621" s="67"/>
      <c r="T621" s="80"/>
    </row>
    <row r="622" spans="2:20" x14ac:dyDescent="0.35">
      <c r="B622" s="39"/>
      <c r="C622" s="78"/>
      <c r="D622" s="79"/>
      <c r="E622" s="79"/>
      <c r="F622" s="79"/>
      <c r="G622" s="80"/>
      <c r="H622" s="67"/>
      <c r="I622" s="67"/>
      <c r="J622" s="80"/>
      <c r="K622" s="80"/>
      <c r="L622" s="41"/>
      <c r="M622" s="41"/>
      <c r="N622" s="80"/>
      <c r="O622" s="80"/>
      <c r="P622" s="41"/>
      <c r="Q622" s="41"/>
      <c r="R622" s="80"/>
      <c r="S622" s="67"/>
      <c r="T622" s="80"/>
    </row>
    <row r="623" spans="2:20" x14ac:dyDescent="0.35">
      <c r="B623" s="39"/>
      <c r="C623" s="78"/>
      <c r="D623" s="79"/>
      <c r="E623" s="79"/>
      <c r="F623" s="79"/>
      <c r="G623" s="80"/>
      <c r="H623" s="67"/>
      <c r="I623" s="67"/>
      <c r="J623" s="80"/>
      <c r="K623" s="80"/>
      <c r="L623" s="41"/>
      <c r="M623" s="41"/>
      <c r="N623" s="80"/>
      <c r="O623" s="80"/>
      <c r="P623" s="41"/>
      <c r="Q623" s="41"/>
      <c r="R623" s="80"/>
      <c r="S623" s="67"/>
      <c r="T623" s="80"/>
    </row>
    <row r="624" spans="2:20" x14ac:dyDescent="0.35">
      <c r="B624" s="39"/>
      <c r="C624" s="78"/>
      <c r="D624" s="79"/>
      <c r="E624" s="79"/>
      <c r="F624" s="79"/>
      <c r="G624" s="80"/>
      <c r="H624" s="67"/>
      <c r="I624" s="67"/>
      <c r="J624" s="80"/>
      <c r="K624" s="80"/>
      <c r="L624" s="41"/>
      <c r="M624" s="41"/>
      <c r="N624" s="80"/>
      <c r="O624" s="80"/>
      <c r="P624" s="41"/>
      <c r="Q624" s="41"/>
      <c r="R624" s="80"/>
      <c r="S624" s="67"/>
      <c r="T624" s="80"/>
    </row>
    <row r="625" spans="2:20" x14ac:dyDescent="0.35">
      <c r="B625" s="39"/>
      <c r="C625" s="78"/>
      <c r="D625" s="79"/>
      <c r="E625" s="79"/>
      <c r="F625" s="79"/>
      <c r="G625" s="80"/>
      <c r="H625" s="67"/>
      <c r="I625" s="67"/>
      <c r="J625" s="80"/>
      <c r="K625" s="80"/>
      <c r="L625" s="41"/>
      <c r="M625" s="41"/>
      <c r="N625" s="80"/>
      <c r="O625" s="80"/>
      <c r="P625" s="41"/>
      <c r="Q625" s="41"/>
      <c r="R625" s="80"/>
      <c r="S625" s="67"/>
      <c r="T625" s="80"/>
    </row>
    <row r="626" spans="2:20" x14ac:dyDescent="0.35">
      <c r="B626" s="39"/>
      <c r="C626" s="78"/>
      <c r="D626" s="79"/>
      <c r="E626" s="79"/>
      <c r="F626" s="79"/>
      <c r="G626" s="80"/>
      <c r="H626" s="67"/>
      <c r="I626" s="67"/>
      <c r="J626" s="80"/>
      <c r="K626" s="80"/>
      <c r="L626" s="41"/>
      <c r="M626" s="41"/>
      <c r="N626" s="80"/>
      <c r="O626" s="80"/>
      <c r="P626" s="41"/>
      <c r="Q626" s="41"/>
      <c r="R626" s="80"/>
      <c r="S626" s="67"/>
      <c r="T626" s="80"/>
    </row>
    <row r="627" spans="2:20" x14ac:dyDescent="0.35">
      <c r="B627" s="39"/>
      <c r="C627" s="78"/>
      <c r="D627" s="79"/>
      <c r="E627" s="79"/>
      <c r="F627" s="79"/>
      <c r="G627" s="80"/>
      <c r="H627" s="67"/>
      <c r="I627" s="67"/>
      <c r="J627" s="80"/>
      <c r="K627" s="80"/>
      <c r="L627" s="41"/>
      <c r="M627" s="41"/>
      <c r="N627" s="80"/>
      <c r="O627" s="80"/>
      <c r="P627" s="41"/>
      <c r="Q627" s="41"/>
      <c r="R627" s="80"/>
      <c r="S627" s="67"/>
      <c r="T627" s="80"/>
    </row>
    <row r="628" spans="2:20" x14ac:dyDescent="0.35">
      <c r="B628" s="39"/>
      <c r="C628" s="78"/>
      <c r="D628" s="79"/>
      <c r="E628" s="79"/>
      <c r="F628" s="79"/>
      <c r="G628" s="80"/>
      <c r="H628" s="67"/>
      <c r="I628" s="67"/>
      <c r="J628" s="80"/>
      <c r="K628" s="80"/>
      <c r="L628" s="41"/>
      <c r="M628" s="41"/>
      <c r="N628" s="80"/>
      <c r="O628" s="80"/>
      <c r="P628" s="41"/>
      <c r="Q628" s="41"/>
      <c r="R628" s="80"/>
      <c r="S628" s="67"/>
      <c r="T628" s="80"/>
    </row>
    <row r="629" spans="2:20" x14ac:dyDescent="0.35">
      <c r="B629" s="39"/>
      <c r="C629" s="78"/>
      <c r="D629" s="79"/>
      <c r="E629" s="79"/>
      <c r="F629" s="79"/>
      <c r="G629" s="80"/>
      <c r="H629" s="67"/>
      <c r="I629" s="67"/>
      <c r="J629" s="80"/>
      <c r="K629" s="80"/>
      <c r="L629" s="41"/>
      <c r="M629" s="41"/>
      <c r="N629" s="80"/>
      <c r="O629" s="80"/>
      <c r="P629" s="41"/>
      <c r="Q629" s="41"/>
      <c r="R629" s="80"/>
      <c r="S629" s="67"/>
      <c r="T629" s="80"/>
    </row>
    <row r="630" spans="2:20" x14ac:dyDescent="0.35">
      <c r="B630" s="39"/>
      <c r="C630" s="78"/>
      <c r="D630" s="79"/>
      <c r="E630" s="79"/>
      <c r="F630" s="79"/>
      <c r="G630" s="80"/>
      <c r="H630" s="67"/>
      <c r="I630" s="67"/>
      <c r="J630" s="80"/>
      <c r="K630" s="80"/>
      <c r="L630" s="41"/>
      <c r="M630" s="41"/>
      <c r="N630" s="80"/>
      <c r="O630" s="80"/>
      <c r="P630" s="41"/>
      <c r="Q630" s="41"/>
      <c r="R630" s="80"/>
      <c r="S630" s="67"/>
      <c r="T630" s="80"/>
    </row>
    <row r="631" spans="2:20" x14ac:dyDescent="0.35">
      <c r="B631" s="39"/>
      <c r="C631" s="78"/>
      <c r="D631" s="79"/>
      <c r="E631" s="79"/>
      <c r="F631" s="79"/>
      <c r="G631" s="80"/>
      <c r="H631" s="67"/>
      <c r="I631" s="67"/>
      <c r="J631" s="80"/>
      <c r="K631" s="80"/>
      <c r="L631" s="41"/>
      <c r="M631" s="41"/>
      <c r="N631" s="80"/>
      <c r="O631" s="80"/>
      <c r="P631" s="41"/>
      <c r="Q631" s="41"/>
      <c r="R631" s="80"/>
      <c r="S631" s="67"/>
      <c r="T631" s="80"/>
    </row>
    <row r="632" spans="2:20" x14ac:dyDescent="0.35">
      <c r="B632" s="39"/>
      <c r="C632" s="78"/>
      <c r="D632" s="79"/>
      <c r="E632" s="79"/>
      <c r="F632" s="79"/>
      <c r="G632" s="80"/>
      <c r="H632" s="67"/>
      <c r="I632" s="67"/>
      <c r="J632" s="80"/>
      <c r="K632" s="80"/>
      <c r="L632" s="41"/>
      <c r="M632" s="41"/>
      <c r="N632" s="80"/>
      <c r="O632" s="80"/>
      <c r="P632" s="41"/>
      <c r="Q632" s="41"/>
      <c r="R632" s="80"/>
      <c r="S632" s="67"/>
      <c r="T632" s="80"/>
    </row>
    <row r="633" spans="2:20" x14ac:dyDescent="0.35">
      <c r="B633" s="39"/>
      <c r="C633" s="78"/>
      <c r="D633" s="79"/>
      <c r="E633" s="79"/>
      <c r="F633" s="79"/>
      <c r="G633" s="80"/>
      <c r="H633" s="67"/>
      <c r="I633" s="67"/>
      <c r="J633" s="80"/>
      <c r="K633" s="80"/>
      <c r="L633" s="41"/>
      <c r="M633" s="41"/>
      <c r="N633" s="80"/>
      <c r="O633" s="80"/>
      <c r="P633" s="41"/>
      <c r="Q633" s="41"/>
      <c r="R633" s="80"/>
      <c r="S633" s="67"/>
      <c r="T633" s="80"/>
    </row>
    <row r="634" spans="2:20" x14ac:dyDescent="0.35">
      <c r="B634" s="39"/>
      <c r="C634" s="78"/>
      <c r="D634" s="79"/>
      <c r="E634" s="79"/>
      <c r="F634" s="79"/>
      <c r="G634" s="80"/>
      <c r="H634" s="67"/>
      <c r="I634" s="67"/>
      <c r="J634" s="80"/>
      <c r="K634" s="80"/>
      <c r="L634" s="41"/>
      <c r="M634" s="41"/>
      <c r="N634" s="80"/>
      <c r="O634" s="80"/>
      <c r="P634" s="41"/>
      <c r="Q634" s="41"/>
      <c r="R634" s="80"/>
      <c r="S634" s="67"/>
      <c r="T634" s="80"/>
    </row>
    <row r="635" spans="2:20" x14ac:dyDescent="0.35">
      <c r="B635" s="39"/>
      <c r="C635" s="78"/>
      <c r="D635" s="79"/>
      <c r="E635" s="79"/>
      <c r="F635" s="79"/>
      <c r="G635" s="80"/>
      <c r="H635" s="67"/>
      <c r="I635" s="67"/>
      <c r="J635" s="80"/>
      <c r="K635" s="80"/>
      <c r="L635" s="41"/>
      <c r="M635" s="41"/>
      <c r="N635" s="80"/>
      <c r="O635" s="80"/>
      <c r="P635" s="41"/>
      <c r="Q635" s="41"/>
      <c r="R635" s="80"/>
      <c r="S635" s="67"/>
      <c r="T635" s="80"/>
    </row>
    <row r="636" spans="2:20" x14ac:dyDescent="0.35">
      <c r="B636" s="39"/>
      <c r="C636" s="78"/>
      <c r="D636" s="79"/>
      <c r="E636" s="79"/>
      <c r="F636" s="79"/>
      <c r="G636" s="80"/>
      <c r="H636" s="67"/>
      <c r="I636" s="67"/>
      <c r="J636" s="80"/>
      <c r="K636" s="80"/>
      <c r="L636" s="41"/>
      <c r="M636" s="41"/>
      <c r="N636" s="80"/>
      <c r="O636" s="80"/>
      <c r="P636" s="41"/>
      <c r="Q636" s="41"/>
      <c r="R636" s="80"/>
      <c r="S636" s="67"/>
      <c r="T636" s="80"/>
    </row>
    <row r="637" spans="2:20" x14ac:dyDescent="0.35">
      <c r="B637" s="39"/>
      <c r="C637" s="78"/>
      <c r="D637" s="79"/>
      <c r="E637" s="79"/>
      <c r="F637" s="79"/>
      <c r="G637" s="80"/>
      <c r="H637" s="67"/>
      <c r="I637" s="67"/>
      <c r="J637" s="80"/>
      <c r="K637" s="80"/>
      <c r="L637" s="41"/>
      <c r="M637" s="41"/>
      <c r="N637" s="80"/>
      <c r="O637" s="80"/>
      <c r="P637" s="41"/>
      <c r="Q637" s="41"/>
      <c r="R637" s="80"/>
      <c r="S637" s="67"/>
      <c r="T637" s="80"/>
    </row>
    <row r="638" spans="2:20" x14ac:dyDescent="0.35">
      <c r="B638" s="39"/>
      <c r="C638" s="78"/>
      <c r="D638" s="79"/>
      <c r="E638" s="79"/>
      <c r="F638" s="79"/>
      <c r="G638" s="80"/>
      <c r="H638" s="67"/>
      <c r="I638" s="67"/>
      <c r="J638" s="80"/>
      <c r="K638" s="80"/>
      <c r="L638" s="41"/>
      <c r="M638" s="41"/>
      <c r="N638" s="80"/>
      <c r="O638" s="80"/>
      <c r="P638" s="41"/>
      <c r="Q638" s="41"/>
      <c r="R638" s="80"/>
      <c r="S638" s="67"/>
      <c r="T638" s="80"/>
    </row>
    <row r="639" spans="2:20" x14ac:dyDescent="0.35">
      <c r="B639" s="39"/>
      <c r="C639" s="78"/>
      <c r="D639" s="79"/>
      <c r="E639" s="79"/>
      <c r="F639" s="79"/>
      <c r="G639" s="80"/>
      <c r="H639" s="67"/>
      <c r="I639" s="67"/>
      <c r="J639" s="80"/>
      <c r="K639" s="80"/>
      <c r="L639" s="41"/>
      <c r="M639" s="41"/>
      <c r="N639" s="80"/>
      <c r="O639" s="80"/>
      <c r="P639" s="41"/>
      <c r="Q639" s="41"/>
      <c r="R639" s="80"/>
      <c r="S639" s="67"/>
      <c r="T639" s="80"/>
    </row>
    <row r="640" spans="2:20" x14ac:dyDescent="0.35">
      <c r="B640" s="39"/>
      <c r="C640" s="78"/>
      <c r="D640" s="79"/>
      <c r="E640" s="79"/>
      <c r="F640" s="79"/>
      <c r="G640" s="80"/>
      <c r="H640" s="67"/>
      <c r="I640" s="67"/>
      <c r="J640" s="80"/>
      <c r="K640" s="80"/>
      <c r="L640" s="41"/>
      <c r="M640" s="41"/>
      <c r="N640" s="80"/>
      <c r="O640" s="80"/>
      <c r="P640" s="41"/>
      <c r="Q640" s="41"/>
      <c r="R640" s="80"/>
      <c r="S640" s="67"/>
      <c r="T640" s="80"/>
    </row>
    <row r="641" spans="2:20" x14ac:dyDescent="0.35">
      <c r="B641" s="39"/>
      <c r="C641" s="78"/>
      <c r="D641" s="79"/>
      <c r="E641" s="79"/>
      <c r="F641" s="79"/>
      <c r="G641" s="80"/>
      <c r="H641" s="67"/>
      <c r="I641" s="67"/>
      <c r="J641" s="80"/>
      <c r="K641" s="80"/>
      <c r="L641" s="41"/>
      <c r="M641" s="41"/>
      <c r="N641" s="80"/>
      <c r="O641" s="80"/>
      <c r="P641" s="41"/>
      <c r="Q641" s="41"/>
      <c r="R641" s="80"/>
      <c r="S641" s="67"/>
      <c r="T641" s="80"/>
    </row>
    <row r="642" spans="2:20" x14ac:dyDescent="0.35">
      <c r="B642" s="39"/>
      <c r="C642" s="78"/>
      <c r="D642" s="79"/>
      <c r="E642" s="79"/>
      <c r="F642" s="79"/>
      <c r="G642" s="80"/>
      <c r="H642" s="67"/>
      <c r="I642" s="67"/>
      <c r="J642" s="80"/>
      <c r="K642" s="80"/>
      <c r="L642" s="41"/>
      <c r="M642" s="41"/>
      <c r="N642" s="80"/>
      <c r="O642" s="80"/>
      <c r="P642" s="41"/>
      <c r="Q642" s="41"/>
      <c r="R642" s="80"/>
      <c r="S642" s="67"/>
      <c r="T642" s="80"/>
    </row>
    <row r="643" spans="2:20" x14ac:dyDescent="0.35">
      <c r="B643" s="39"/>
      <c r="C643" s="78"/>
      <c r="D643" s="79"/>
      <c r="E643" s="79"/>
      <c r="F643" s="79"/>
      <c r="G643" s="80"/>
      <c r="H643" s="67"/>
      <c r="I643" s="67"/>
      <c r="J643" s="80"/>
      <c r="K643" s="80"/>
      <c r="L643" s="41"/>
      <c r="M643" s="41"/>
      <c r="N643" s="80"/>
      <c r="O643" s="80"/>
      <c r="P643" s="41"/>
      <c r="Q643" s="41"/>
      <c r="R643" s="80"/>
      <c r="S643" s="67"/>
      <c r="T643" s="80"/>
    </row>
    <row r="644" spans="2:20" x14ac:dyDescent="0.35">
      <c r="B644" s="39"/>
      <c r="C644" s="78"/>
      <c r="D644" s="79"/>
      <c r="E644" s="79"/>
      <c r="F644" s="79"/>
      <c r="G644" s="80"/>
      <c r="H644" s="67"/>
      <c r="I644" s="67"/>
      <c r="J644" s="80"/>
      <c r="K644" s="80"/>
      <c r="L644" s="41"/>
      <c r="M644" s="41"/>
      <c r="N644" s="80"/>
      <c r="O644" s="80"/>
      <c r="P644" s="41"/>
      <c r="Q644" s="41"/>
      <c r="R644" s="80"/>
      <c r="S644" s="67"/>
      <c r="T644" s="80"/>
    </row>
    <row r="645" spans="2:20" x14ac:dyDescent="0.35">
      <c r="B645" s="39"/>
      <c r="C645" s="78"/>
      <c r="D645" s="79"/>
      <c r="E645" s="79"/>
      <c r="F645" s="79"/>
      <c r="G645" s="80"/>
      <c r="H645" s="67"/>
      <c r="I645" s="67"/>
      <c r="J645" s="80"/>
      <c r="K645" s="80"/>
      <c r="L645" s="41"/>
      <c r="M645" s="41"/>
      <c r="N645" s="80"/>
      <c r="O645" s="80"/>
      <c r="P645" s="41"/>
      <c r="Q645" s="41"/>
      <c r="R645" s="80"/>
      <c r="S645" s="67"/>
      <c r="T645" s="80"/>
    </row>
    <row r="646" spans="2:20" x14ac:dyDescent="0.35">
      <c r="B646" s="39"/>
      <c r="C646" s="78"/>
      <c r="D646" s="79"/>
      <c r="E646" s="79"/>
      <c r="F646" s="79"/>
      <c r="G646" s="80"/>
      <c r="H646" s="67"/>
      <c r="I646" s="67"/>
      <c r="J646" s="80"/>
      <c r="K646" s="80"/>
      <c r="L646" s="41"/>
      <c r="M646" s="41"/>
      <c r="N646" s="80"/>
      <c r="O646" s="80"/>
      <c r="P646" s="41"/>
      <c r="Q646" s="41"/>
      <c r="R646" s="80"/>
      <c r="S646" s="67"/>
      <c r="T646" s="80"/>
    </row>
    <row r="647" spans="2:20" x14ac:dyDescent="0.35">
      <c r="B647" s="39"/>
      <c r="C647" s="78"/>
      <c r="D647" s="79"/>
      <c r="E647" s="79"/>
      <c r="F647" s="79"/>
      <c r="G647" s="80"/>
      <c r="H647" s="67"/>
      <c r="I647" s="67"/>
      <c r="J647" s="80"/>
      <c r="K647" s="80"/>
      <c r="L647" s="41"/>
      <c r="M647" s="41"/>
      <c r="N647" s="80"/>
      <c r="O647" s="80"/>
      <c r="P647" s="41"/>
      <c r="Q647" s="41"/>
      <c r="R647" s="80"/>
      <c r="S647" s="67"/>
      <c r="T647" s="80"/>
    </row>
    <row r="648" spans="2:20" x14ac:dyDescent="0.35">
      <c r="B648" s="39"/>
      <c r="C648" s="78"/>
      <c r="D648" s="79"/>
      <c r="E648" s="79"/>
      <c r="F648" s="79"/>
      <c r="G648" s="80"/>
      <c r="H648" s="67"/>
      <c r="I648" s="67"/>
      <c r="J648" s="80"/>
      <c r="K648" s="80"/>
      <c r="L648" s="41"/>
      <c r="M648" s="41"/>
      <c r="N648" s="80"/>
      <c r="O648" s="80"/>
      <c r="P648" s="41"/>
      <c r="Q648" s="41"/>
      <c r="R648" s="80"/>
      <c r="S648" s="67"/>
      <c r="T648" s="80"/>
    </row>
    <row r="649" spans="2:20" x14ac:dyDescent="0.35">
      <c r="B649" s="39"/>
      <c r="C649" s="78"/>
      <c r="D649" s="79"/>
      <c r="E649" s="79"/>
      <c r="F649" s="79"/>
      <c r="G649" s="80"/>
      <c r="H649" s="67"/>
      <c r="I649" s="67"/>
      <c r="J649" s="80"/>
      <c r="K649" s="80"/>
      <c r="L649" s="41"/>
      <c r="M649" s="41"/>
      <c r="N649" s="80"/>
      <c r="O649" s="80"/>
      <c r="P649" s="41"/>
      <c r="Q649" s="41"/>
      <c r="R649" s="80"/>
      <c r="S649" s="67"/>
      <c r="T649" s="80"/>
    </row>
    <row r="650" spans="2:20" x14ac:dyDescent="0.35">
      <c r="B650" s="39"/>
      <c r="C650" s="78"/>
      <c r="D650" s="79"/>
      <c r="E650" s="79"/>
      <c r="F650" s="79"/>
      <c r="G650" s="80"/>
      <c r="H650" s="67"/>
      <c r="I650" s="67"/>
      <c r="J650" s="80"/>
      <c r="K650" s="80"/>
      <c r="L650" s="41"/>
      <c r="M650" s="41"/>
      <c r="N650" s="80"/>
      <c r="O650" s="80"/>
      <c r="P650" s="41"/>
      <c r="Q650" s="41"/>
      <c r="R650" s="80"/>
      <c r="S650" s="67"/>
      <c r="T650" s="80"/>
    </row>
    <row r="651" spans="2:20" x14ac:dyDescent="0.35">
      <c r="B651" s="39"/>
      <c r="C651" s="78"/>
      <c r="D651" s="79"/>
      <c r="E651" s="79"/>
      <c r="F651" s="79"/>
      <c r="G651" s="80"/>
      <c r="H651" s="67"/>
      <c r="I651" s="67"/>
      <c r="J651" s="80"/>
      <c r="K651" s="80"/>
      <c r="L651" s="41"/>
      <c r="M651" s="41"/>
      <c r="N651" s="80"/>
      <c r="O651" s="80"/>
      <c r="P651" s="41"/>
      <c r="Q651" s="41"/>
      <c r="R651" s="80"/>
      <c r="S651" s="67"/>
      <c r="T651" s="80"/>
    </row>
    <row r="652" spans="2:20" x14ac:dyDescent="0.35">
      <c r="B652" s="39"/>
      <c r="C652" s="78"/>
      <c r="D652" s="79"/>
      <c r="E652" s="79"/>
      <c r="F652" s="79"/>
      <c r="G652" s="80"/>
      <c r="H652" s="67"/>
      <c r="I652" s="67"/>
      <c r="J652" s="80"/>
      <c r="K652" s="80"/>
      <c r="L652" s="41"/>
      <c r="M652" s="41"/>
      <c r="N652" s="80"/>
      <c r="O652" s="80"/>
      <c r="P652" s="41"/>
      <c r="Q652" s="41"/>
      <c r="R652" s="80"/>
      <c r="S652" s="67"/>
      <c r="T652" s="80"/>
    </row>
    <row r="653" spans="2:20" x14ac:dyDescent="0.35">
      <c r="B653" s="39"/>
      <c r="C653" s="78"/>
      <c r="D653" s="79"/>
      <c r="E653" s="79"/>
      <c r="F653" s="79"/>
      <c r="G653" s="80"/>
      <c r="H653" s="67"/>
      <c r="I653" s="67"/>
      <c r="J653" s="80"/>
      <c r="K653" s="80"/>
      <c r="L653" s="41"/>
      <c r="M653" s="41"/>
      <c r="N653" s="80"/>
      <c r="O653" s="80"/>
      <c r="P653" s="41"/>
      <c r="Q653" s="41"/>
      <c r="R653" s="80"/>
      <c r="S653" s="67"/>
      <c r="T653" s="80"/>
    </row>
    <row r="654" spans="2:20" x14ac:dyDescent="0.35">
      <c r="B654" s="39"/>
      <c r="C654" s="78"/>
      <c r="D654" s="79"/>
      <c r="E654" s="79"/>
      <c r="F654" s="79"/>
      <c r="G654" s="80"/>
      <c r="H654" s="67"/>
      <c r="I654" s="67"/>
      <c r="J654" s="80"/>
      <c r="K654" s="80"/>
      <c r="L654" s="41"/>
      <c r="M654" s="41"/>
      <c r="N654" s="80"/>
      <c r="O654" s="80"/>
      <c r="P654" s="41"/>
      <c r="Q654" s="41"/>
      <c r="R654" s="80"/>
      <c r="S654" s="67"/>
      <c r="T654" s="80"/>
    </row>
    <row r="655" spans="2:20" x14ac:dyDescent="0.35">
      <c r="B655" s="39"/>
      <c r="C655" s="78"/>
      <c r="D655" s="79"/>
      <c r="E655" s="79"/>
      <c r="F655" s="79"/>
      <c r="G655" s="80"/>
      <c r="H655" s="67"/>
      <c r="I655" s="67"/>
      <c r="J655" s="80"/>
      <c r="K655" s="80"/>
      <c r="L655" s="41"/>
      <c r="M655" s="41"/>
      <c r="N655" s="80"/>
      <c r="O655" s="80"/>
      <c r="P655" s="41"/>
      <c r="Q655" s="41"/>
      <c r="R655" s="80"/>
      <c r="S655" s="67"/>
      <c r="T655" s="80"/>
    </row>
    <row r="656" spans="2:20" x14ac:dyDescent="0.35">
      <c r="B656" s="39"/>
      <c r="C656" s="78"/>
      <c r="D656" s="79"/>
      <c r="E656" s="79"/>
      <c r="F656" s="79"/>
      <c r="G656" s="80"/>
      <c r="H656" s="67"/>
      <c r="I656" s="67"/>
      <c r="J656" s="80"/>
      <c r="K656" s="80"/>
      <c r="L656" s="41"/>
      <c r="M656" s="41"/>
      <c r="N656" s="80"/>
      <c r="O656" s="80"/>
      <c r="P656" s="41"/>
      <c r="Q656" s="41"/>
      <c r="R656" s="80"/>
      <c r="S656" s="67"/>
      <c r="T656" s="80"/>
    </row>
    <row r="657" spans="2:20" x14ac:dyDescent="0.35">
      <c r="B657" s="39"/>
      <c r="C657" s="78"/>
      <c r="D657" s="79"/>
      <c r="E657" s="79"/>
      <c r="F657" s="79"/>
      <c r="G657" s="80"/>
      <c r="H657" s="67"/>
      <c r="I657" s="67"/>
      <c r="J657" s="80"/>
      <c r="K657" s="80"/>
      <c r="L657" s="41"/>
      <c r="M657" s="41"/>
      <c r="N657" s="80"/>
      <c r="O657" s="80"/>
      <c r="P657" s="41"/>
      <c r="Q657" s="41"/>
      <c r="R657" s="80"/>
      <c r="S657" s="67"/>
      <c r="T657" s="80"/>
    </row>
    <row r="658" spans="2:20" x14ac:dyDescent="0.35">
      <c r="B658" s="39"/>
      <c r="C658" s="78"/>
      <c r="D658" s="79"/>
      <c r="E658" s="79"/>
      <c r="F658" s="79"/>
      <c r="G658" s="80"/>
      <c r="H658" s="67"/>
      <c r="I658" s="67"/>
      <c r="J658" s="80"/>
      <c r="K658" s="80"/>
      <c r="L658" s="41"/>
      <c r="M658" s="41"/>
      <c r="N658" s="80"/>
      <c r="O658" s="80"/>
      <c r="P658" s="41"/>
      <c r="Q658" s="41"/>
      <c r="R658" s="80"/>
      <c r="S658" s="67"/>
      <c r="T658" s="80"/>
    </row>
    <row r="659" spans="2:20" x14ac:dyDescent="0.35">
      <c r="B659" s="39"/>
      <c r="C659" s="78"/>
      <c r="D659" s="79"/>
      <c r="E659" s="79"/>
      <c r="F659" s="79"/>
      <c r="G659" s="80"/>
      <c r="H659" s="67"/>
      <c r="I659" s="67"/>
      <c r="J659" s="80"/>
      <c r="K659" s="80"/>
      <c r="L659" s="41"/>
      <c r="M659" s="41"/>
      <c r="N659" s="80"/>
      <c r="O659" s="80"/>
      <c r="P659" s="41"/>
      <c r="Q659" s="41"/>
      <c r="R659" s="80"/>
      <c r="S659" s="67"/>
      <c r="T659" s="80"/>
    </row>
    <row r="660" spans="2:20" x14ac:dyDescent="0.35">
      <c r="B660" s="39"/>
      <c r="C660" s="78"/>
      <c r="D660" s="79"/>
      <c r="E660" s="79"/>
      <c r="F660" s="79"/>
      <c r="G660" s="80"/>
      <c r="H660" s="67"/>
      <c r="I660" s="67"/>
      <c r="J660" s="80"/>
      <c r="K660" s="80"/>
      <c r="L660" s="41"/>
      <c r="M660" s="41"/>
      <c r="N660" s="80"/>
      <c r="O660" s="80"/>
      <c r="P660" s="41"/>
      <c r="Q660" s="41"/>
      <c r="R660" s="80"/>
      <c r="S660" s="67"/>
      <c r="T660" s="80"/>
    </row>
    <row r="661" spans="2:20" x14ac:dyDescent="0.35">
      <c r="B661" s="39"/>
      <c r="C661" s="78"/>
      <c r="D661" s="79"/>
      <c r="E661" s="79"/>
      <c r="F661" s="79"/>
      <c r="G661" s="80"/>
      <c r="H661" s="67"/>
      <c r="I661" s="67"/>
      <c r="J661" s="80"/>
      <c r="K661" s="80"/>
      <c r="L661" s="41"/>
      <c r="M661" s="41"/>
      <c r="N661" s="80"/>
      <c r="O661" s="80"/>
      <c r="P661" s="41"/>
      <c r="Q661" s="41"/>
      <c r="R661" s="80"/>
      <c r="S661" s="67"/>
      <c r="T661" s="80"/>
    </row>
    <row r="662" spans="2:20" x14ac:dyDescent="0.35">
      <c r="B662" s="39"/>
      <c r="C662" s="78"/>
      <c r="D662" s="79"/>
      <c r="E662" s="79"/>
      <c r="F662" s="79"/>
      <c r="G662" s="80"/>
      <c r="H662" s="67"/>
      <c r="I662" s="67"/>
      <c r="J662" s="80"/>
      <c r="K662" s="80"/>
      <c r="L662" s="41"/>
      <c r="M662" s="41"/>
      <c r="N662" s="80"/>
      <c r="O662" s="80"/>
      <c r="P662" s="41"/>
      <c r="Q662" s="41"/>
      <c r="R662" s="80"/>
      <c r="S662" s="67"/>
      <c r="T662" s="80"/>
    </row>
    <row r="663" spans="2:20" x14ac:dyDescent="0.35">
      <c r="B663" s="39"/>
      <c r="C663" s="78"/>
      <c r="D663" s="79"/>
      <c r="E663" s="79"/>
      <c r="F663" s="79"/>
      <c r="G663" s="80"/>
      <c r="H663" s="67"/>
      <c r="I663" s="67"/>
      <c r="J663" s="80"/>
      <c r="K663" s="80"/>
      <c r="L663" s="41"/>
      <c r="M663" s="41"/>
      <c r="N663" s="80"/>
      <c r="O663" s="80"/>
      <c r="P663" s="41"/>
      <c r="Q663" s="41"/>
      <c r="R663" s="80"/>
      <c r="S663" s="67"/>
      <c r="T663" s="80"/>
    </row>
    <row r="664" spans="2:20" x14ac:dyDescent="0.35">
      <c r="B664" s="39"/>
      <c r="C664" s="78"/>
      <c r="D664" s="79"/>
      <c r="E664" s="79"/>
      <c r="F664" s="79"/>
      <c r="G664" s="80"/>
      <c r="H664" s="67"/>
      <c r="I664" s="67"/>
      <c r="J664" s="80"/>
      <c r="K664" s="80"/>
      <c r="L664" s="41"/>
      <c r="M664" s="41"/>
      <c r="N664" s="80"/>
      <c r="O664" s="80"/>
      <c r="P664" s="41"/>
      <c r="Q664" s="41"/>
      <c r="R664" s="80"/>
      <c r="S664" s="67"/>
      <c r="T664" s="80"/>
    </row>
    <row r="665" spans="2:20" x14ac:dyDescent="0.35">
      <c r="B665" s="39"/>
      <c r="C665" s="78"/>
      <c r="D665" s="79"/>
      <c r="E665" s="79"/>
      <c r="F665" s="79"/>
      <c r="G665" s="80"/>
      <c r="H665" s="67"/>
      <c r="I665" s="67"/>
      <c r="J665" s="80"/>
      <c r="K665" s="80"/>
      <c r="L665" s="41"/>
      <c r="M665" s="41"/>
      <c r="N665" s="80"/>
      <c r="O665" s="80"/>
      <c r="P665" s="41"/>
      <c r="Q665" s="41"/>
      <c r="R665" s="80"/>
      <c r="S665" s="67"/>
      <c r="T665" s="80"/>
    </row>
    <row r="666" spans="2:20" x14ac:dyDescent="0.35">
      <c r="B666" s="39"/>
      <c r="C666" s="78"/>
      <c r="D666" s="79"/>
      <c r="E666" s="79"/>
      <c r="F666" s="79"/>
      <c r="G666" s="80"/>
      <c r="H666" s="67"/>
      <c r="I666" s="67"/>
      <c r="J666" s="80"/>
      <c r="K666" s="80"/>
      <c r="L666" s="41"/>
      <c r="M666" s="41"/>
      <c r="N666" s="80"/>
      <c r="O666" s="80"/>
      <c r="P666" s="41"/>
      <c r="Q666" s="41"/>
      <c r="R666" s="80"/>
      <c r="S666" s="67"/>
      <c r="T666" s="80"/>
    </row>
    <row r="667" spans="2:20" x14ac:dyDescent="0.35">
      <c r="B667" s="39"/>
      <c r="C667" s="78"/>
      <c r="D667" s="79"/>
      <c r="E667" s="79"/>
      <c r="F667" s="79"/>
      <c r="G667" s="80"/>
      <c r="H667" s="67"/>
      <c r="I667" s="67"/>
      <c r="J667" s="80"/>
      <c r="K667" s="80"/>
      <c r="L667" s="41"/>
      <c r="M667" s="41"/>
      <c r="N667" s="80"/>
      <c r="O667" s="80"/>
      <c r="P667" s="41"/>
      <c r="Q667" s="41"/>
      <c r="R667" s="80"/>
      <c r="S667" s="67"/>
      <c r="T667" s="80"/>
    </row>
    <row r="668" spans="2:20" x14ac:dyDescent="0.35">
      <c r="B668" s="39"/>
      <c r="C668" s="78"/>
      <c r="D668" s="79"/>
      <c r="E668" s="79"/>
      <c r="F668" s="79"/>
      <c r="G668" s="80"/>
      <c r="H668" s="67"/>
      <c r="I668" s="67"/>
      <c r="J668" s="80"/>
      <c r="K668" s="80"/>
      <c r="L668" s="41"/>
      <c r="M668" s="41"/>
      <c r="N668" s="80"/>
      <c r="O668" s="80"/>
      <c r="P668" s="41"/>
      <c r="Q668" s="41"/>
      <c r="R668" s="80"/>
      <c r="S668" s="67"/>
      <c r="T668" s="80"/>
    </row>
    <row r="669" spans="2:20" x14ac:dyDescent="0.35">
      <c r="B669" s="39"/>
      <c r="C669" s="78"/>
      <c r="D669" s="79"/>
      <c r="E669" s="79"/>
      <c r="F669" s="79"/>
      <c r="G669" s="80"/>
      <c r="H669" s="67"/>
      <c r="I669" s="67"/>
      <c r="J669" s="80"/>
      <c r="K669" s="80"/>
      <c r="L669" s="41"/>
      <c r="M669" s="41"/>
      <c r="N669" s="80"/>
      <c r="O669" s="80"/>
      <c r="P669" s="41"/>
      <c r="Q669" s="41"/>
      <c r="R669" s="80"/>
      <c r="S669" s="67"/>
      <c r="T669" s="80"/>
    </row>
    <row r="670" spans="2:20" x14ac:dyDescent="0.35">
      <c r="B670" s="39"/>
      <c r="C670" s="78"/>
      <c r="D670" s="79"/>
      <c r="E670" s="79"/>
      <c r="F670" s="79"/>
      <c r="G670" s="80"/>
      <c r="H670" s="67"/>
      <c r="I670" s="67"/>
      <c r="J670" s="80"/>
      <c r="K670" s="80"/>
      <c r="L670" s="41"/>
      <c r="M670" s="41"/>
      <c r="N670" s="80"/>
      <c r="O670" s="80"/>
      <c r="P670" s="41"/>
      <c r="Q670" s="41"/>
      <c r="R670" s="80"/>
      <c r="S670" s="67"/>
      <c r="T670" s="80"/>
    </row>
    <row r="671" spans="2:20" x14ac:dyDescent="0.35">
      <c r="B671" s="39"/>
      <c r="C671" s="78"/>
      <c r="D671" s="79"/>
      <c r="E671" s="79"/>
      <c r="F671" s="79"/>
      <c r="G671" s="80"/>
      <c r="H671" s="67"/>
      <c r="I671" s="67"/>
      <c r="J671" s="80"/>
      <c r="K671" s="80"/>
      <c r="L671" s="41"/>
      <c r="M671" s="41"/>
      <c r="N671" s="80"/>
      <c r="O671" s="80"/>
      <c r="P671" s="41"/>
      <c r="Q671" s="41"/>
      <c r="R671" s="80"/>
      <c r="S671" s="67"/>
      <c r="T671" s="80"/>
    </row>
    <row r="672" spans="2:20" x14ac:dyDescent="0.35">
      <c r="B672" s="39"/>
      <c r="C672" s="78"/>
      <c r="D672" s="79"/>
      <c r="E672" s="79"/>
      <c r="F672" s="79"/>
      <c r="G672" s="80"/>
      <c r="H672" s="67"/>
      <c r="I672" s="67"/>
      <c r="J672" s="80"/>
      <c r="K672" s="80"/>
      <c r="L672" s="41"/>
      <c r="M672" s="41"/>
      <c r="N672" s="80"/>
      <c r="O672" s="80"/>
      <c r="P672" s="41"/>
      <c r="Q672" s="41"/>
      <c r="R672" s="80"/>
      <c r="S672" s="67"/>
      <c r="T672" s="80"/>
    </row>
    <row r="673" spans="2:20" x14ac:dyDescent="0.35">
      <c r="B673" s="39"/>
      <c r="C673" s="78"/>
      <c r="D673" s="79"/>
      <c r="E673" s="79"/>
      <c r="F673" s="79"/>
      <c r="G673" s="80"/>
      <c r="H673" s="67"/>
      <c r="I673" s="67"/>
      <c r="J673" s="80"/>
      <c r="K673" s="80"/>
      <c r="L673" s="41"/>
      <c r="M673" s="41"/>
      <c r="N673" s="80"/>
      <c r="O673" s="80"/>
      <c r="P673" s="41"/>
      <c r="Q673" s="41"/>
      <c r="R673" s="80"/>
      <c r="S673" s="67"/>
      <c r="T673" s="80"/>
    </row>
    <row r="674" spans="2:20" x14ac:dyDescent="0.35">
      <c r="B674" s="39"/>
      <c r="C674" s="78"/>
      <c r="D674" s="79"/>
      <c r="E674" s="79"/>
      <c r="F674" s="79"/>
      <c r="G674" s="80"/>
      <c r="H674" s="67"/>
      <c r="I674" s="67"/>
      <c r="J674" s="80"/>
      <c r="K674" s="80"/>
      <c r="L674" s="41"/>
      <c r="M674" s="41"/>
      <c r="N674" s="80"/>
      <c r="O674" s="80"/>
      <c r="P674" s="41"/>
      <c r="Q674" s="41"/>
      <c r="R674" s="80"/>
      <c r="S674" s="67"/>
      <c r="T674" s="80"/>
    </row>
    <row r="675" spans="2:20" x14ac:dyDescent="0.35">
      <c r="B675" s="39"/>
      <c r="C675" s="78"/>
      <c r="D675" s="79"/>
      <c r="E675" s="79"/>
      <c r="F675" s="79"/>
      <c r="G675" s="80"/>
      <c r="H675" s="67"/>
      <c r="I675" s="67"/>
      <c r="J675" s="80"/>
      <c r="K675" s="80"/>
      <c r="L675" s="41"/>
      <c r="M675" s="41"/>
      <c r="N675" s="80"/>
      <c r="O675" s="80"/>
      <c r="P675" s="41"/>
      <c r="Q675" s="41"/>
      <c r="R675" s="80"/>
      <c r="S675" s="67"/>
      <c r="T675" s="80"/>
    </row>
    <row r="676" spans="2:20" x14ac:dyDescent="0.35">
      <c r="B676" s="39"/>
      <c r="C676" s="78"/>
      <c r="D676" s="79"/>
      <c r="E676" s="79"/>
      <c r="F676" s="79"/>
      <c r="G676" s="80"/>
      <c r="H676" s="67"/>
      <c r="I676" s="67"/>
      <c r="J676" s="80"/>
      <c r="K676" s="80"/>
      <c r="L676" s="41"/>
      <c r="M676" s="41"/>
      <c r="N676" s="80"/>
      <c r="O676" s="80"/>
      <c r="P676" s="41"/>
      <c r="Q676" s="41"/>
      <c r="R676" s="80"/>
      <c r="S676" s="67"/>
      <c r="T676" s="80"/>
    </row>
    <row r="677" spans="2:20" x14ac:dyDescent="0.35">
      <c r="B677" s="39"/>
      <c r="C677" s="78"/>
      <c r="D677" s="79"/>
      <c r="E677" s="79"/>
      <c r="F677" s="79"/>
      <c r="G677" s="80"/>
      <c r="H677" s="67"/>
      <c r="I677" s="67"/>
      <c r="J677" s="80"/>
      <c r="K677" s="80"/>
      <c r="L677" s="41"/>
      <c r="M677" s="41"/>
      <c r="N677" s="80"/>
      <c r="O677" s="80"/>
      <c r="P677" s="41"/>
      <c r="Q677" s="41"/>
      <c r="R677" s="80"/>
      <c r="S677" s="67"/>
      <c r="T677" s="80"/>
    </row>
    <row r="678" spans="2:20" x14ac:dyDescent="0.35">
      <c r="B678" s="39"/>
      <c r="C678" s="78"/>
      <c r="D678" s="79"/>
      <c r="E678" s="79"/>
      <c r="F678" s="79"/>
      <c r="G678" s="80"/>
      <c r="H678" s="67"/>
      <c r="I678" s="67"/>
      <c r="J678" s="80"/>
      <c r="K678" s="80"/>
      <c r="L678" s="41"/>
      <c r="M678" s="41"/>
      <c r="N678" s="80"/>
      <c r="O678" s="80"/>
      <c r="P678" s="41"/>
      <c r="Q678" s="41"/>
      <c r="R678" s="80"/>
      <c r="S678" s="67"/>
      <c r="T678" s="80"/>
    </row>
    <row r="679" spans="2:20" x14ac:dyDescent="0.35">
      <c r="B679" s="39"/>
      <c r="C679" s="78"/>
      <c r="D679" s="79"/>
      <c r="E679" s="79"/>
      <c r="F679" s="79"/>
      <c r="G679" s="80"/>
      <c r="H679" s="67"/>
      <c r="I679" s="67"/>
      <c r="J679" s="80"/>
      <c r="K679" s="80"/>
      <c r="L679" s="41"/>
      <c r="M679" s="41"/>
      <c r="N679" s="80"/>
      <c r="O679" s="80"/>
      <c r="P679" s="41"/>
      <c r="Q679" s="41"/>
      <c r="R679" s="80"/>
      <c r="S679" s="67"/>
      <c r="T679" s="80"/>
    </row>
    <row r="680" spans="2:20" x14ac:dyDescent="0.35">
      <c r="B680" s="39"/>
      <c r="C680" s="78"/>
      <c r="D680" s="79"/>
      <c r="E680" s="79"/>
      <c r="F680" s="79"/>
      <c r="G680" s="80"/>
      <c r="H680" s="67"/>
      <c r="I680" s="67"/>
      <c r="J680" s="80"/>
      <c r="K680" s="80"/>
      <c r="L680" s="41"/>
      <c r="M680" s="41"/>
      <c r="N680" s="80"/>
      <c r="O680" s="80"/>
      <c r="P680" s="41"/>
      <c r="Q680" s="41"/>
      <c r="R680" s="80"/>
      <c r="S680" s="67"/>
      <c r="T680" s="80"/>
    </row>
    <row r="681" spans="2:20" x14ac:dyDescent="0.35">
      <c r="B681" s="39"/>
      <c r="C681" s="78"/>
      <c r="D681" s="79"/>
      <c r="E681" s="79"/>
      <c r="F681" s="79"/>
      <c r="G681" s="80"/>
      <c r="H681" s="67"/>
      <c r="I681" s="67"/>
      <c r="J681" s="80"/>
      <c r="K681" s="80"/>
      <c r="L681" s="41"/>
      <c r="M681" s="41"/>
      <c r="N681" s="80"/>
      <c r="O681" s="80"/>
      <c r="P681" s="41"/>
      <c r="Q681" s="41"/>
      <c r="R681" s="80"/>
      <c r="S681" s="67"/>
      <c r="T681" s="80"/>
    </row>
    <row r="682" spans="2:20" x14ac:dyDescent="0.35">
      <c r="B682" s="39"/>
      <c r="C682" s="78"/>
      <c r="D682" s="79"/>
      <c r="E682" s="79"/>
      <c r="F682" s="79"/>
      <c r="G682" s="80"/>
      <c r="H682" s="67"/>
      <c r="I682" s="67"/>
      <c r="J682" s="80"/>
      <c r="K682" s="80"/>
      <c r="L682" s="41"/>
      <c r="M682" s="41"/>
      <c r="N682" s="80"/>
      <c r="O682" s="80"/>
      <c r="P682" s="41"/>
      <c r="Q682" s="41"/>
      <c r="R682" s="80"/>
      <c r="S682" s="67"/>
      <c r="T682" s="80"/>
    </row>
    <row r="683" spans="2:20" x14ac:dyDescent="0.35">
      <c r="B683" s="39"/>
      <c r="C683" s="78"/>
      <c r="D683" s="79"/>
      <c r="E683" s="79"/>
      <c r="F683" s="79"/>
      <c r="G683" s="80"/>
      <c r="H683" s="67"/>
      <c r="I683" s="67"/>
      <c r="J683" s="80"/>
      <c r="K683" s="80"/>
      <c r="L683" s="41"/>
      <c r="M683" s="41"/>
      <c r="N683" s="80"/>
      <c r="O683" s="80"/>
      <c r="P683" s="41"/>
      <c r="Q683" s="41"/>
      <c r="R683" s="80"/>
      <c r="S683" s="67"/>
      <c r="T683" s="80"/>
    </row>
    <row r="684" spans="2:20" x14ac:dyDescent="0.35">
      <c r="B684" s="39"/>
      <c r="C684" s="78"/>
      <c r="D684" s="79"/>
      <c r="E684" s="79"/>
      <c r="F684" s="79"/>
      <c r="G684" s="80"/>
      <c r="H684" s="67"/>
      <c r="I684" s="67"/>
      <c r="J684" s="80"/>
      <c r="K684" s="80"/>
      <c r="L684" s="41"/>
      <c r="M684" s="41"/>
      <c r="N684" s="80"/>
      <c r="O684" s="80"/>
      <c r="P684" s="41"/>
      <c r="Q684" s="41"/>
      <c r="R684" s="80"/>
      <c r="S684" s="67"/>
      <c r="T684" s="80"/>
    </row>
    <row r="685" spans="2:20" x14ac:dyDescent="0.35">
      <c r="B685" s="39"/>
      <c r="C685" s="78"/>
      <c r="D685" s="79"/>
      <c r="E685" s="79"/>
      <c r="F685" s="79"/>
      <c r="G685" s="80"/>
      <c r="H685" s="67"/>
      <c r="I685" s="67"/>
      <c r="J685" s="80"/>
      <c r="K685" s="80"/>
      <c r="L685" s="41"/>
      <c r="M685" s="41"/>
      <c r="N685" s="80"/>
      <c r="O685" s="80"/>
      <c r="P685" s="41"/>
      <c r="Q685" s="41"/>
      <c r="R685" s="80"/>
      <c r="S685" s="67"/>
      <c r="T685" s="80"/>
    </row>
    <row r="686" spans="2:20" x14ac:dyDescent="0.35">
      <c r="B686" s="39"/>
      <c r="C686" s="78"/>
      <c r="D686" s="79"/>
      <c r="E686" s="79"/>
      <c r="F686" s="79"/>
      <c r="G686" s="80"/>
      <c r="H686" s="67"/>
      <c r="I686" s="67"/>
      <c r="J686" s="80"/>
      <c r="K686" s="80"/>
      <c r="L686" s="41"/>
      <c r="M686" s="41"/>
      <c r="N686" s="80"/>
      <c r="O686" s="80"/>
      <c r="P686" s="41"/>
      <c r="Q686" s="41"/>
      <c r="R686" s="80"/>
      <c r="S686" s="67"/>
      <c r="T686" s="80"/>
    </row>
    <row r="687" spans="2:20" x14ac:dyDescent="0.35">
      <c r="B687" s="39"/>
      <c r="C687" s="78"/>
      <c r="D687" s="79"/>
      <c r="E687" s="79"/>
      <c r="F687" s="79"/>
      <c r="G687" s="80"/>
      <c r="H687" s="67"/>
      <c r="I687" s="67"/>
      <c r="J687" s="80"/>
      <c r="K687" s="80"/>
      <c r="L687" s="41"/>
      <c r="M687" s="41"/>
      <c r="N687" s="80"/>
      <c r="O687" s="80"/>
      <c r="P687" s="41"/>
      <c r="Q687" s="41"/>
      <c r="R687" s="80"/>
      <c r="S687" s="67"/>
      <c r="T687" s="80"/>
    </row>
    <row r="688" spans="2:20" x14ac:dyDescent="0.35">
      <c r="B688" s="39"/>
      <c r="C688" s="78"/>
      <c r="D688" s="79"/>
      <c r="E688" s="79"/>
      <c r="F688" s="79"/>
      <c r="G688" s="80"/>
      <c r="H688" s="67"/>
      <c r="I688" s="67"/>
      <c r="J688" s="80"/>
      <c r="K688" s="80"/>
      <c r="L688" s="41"/>
      <c r="M688" s="41"/>
      <c r="N688" s="80"/>
      <c r="O688" s="80"/>
      <c r="P688" s="41"/>
      <c r="Q688" s="41"/>
      <c r="R688" s="80"/>
      <c r="S688" s="67"/>
      <c r="T688" s="80"/>
    </row>
    <row r="689" spans="2:20" x14ac:dyDescent="0.35">
      <c r="B689" s="39"/>
      <c r="C689" s="78"/>
      <c r="D689" s="79"/>
      <c r="E689" s="79"/>
      <c r="F689" s="79"/>
      <c r="G689" s="80"/>
      <c r="H689" s="67"/>
      <c r="I689" s="67"/>
      <c r="J689" s="80"/>
      <c r="K689" s="80"/>
      <c r="L689" s="41"/>
      <c r="M689" s="41"/>
      <c r="N689" s="80"/>
      <c r="O689" s="80"/>
      <c r="P689" s="41"/>
      <c r="Q689" s="41"/>
      <c r="R689" s="80"/>
      <c r="S689" s="67"/>
      <c r="T689" s="80"/>
    </row>
    <row r="690" spans="2:20" x14ac:dyDescent="0.35">
      <c r="B690" s="39"/>
      <c r="C690" s="78"/>
      <c r="D690" s="79"/>
      <c r="E690" s="79"/>
      <c r="F690" s="79"/>
      <c r="G690" s="80"/>
      <c r="H690" s="67"/>
      <c r="I690" s="67"/>
      <c r="J690" s="80"/>
      <c r="K690" s="80"/>
      <c r="L690" s="41"/>
      <c r="M690" s="41"/>
      <c r="N690" s="80"/>
      <c r="O690" s="80"/>
      <c r="P690" s="41"/>
      <c r="Q690" s="41"/>
      <c r="R690" s="80"/>
      <c r="S690" s="67"/>
      <c r="T690" s="80"/>
    </row>
    <row r="691" spans="2:20" x14ac:dyDescent="0.35">
      <c r="B691" s="39"/>
      <c r="C691" s="78"/>
      <c r="D691" s="79"/>
      <c r="E691" s="79"/>
      <c r="F691" s="79"/>
      <c r="G691" s="80"/>
      <c r="H691" s="67"/>
      <c r="I691" s="67"/>
      <c r="J691" s="80"/>
      <c r="K691" s="80"/>
      <c r="L691" s="41"/>
      <c r="M691" s="41"/>
      <c r="N691" s="80"/>
      <c r="O691" s="80"/>
      <c r="P691" s="41"/>
      <c r="Q691" s="41"/>
      <c r="R691" s="80"/>
      <c r="S691" s="67"/>
      <c r="T691" s="80"/>
    </row>
    <row r="692" spans="2:20" x14ac:dyDescent="0.35">
      <c r="B692" s="39"/>
      <c r="C692" s="78"/>
      <c r="D692" s="79"/>
      <c r="E692" s="79"/>
      <c r="F692" s="79"/>
      <c r="G692" s="80"/>
      <c r="H692" s="67"/>
      <c r="I692" s="67"/>
      <c r="J692" s="80"/>
      <c r="K692" s="80"/>
      <c r="L692" s="41"/>
      <c r="M692" s="41"/>
      <c r="N692" s="80"/>
      <c r="O692" s="80"/>
      <c r="P692" s="41"/>
      <c r="Q692" s="41"/>
      <c r="R692" s="80"/>
      <c r="S692" s="67"/>
      <c r="T692" s="80"/>
    </row>
    <row r="693" spans="2:20" x14ac:dyDescent="0.35">
      <c r="B693" s="39"/>
      <c r="C693" s="78"/>
      <c r="D693" s="79"/>
      <c r="E693" s="79"/>
      <c r="F693" s="79"/>
      <c r="G693" s="80"/>
      <c r="H693" s="67"/>
      <c r="I693" s="67"/>
      <c r="J693" s="80"/>
      <c r="K693" s="80"/>
      <c r="L693" s="41"/>
      <c r="M693" s="41"/>
      <c r="N693" s="80"/>
      <c r="O693" s="80"/>
      <c r="P693" s="41"/>
      <c r="Q693" s="41"/>
      <c r="R693" s="80"/>
      <c r="S693" s="67"/>
      <c r="T693" s="80"/>
    </row>
    <row r="694" spans="2:20" x14ac:dyDescent="0.35">
      <c r="B694" s="39"/>
      <c r="C694" s="78"/>
      <c r="D694" s="79"/>
      <c r="E694" s="79"/>
      <c r="F694" s="79"/>
      <c r="G694" s="80"/>
      <c r="H694" s="67"/>
      <c r="I694" s="67"/>
      <c r="J694" s="80"/>
      <c r="K694" s="80"/>
      <c r="L694" s="41"/>
      <c r="M694" s="41"/>
      <c r="N694" s="80"/>
      <c r="O694" s="80"/>
      <c r="P694" s="41"/>
      <c r="Q694" s="41"/>
      <c r="R694" s="80"/>
      <c r="S694" s="67"/>
      <c r="T694" s="80"/>
    </row>
    <row r="695" spans="2:20" x14ac:dyDescent="0.35">
      <c r="B695" s="39"/>
      <c r="C695" s="78"/>
      <c r="D695" s="79"/>
      <c r="E695" s="79"/>
      <c r="F695" s="79"/>
      <c r="G695" s="80"/>
      <c r="H695" s="67"/>
      <c r="I695" s="67"/>
      <c r="J695" s="80"/>
      <c r="K695" s="80"/>
      <c r="L695" s="41"/>
      <c r="M695" s="41"/>
      <c r="N695" s="80"/>
      <c r="O695" s="80"/>
      <c r="P695" s="41"/>
      <c r="Q695" s="41"/>
      <c r="R695" s="80"/>
      <c r="S695" s="67"/>
      <c r="T695" s="80"/>
    </row>
    <row r="696" spans="2:20" x14ac:dyDescent="0.35">
      <c r="B696" s="39"/>
      <c r="C696" s="78"/>
      <c r="D696" s="79"/>
      <c r="E696" s="79"/>
      <c r="F696" s="79"/>
      <c r="G696" s="80"/>
      <c r="H696" s="67"/>
      <c r="I696" s="67"/>
      <c r="J696" s="80"/>
      <c r="K696" s="80"/>
      <c r="L696" s="41"/>
      <c r="M696" s="41"/>
      <c r="N696" s="80"/>
      <c r="O696" s="80"/>
      <c r="P696" s="41"/>
      <c r="Q696" s="41"/>
      <c r="R696" s="80"/>
      <c r="S696" s="67"/>
      <c r="T696" s="80"/>
    </row>
    <row r="697" spans="2:20" x14ac:dyDescent="0.35">
      <c r="B697" s="39"/>
      <c r="C697" s="78"/>
      <c r="D697" s="79"/>
      <c r="E697" s="79"/>
      <c r="F697" s="79"/>
      <c r="G697" s="80"/>
      <c r="H697" s="67"/>
      <c r="I697" s="67"/>
      <c r="J697" s="80"/>
      <c r="K697" s="80"/>
      <c r="L697" s="41"/>
      <c r="M697" s="41"/>
      <c r="N697" s="80"/>
      <c r="O697" s="80"/>
      <c r="P697" s="41"/>
      <c r="Q697" s="41"/>
      <c r="R697" s="80"/>
      <c r="S697" s="67"/>
      <c r="T697" s="80"/>
    </row>
    <row r="698" spans="2:20" x14ac:dyDescent="0.35">
      <c r="B698" s="39"/>
      <c r="C698" s="78"/>
      <c r="D698" s="79"/>
      <c r="E698" s="79"/>
      <c r="F698" s="79"/>
      <c r="G698" s="80"/>
      <c r="H698" s="67"/>
      <c r="I698" s="67"/>
      <c r="J698" s="80"/>
      <c r="K698" s="80"/>
      <c r="L698" s="41"/>
      <c r="M698" s="41"/>
      <c r="N698" s="80"/>
      <c r="O698" s="80"/>
      <c r="P698" s="41"/>
      <c r="Q698" s="41"/>
      <c r="R698" s="80"/>
      <c r="S698" s="67"/>
      <c r="T698" s="80"/>
    </row>
    <row r="699" spans="2:20" x14ac:dyDescent="0.35">
      <c r="B699" s="39"/>
      <c r="C699" s="78"/>
      <c r="D699" s="79"/>
      <c r="E699" s="79"/>
      <c r="F699" s="79"/>
      <c r="G699" s="80"/>
      <c r="H699" s="67"/>
      <c r="I699" s="67"/>
      <c r="J699" s="80"/>
      <c r="K699" s="80"/>
      <c r="L699" s="41"/>
      <c r="M699" s="41"/>
      <c r="N699" s="80"/>
      <c r="O699" s="80"/>
      <c r="P699" s="41"/>
      <c r="Q699" s="41"/>
      <c r="R699" s="80"/>
      <c r="S699" s="67"/>
      <c r="T699" s="80"/>
    </row>
    <row r="700" spans="2:20" x14ac:dyDescent="0.35">
      <c r="B700" s="39"/>
      <c r="C700" s="78"/>
      <c r="D700" s="79"/>
      <c r="E700" s="79"/>
      <c r="F700" s="79"/>
      <c r="G700" s="80"/>
      <c r="H700" s="67"/>
      <c r="I700" s="67"/>
      <c r="J700" s="80"/>
      <c r="K700" s="80"/>
      <c r="L700" s="41"/>
      <c r="M700" s="41"/>
      <c r="N700" s="80"/>
      <c r="O700" s="80"/>
      <c r="P700" s="41"/>
      <c r="Q700" s="41"/>
      <c r="R700" s="80"/>
      <c r="S700" s="67"/>
      <c r="T700" s="80"/>
    </row>
    <row r="701" spans="2:20" x14ac:dyDescent="0.35">
      <c r="B701" s="39"/>
      <c r="C701" s="78"/>
      <c r="D701" s="79"/>
      <c r="E701" s="79"/>
      <c r="F701" s="79"/>
      <c r="G701" s="80"/>
      <c r="H701" s="67"/>
      <c r="I701" s="67"/>
      <c r="J701" s="80"/>
      <c r="K701" s="80"/>
      <c r="L701" s="41"/>
      <c r="M701" s="41"/>
      <c r="N701" s="80"/>
      <c r="O701" s="80"/>
      <c r="P701" s="41"/>
      <c r="Q701" s="41"/>
      <c r="R701" s="80"/>
      <c r="S701" s="67"/>
      <c r="T701" s="80"/>
    </row>
    <row r="702" spans="2:20" x14ac:dyDescent="0.35">
      <c r="B702" s="39"/>
      <c r="C702" s="78"/>
      <c r="D702" s="79"/>
      <c r="E702" s="79"/>
      <c r="F702" s="79"/>
      <c r="G702" s="80"/>
      <c r="H702" s="67"/>
      <c r="I702" s="67"/>
      <c r="J702" s="80"/>
      <c r="K702" s="80"/>
      <c r="L702" s="41"/>
      <c r="M702" s="41"/>
      <c r="N702" s="80"/>
      <c r="O702" s="80"/>
      <c r="P702" s="41"/>
      <c r="Q702" s="41"/>
      <c r="R702" s="80"/>
      <c r="S702" s="67"/>
      <c r="T702" s="80"/>
    </row>
    <row r="703" spans="2:20" x14ac:dyDescent="0.35">
      <c r="B703" s="39"/>
      <c r="C703" s="78"/>
      <c r="D703" s="79"/>
      <c r="E703" s="79"/>
      <c r="F703" s="79"/>
      <c r="G703" s="80"/>
      <c r="H703" s="67"/>
      <c r="I703" s="67"/>
      <c r="J703" s="80"/>
      <c r="K703" s="80"/>
      <c r="L703" s="41"/>
      <c r="M703" s="41"/>
      <c r="N703" s="80"/>
      <c r="O703" s="80"/>
      <c r="P703" s="41"/>
      <c r="Q703" s="41"/>
      <c r="R703" s="80"/>
      <c r="S703" s="67"/>
      <c r="T703" s="80"/>
    </row>
    <row r="704" spans="2:20" x14ac:dyDescent="0.35">
      <c r="B704" s="39"/>
      <c r="C704" s="78"/>
      <c r="D704" s="79"/>
      <c r="E704" s="79"/>
      <c r="F704" s="79"/>
      <c r="G704" s="80"/>
      <c r="H704" s="67"/>
      <c r="I704" s="67"/>
      <c r="J704" s="80"/>
      <c r="K704" s="80"/>
      <c r="L704" s="41"/>
      <c r="M704" s="41"/>
      <c r="N704" s="80"/>
      <c r="O704" s="80"/>
      <c r="P704" s="41"/>
      <c r="Q704" s="41"/>
      <c r="R704" s="80"/>
      <c r="S704" s="67"/>
      <c r="T704" s="80"/>
    </row>
    <row r="705" spans="2:20" x14ac:dyDescent="0.35">
      <c r="B705" s="39"/>
      <c r="C705" s="78"/>
      <c r="D705" s="79"/>
      <c r="E705" s="79"/>
      <c r="F705" s="79"/>
      <c r="G705" s="80"/>
      <c r="H705" s="67"/>
      <c r="I705" s="67"/>
      <c r="J705" s="80"/>
      <c r="K705" s="80"/>
      <c r="L705" s="41"/>
      <c r="M705" s="41"/>
      <c r="N705" s="80"/>
      <c r="O705" s="80"/>
      <c r="P705" s="41"/>
      <c r="Q705" s="41"/>
      <c r="R705" s="80"/>
      <c r="S705" s="67"/>
      <c r="T705" s="80"/>
    </row>
    <row r="706" spans="2:20" x14ac:dyDescent="0.35">
      <c r="B706" s="39"/>
      <c r="C706" s="78"/>
      <c r="D706" s="79"/>
      <c r="E706" s="79"/>
      <c r="F706" s="79"/>
      <c r="G706" s="80"/>
      <c r="H706" s="67"/>
      <c r="I706" s="67"/>
      <c r="J706" s="80"/>
      <c r="K706" s="80"/>
      <c r="L706" s="41"/>
      <c r="M706" s="41"/>
      <c r="N706" s="80"/>
      <c r="O706" s="80"/>
      <c r="P706" s="41"/>
      <c r="Q706" s="41"/>
      <c r="R706" s="80"/>
      <c r="S706" s="67"/>
      <c r="T706" s="80"/>
    </row>
    <row r="707" spans="2:20" x14ac:dyDescent="0.35">
      <c r="B707" s="39"/>
      <c r="C707" s="78"/>
      <c r="D707" s="79"/>
      <c r="E707" s="79"/>
      <c r="F707" s="79"/>
      <c r="G707" s="80"/>
      <c r="H707" s="67"/>
      <c r="I707" s="67"/>
      <c r="J707" s="80"/>
      <c r="K707" s="80"/>
      <c r="L707" s="41"/>
      <c r="M707" s="41"/>
      <c r="N707" s="80"/>
      <c r="O707" s="80"/>
      <c r="P707" s="41"/>
      <c r="Q707" s="41"/>
      <c r="R707" s="80"/>
      <c r="S707" s="67"/>
      <c r="T707" s="80"/>
    </row>
    <row r="708" spans="2:20" x14ac:dyDescent="0.35">
      <c r="B708" s="39"/>
      <c r="C708" s="78"/>
      <c r="D708" s="79"/>
      <c r="E708" s="79"/>
      <c r="F708" s="79"/>
      <c r="G708" s="80"/>
      <c r="H708" s="67"/>
      <c r="I708" s="67"/>
      <c r="J708" s="80"/>
      <c r="K708" s="80"/>
      <c r="L708" s="41"/>
      <c r="M708" s="41"/>
      <c r="N708" s="80"/>
      <c r="O708" s="80"/>
      <c r="P708" s="41"/>
      <c r="Q708" s="41"/>
      <c r="R708" s="80"/>
      <c r="S708" s="67"/>
      <c r="T708" s="80"/>
    </row>
    <row r="709" spans="2:20" x14ac:dyDescent="0.35">
      <c r="B709" s="39"/>
      <c r="C709" s="78"/>
      <c r="D709" s="79"/>
      <c r="E709" s="79"/>
      <c r="F709" s="79"/>
      <c r="G709" s="80"/>
      <c r="H709" s="67"/>
      <c r="I709" s="67"/>
      <c r="J709" s="80"/>
      <c r="K709" s="80"/>
      <c r="L709" s="41"/>
      <c r="M709" s="41"/>
      <c r="N709" s="80"/>
      <c r="O709" s="80"/>
      <c r="P709" s="41"/>
      <c r="Q709" s="41"/>
      <c r="R709" s="80"/>
      <c r="S709" s="67"/>
      <c r="T709" s="80"/>
    </row>
    <row r="710" spans="2:20" x14ac:dyDescent="0.35">
      <c r="B710" s="39"/>
      <c r="C710" s="78"/>
      <c r="D710" s="79"/>
      <c r="E710" s="79"/>
      <c r="F710" s="79"/>
      <c r="G710" s="80"/>
      <c r="H710" s="67"/>
      <c r="I710" s="67"/>
      <c r="J710" s="80"/>
      <c r="K710" s="80"/>
      <c r="L710" s="41"/>
      <c r="M710" s="41"/>
      <c r="N710" s="80"/>
      <c r="O710" s="80"/>
      <c r="P710" s="41"/>
      <c r="Q710" s="41"/>
      <c r="R710" s="80"/>
      <c r="S710" s="67"/>
      <c r="T710" s="80"/>
    </row>
    <row r="711" spans="2:20" x14ac:dyDescent="0.35">
      <c r="B711" s="39"/>
      <c r="C711" s="78"/>
      <c r="D711" s="79"/>
      <c r="E711" s="79"/>
      <c r="F711" s="79"/>
      <c r="G711" s="80"/>
      <c r="H711" s="67"/>
      <c r="I711" s="67"/>
      <c r="J711" s="80"/>
      <c r="K711" s="80"/>
      <c r="L711" s="41"/>
      <c r="M711" s="41"/>
      <c r="N711" s="80"/>
      <c r="O711" s="80"/>
      <c r="P711" s="41"/>
      <c r="Q711" s="41"/>
      <c r="R711" s="80"/>
      <c r="S711" s="67"/>
      <c r="T711" s="80"/>
    </row>
    <row r="712" spans="2:20" x14ac:dyDescent="0.35">
      <c r="B712" s="39"/>
      <c r="C712" s="78"/>
      <c r="D712" s="79"/>
      <c r="E712" s="79"/>
      <c r="F712" s="79"/>
      <c r="G712" s="80"/>
      <c r="H712" s="67"/>
      <c r="I712" s="67"/>
      <c r="J712" s="80"/>
      <c r="K712" s="80"/>
      <c r="L712" s="41"/>
      <c r="M712" s="41"/>
      <c r="N712" s="80"/>
      <c r="O712" s="80"/>
      <c r="P712" s="41"/>
      <c r="Q712" s="41"/>
      <c r="R712" s="80"/>
      <c r="S712" s="67"/>
      <c r="T712" s="80"/>
    </row>
    <row r="713" spans="2:20" x14ac:dyDescent="0.35">
      <c r="B713" s="39"/>
      <c r="C713" s="78"/>
      <c r="D713" s="79"/>
      <c r="E713" s="79"/>
      <c r="F713" s="79"/>
      <c r="G713" s="80"/>
      <c r="H713" s="67"/>
      <c r="I713" s="67"/>
      <c r="J713" s="80"/>
      <c r="K713" s="80"/>
      <c r="L713" s="41"/>
      <c r="M713" s="41"/>
      <c r="N713" s="80"/>
      <c r="O713" s="80"/>
      <c r="P713" s="41"/>
      <c r="Q713" s="41"/>
      <c r="R713" s="80"/>
      <c r="S713" s="67"/>
      <c r="T713" s="80"/>
    </row>
    <row r="714" spans="2:20" x14ac:dyDescent="0.35">
      <c r="B714" s="39"/>
      <c r="C714" s="78"/>
      <c r="D714" s="79"/>
      <c r="E714" s="79"/>
      <c r="F714" s="79"/>
      <c r="G714" s="80"/>
      <c r="H714" s="67"/>
      <c r="I714" s="67"/>
      <c r="J714" s="80"/>
      <c r="K714" s="80"/>
      <c r="L714" s="41"/>
      <c r="M714" s="41"/>
      <c r="N714" s="80"/>
      <c r="O714" s="80"/>
      <c r="P714" s="41"/>
      <c r="Q714" s="41"/>
      <c r="R714" s="80"/>
      <c r="S714" s="67"/>
      <c r="T714" s="80"/>
    </row>
    <row r="715" spans="2:20" x14ac:dyDescent="0.35">
      <c r="B715" s="39"/>
      <c r="C715" s="78"/>
      <c r="D715" s="79"/>
      <c r="E715" s="79"/>
      <c r="F715" s="79"/>
      <c r="G715" s="80"/>
      <c r="H715" s="67"/>
      <c r="I715" s="67"/>
      <c r="J715" s="80"/>
      <c r="K715" s="80"/>
      <c r="L715" s="41"/>
      <c r="M715" s="41"/>
      <c r="N715" s="80"/>
      <c r="O715" s="80"/>
      <c r="P715" s="41"/>
      <c r="Q715" s="41"/>
      <c r="R715" s="80"/>
      <c r="S715" s="67"/>
      <c r="T715" s="80"/>
    </row>
    <row r="716" spans="2:20" x14ac:dyDescent="0.35">
      <c r="B716" s="39"/>
      <c r="C716" s="78"/>
      <c r="D716" s="79"/>
      <c r="E716" s="79"/>
      <c r="F716" s="79"/>
      <c r="G716" s="80"/>
      <c r="H716" s="67"/>
      <c r="I716" s="67"/>
      <c r="J716" s="80"/>
      <c r="K716" s="80"/>
      <c r="L716" s="41"/>
      <c r="M716" s="41"/>
      <c r="N716" s="80"/>
      <c r="O716" s="80"/>
      <c r="P716" s="41"/>
      <c r="Q716" s="41"/>
      <c r="R716" s="80"/>
      <c r="S716" s="67"/>
      <c r="T716" s="80"/>
    </row>
    <row r="717" spans="2:20" x14ac:dyDescent="0.35">
      <c r="B717" s="39"/>
      <c r="C717" s="78"/>
      <c r="D717" s="79"/>
      <c r="E717" s="79"/>
      <c r="F717" s="79"/>
      <c r="G717" s="80"/>
      <c r="H717" s="67"/>
      <c r="I717" s="67"/>
      <c r="J717" s="80"/>
      <c r="K717" s="80"/>
      <c r="L717" s="41"/>
      <c r="M717" s="41"/>
      <c r="N717" s="80"/>
      <c r="O717" s="80"/>
      <c r="P717" s="41"/>
      <c r="Q717" s="41"/>
      <c r="R717" s="80"/>
      <c r="S717" s="67"/>
      <c r="T717" s="80"/>
    </row>
    <row r="718" spans="2:20" x14ac:dyDescent="0.35">
      <c r="B718" s="39"/>
      <c r="C718" s="78"/>
      <c r="D718" s="79"/>
      <c r="E718" s="79"/>
      <c r="F718" s="79"/>
      <c r="G718" s="80"/>
      <c r="H718" s="67"/>
      <c r="I718" s="67"/>
      <c r="J718" s="80"/>
      <c r="K718" s="80"/>
      <c r="L718" s="41"/>
      <c r="M718" s="41"/>
      <c r="N718" s="80"/>
      <c r="O718" s="80"/>
      <c r="P718" s="41"/>
      <c r="Q718" s="41"/>
      <c r="R718" s="80"/>
      <c r="S718" s="67"/>
      <c r="T718" s="80"/>
    </row>
    <row r="719" spans="2:20" x14ac:dyDescent="0.35">
      <c r="B719" s="39"/>
      <c r="C719" s="78"/>
      <c r="D719" s="79"/>
      <c r="E719" s="79"/>
      <c r="F719" s="79"/>
      <c r="G719" s="80"/>
      <c r="H719" s="67"/>
      <c r="I719" s="67"/>
      <c r="J719" s="80"/>
      <c r="K719" s="80"/>
      <c r="L719" s="41"/>
      <c r="M719" s="41"/>
      <c r="N719" s="80"/>
      <c r="O719" s="80"/>
      <c r="P719" s="41"/>
      <c r="Q719" s="41"/>
      <c r="R719" s="80"/>
      <c r="S719" s="67"/>
      <c r="T719" s="80"/>
    </row>
    <row r="720" spans="2:20" x14ac:dyDescent="0.35">
      <c r="B720" s="39"/>
      <c r="C720" s="78"/>
      <c r="D720" s="79"/>
      <c r="E720" s="79"/>
      <c r="F720" s="79"/>
      <c r="G720" s="80"/>
      <c r="H720" s="67"/>
      <c r="I720" s="67"/>
      <c r="J720" s="80"/>
      <c r="K720" s="80"/>
      <c r="L720" s="41"/>
      <c r="M720" s="41"/>
      <c r="N720" s="80"/>
      <c r="O720" s="80"/>
      <c r="P720" s="41"/>
      <c r="Q720" s="41"/>
      <c r="R720" s="80"/>
      <c r="S720" s="67"/>
      <c r="T720" s="80"/>
    </row>
    <row r="721" spans="2:20" x14ac:dyDescent="0.35">
      <c r="B721" s="39"/>
      <c r="C721" s="78"/>
      <c r="D721" s="79"/>
      <c r="E721" s="79"/>
      <c r="F721" s="79"/>
      <c r="G721" s="80"/>
      <c r="H721" s="67"/>
      <c r="I721" s="67"/>
      <c r="J721" s="80"/>
      <c r="K721" s="80"/>
      <c r="L721" s="41"/>
      <c r="M721" s="41"/>
      <c r="N721" s="80"/>
      <c r="O721" s="80"/>
      <c r="P721" s="41"/>
      <c r="Q721" s="41"/>
      <c r="R721" s="80"/>
      <c r="S721" s="67"/>
      <c r="T721" s="80"/>
    </row>
    <row r="722" spans="2:20" x14ac:dyDescent="0.35">
      <c r="B722" s="39"/>
      <c r="C722" s="78"/>
      <c r="D722" s="79"/>
      <c r="E722" s="79"/>
      <c r="F722" s="79"/>
      <c r="G722" s="80"/>
      <c r="H722" s="67"/>
      <c r="I722" s="67"/>
      <c r="J722" s="80"/>
      <c r="K722" s="80"/>
      <c r="L722" s="41"/>
      <c r="M722" s="41"/>
      <c r="N722" s="80"/>
      <c r="O722" s="80"/>
      <c r="P722" s="41"/>
      <c r="Q722" s="41"/>
      <c r="R722" s="80"/>
      <c r="S722" s="67"/>
      <c r="T722" s="80"/>
    </row>
    <row r="723" spans="2:20" x14ac:dyDescent="0.35">
      <c r="B723" s="39"/>
      <c r="C723" s="78"/>
      <c r="D723" s="79"/>
      <c r="E723" s="79"/>
      <c r="F723" s="79"/>
      <c r="G723" s="80"/>
      <c r="H723" s="67"/>
      <c r="I723" s="67"/>
      <c r="J723" s="80"/>
      <c r="K723" s="80"/>
      <c r="L723" s="41"/>
      <c r="M723" s="41"/>
      <c r="N723" s="80"/>
      <c r="O723" s="80"/>
      <c r="P723" s="41"/>
      <c r="Q723" s="41"/>
      <c r="R723" s="80"/>
      <c r="S723" s="67"/>
      <c r="T723" s="80"/>
    </row>
    <row r="724" spans="2:20" x14ac:dyDescent="0.35">
      <c r="B724" s="39"/>
      <c r="C724" s="78"/>
      <c r="D724" s="79"/>
      <c r="E724" s="79"/>
      <c r="F724" s="79"/>
      <c r="G724" s="80"/>
      <c r="H724" s="67"/>
      <c r="I724" s="67"/>
      <c r="J724" s="80"/>
      <c r="K724" s="80"/>
      <c r="L724" s="41"/>
      <c r="M724" s="41"/>
      <c r="N724" s="80"/>
      <c r="O724" s="80"/>
      <c r="P724" s="41"/>
      <c r="Q724" s="41"/>
      <c r="R724" s="80"/>
      <c r="S724" s="67"/>
      <c r="T724" s="80"/>
    </row>
    <row r="725" spans="2:20" x14ac:dyDescent="0.35">
      <c r="B725" s="39"/>
      <c r="C725" s="78"/>
      <c r="D725" s="79"/>
      <c r="E725" s="79"/>
      <c r="F725" s="79"/>
      <c r="G725" s="80"/>
      <c r="H725" s="67"/>
      <c r="I725" s="67"/>
      <c r="J725" s="80"/>
      <c r="K725" s="80"/>
      <c r="L725" s="41"/>
      <c r="M725" s="41"/>
      <c r="N725" s="80"/>
      <c r="O725" s="80"/>
      <c r="P725" s="41"/>
      <c r="Q725" s="41"/>
      <c r="R725" s="80"/>
      <c r="S725" s="67"/>
      <c r="T725" s="80"/>
    </row>
    <row r="726" spans="2:20" x14ac:dyDescent="0.35">
      <c r="B726" s="39"/>
      <c r="C726" s="78"/>
      <c r="D726" s="79"/>
      <c r="E726" s="79"/>
      <c r="F726" s="79"/>
      <c r="G726" s="80"/>
      <c r="H726" s="67"/>
      <c r="I726" s="67"/>
      <c r="J726" s="80"/>
      <c r="K726" s="80"/>
      <c r="L726" s="41"/>
      <c r="M726" s="41"/>
      <c r="N726" s="80"/>
      <c r="O726" s="80"/>
      <c r="P726" s="41"/>
      <c r="Q726" s="41"/>
      <c r="R726" s="80"/>
      <c r="S726" s="67"/>
      <c r="T726" s="80"/>
    </row>
    <row r="727" spans="2:20" x14ac:dyDescent="0.35">
      <c r="B727" s="39"/>
      <c r="C727" s="78"/>
      <c r="D727" s="79"/>
      <c r="E727" s="79"/>
      <c r="F727" s="79"/>
      <c r="G727" s="80"/>
      <c r="H727" s="67"/>
      <c r="I727" s="67"/>
      <c r="J727" s="80"/>
      <c r="K727" s="80"/>
      <c r="L727" s="41"/>
      <c r="M727" s="41"/>
      <c r="N727" s="80"/>
      <c r="O727" s="80"/>
      <c r="P727" s="41"/>
      <c r="Q727" s="41"/>
      <c r="R727" s="80"/>
      <c r="S727" s="67"/>
      <c r="T727" s="80"/>
    </row>
    <row r="728" spans="2:20" x14ac:dyDescent="0.35">
      <c r="B728" s="39"/>
      <c r="C728" s="78"/>
      <c r="D728" s="79"/>
      <c r="E728" s="79"/>
      <c r="F728" s="79"/>
      <c r="G728" s="80"/>
      <c r="H728" s="67"/>
      <c r="I728" s="67"/>
      <c r="J728" s="80"/>
      <c r="K728" s="80"/>
      <c r="L728" s="41"/>
      <c r="M728" s="41"/>
      <c r="N728" s="80"/>
      <c r="O728" s="80"/>
      <c r="P728" s="41"/>
      <c r="Q728" s="41"/>
      <c r="R728" s="80"/>
      <c r="S728" s="67"/>
      <c r="T728" s="80"/>
    </row>
    <row r="729" spans="2:20" x14ac:dyDescent="0.35">
      <c r="B729" s="39"/>
      <c r="C729" s="78"/>
      <c r="D729" s="79"/>
      <c r="E729" s="79"/>
      <c r="F729" s="79"/>
      <c r="G729" s="80"/>
      <c r="H729" s="67"/>
      <c r="I729" s="67"/>
      <c r="J729" s="80"/>
      <c r="K729" s="80"/>
      <c r="L729" s="41"/>
      <c r="M729" s="41"/>
      <c r="N729" s="80"/>
      <c r="O729" s="80"/>
      <c r="P729" s="41"/>
      <c r="Q729" s="41"/>
      <c r="R729" s="80"/>
      <c r="S729" s="67"/>
      <c r="T729" s="80"/>
    </row>
    <row r="730" spans="2:20" x14ac:dyDescent="0.35">
      <c r="B730" s="39"/>
      <c r="C730" s="78"/>
      <c r="D730" s="79"/>
      <c r="E730" s="79"/>
      <c r="F730" s="79"/>
      <c r="G730" s="80"/>
      <c r="H730" s="67"/>
      <c r="I730" s="67"/>
      <c r="J730" s="80"/>
      <c r="K730" s="80"/>
      <c r="L730" s="41"/>
      <c r="M730" s="41"/>
      <c r="N730" s="80"/>
      <c r="O730" s="80"/>
      <c r="P730" s="41"/>
      <c r="Q730" s="41"/>
      <c r="R730" s="80"/>
      <c r="S730" s="67"/>
      <c r="T730" s="80"/>
    </row>
    <row r="731" spans="2:20" x14ac:dyDescent="0.35">
      <c r="B731" s="39"/>
      <c r="C731" s="78"/>
      <c r="D731" s="79"/>
      <c r="E731" s="79"/>
      <c r="F731" s="79"/>
      <c r="G731" s="80"/>
      <c r="H731" s="67"/>
      <c r="I731" s="67"/>
      <c r="J731" s="80"/>
      <c r="K731" s="80"/>
      <c r="L731" s="41"/>
      <c r="M731" s="41"/>
      <c r="N731" s="80"/>
      <c r="O731" s="80"/>
      <c r="P731" s="41"/>
      <c r="Q731" s="41"/>
      <c r="R731" s="80"/>
      <c r="S731" s="67"/>
      <c r="T731" s="80"/>
    </row>
    <row r="732" spans="2:20" x14ac:dyDescent="0.35">
      <c r="B732" s="39"/>
      <c r="C732" s="78"/>
      <c r="D732" s="79"/>
      <c r="E732" s="79"/>
      <c r="F732" s="79"/>
      <c r="G732" s="80"/>
      <c r="H732" s="67"/>
      <c r="I732" s="67"/>
      <c r="J732" s="80"/>
      <c r="K732" s="80"/>
      <c r="L732" s="41"/>
      <c r="M732" s="41"/>
      <c r="N732" s="80"/>
      <c r="O732" s="80"/>
      <c r="P732" s="41"/>
      <c r="Q732" s="41"/>
      <c r="R732" s="80"/>
      <c r="S732" s="67"/>
      <c r="T732" s="80"/>
    </row>
    <row r="733" spans="2:20" x14ac:dyDescent="0.35">
      <c r="B733" s="39"/>
      <c r="C733" s="78"/>
      <c r="D733" s="79"/>
      <c r="E733" s="79"/>
      <c r="F733" s="79"/>
      <c r="G733" s="80"/>
      <c r="H733" s="67"/>
      <c r="I733" s="67"/>
      <c r="J733" s="80"/>
      <c r="K733" s="80"/>
      <c r="L733" s="41"/>
      <c r="M733" s="41"/>
      <c r="N733" s="80"/>
      <c r="O733" s="80"/>
      <c r="P733" s="41"/>
      <c r="Q733" s="41"/>
      <c r="R733" s="80"/>
      <c r="S733" s="67"/>
      <c r="T733" s="80"/>
    </row>
    <row r="734" spans="2:20" x14ac:dyDescent="0.35">
      <c r="B734" s="39"/>
      <c r="C734" s="78"/>
      <c r="D734" s="79"/>
      <c r="E734" s="79"/>
      <c r="F734" s="79"/>
      <c r="G734" s="80"/>
      <c r="H734" s="67"/>
      <c r="I734" s="67"/>
      <c r="J734" s="80"/>
      <c r="K734" s="80"/>
      <c r="L734" s="41"/>
      <c r="M734" s="41"/>
      <c r="N734" s="80"/>
      <c r="O734" s="80"/>
      <c r="P734" s="41"/>
      <c r="Q734" s="41"/>
      <c r="R734" s="80"/>
      <c r="S734" s="67"/>
      <c r="T734" s="80"/>
    </row>
    <row r="735" spans="2:20" x14ac:dyDescent="0.35">
      <c r="B735" s="39"/>
      <c r="C735" s="78"/>
      <c r="D735" s="79"/>
      <c r="E735" s="79"/>
      <c r="F735" s="79"/>
      <c r="G735" s="80"/>
      <c r="H735" s="67"/>
      <c r="I735" s="67"/>
      <c r="J735" s="80"/>
      <c r="K735" s="80"/>
      <c r="L735" s="41"/>
      <c r="M735" s="41"/>
      <c r="N735" s="80"/>
      <c r="O735" s="80"/>
      <c r="P735" s="41"/>
      <c r="Q735" s="41"/>
      <c r="R735" s="80"/>
      <c r="S735" s="67"/>
      <c r="T735" s="80"/>
    </row>
    <row r="736" spans="2:20" x14ac:dyDescent="0.35">
      <c r="B736" s="39"/>
      <c r="C736" s="78"/>
      <c r="D736" s="79"/>
      <c r="E736" s="79"/>
      <c r="F736" s="79"/>
      <c r="G736" s="80"/>
      <c r="H736" s="67"/>
      <c r="I736" s="67"/>
      <c r="J736" s="80"/>
      <c r="K736" s="80"/>
      <c r="L736" s="41"/>
      <c r="M736" s="41"/>
      <c r="N736" s="80"/>
      <c r="O736" s="80"/>
      <c r="P736" s="41"/>
      <c r="Q736" s="41"/>
      <c r="R736" s="80"/>
      <c r="S736" s="67"/>
      <c r="T736" s="80"/>
    </row>
    <row r="737" spans="2:20" x14ac:dyDescent="0.35">
      <c r="B737" s="39"/>
      <c r="C737" s="78"/>
      <c r="D737" s="79"/>
      <c r="E737" s="79"/>
      <c r="F737" s="79"/>
      <c r="G737" s="80"/>
      <c r="H737" s="67"/>
      <c r="I737" s="67"/>
      <c r="J737" s="80"/>
      <c r="K737" s="80"/>
      <c r="L737" s="41"/>
      <c r="M737" s="41"/>
      <c r="N737" s="80"/>
      <c r="O737" s="80"/>
      <c r="P737" s="41"/>
      <c r="Q737" s="41"/>
      <c r="R737" s="80"/>
      <c r="S737" s="67"/>
      <c r="T737" s="80"/>
    </row>
    <row r="738" spans="2:20" x14ac:dyDescent="0.35">
      <c r="B738" s="39"/>
      <c r="C738" s="78"/>
      <c r="D738" s="79"/>
      <c r="E738" s="79"/>
      <c r="F738" s="79"/>
      <c r="G738" s="80"/>
      <c r="H738" s="67"/>
      <c r="I738" s="67"/>
      <c r="J738" s="80"/>
      <c r="K738" s="80"/>
      <c r="L738" s="41"/>
      <c r="M738" s="41"/>
      <c r="N738" s="80"/>
      <c r="O738" s="80"/>
      <c r="P738" s="41"/>
      <c r="Q738" s="41"/>
      <c r="R738" s="80"/>
      <c r="S738" s="67"/>
      <c r="T738" s="80"/>
    </row>
    <row r="739" spans="2:20" x14ac:dyDescent="0.35">
      <c r="B739" s="39"/>
      <c r="C739" s="78"/>
      <c r="D739" s="79"/>
      <c r="E739" s="79"/>
      <c r="F739" s="79"/>
      <c r="G739" s="80"/>
      <c r="H739" s="67"/>
      <c r="I739" s="67"/>
      <c r="J739" s="80"/>
      <c r="K739" s="80"/>
      <c r="L739" s="41"/>
      <c r="M739" s="41"/>
      <c r="N739" s="80"/>
      <c r="O739" s="80"/>
      <c r="P739" s="41"/>
      <c r="Q739" s="41"/>
      <c r="R739" s="80"/>
      <c r="S739" s="67"/>
      <c r="T739" s="80"/>
    </row>
    <row r="740" spans="2:20" x14ac:dyDescent="0.35">
      <c r="B740" s="39"/>
      <c r="C740" s="78"/>
      <c r="D740" s="79"/>
      <c r="E740" s="79"/>
      <c r="F740" s="79"/>
      <c r="G740" s="80"/>
      <c r="H740" s="67"/>
      <c r="I740" s="67"/>
      <c r="J740" s="80"/>
      <c r="K740" s="80"/>
      <c r="L740" s="41"/>
      <c r="M740" s="41"/>
      <c r="N740" s="80"/>
      <c r="O740" s="80"/>
      <c r="P740" s="41"/>
      <c r="Q740" s="41"/>
      <c r="R740" s="80"/>
      <c r="S740" s="67"/>
      <c r="T740" s="80"/>
    </row>
    <row r="741" spans="2:20" x14ac:dyDescent="0.35">
      <c r="B741" s="39"/>
      <c r="C741" s="78"/>
      <c r="D741" s="79"/>
      <c r="E741" s="79"/>
      <c r="F741" s="79"/>
      <c r="G741" s="80"/>
      <c r="H741" s="67"/>
      <c r="I741" s="67"/>
      <c r="J741" s="80"/>
      <c r="K741" s="80"/>
      <c r="L741" s="41"/>
      <c r="M741" s="41"/>
      <c r="N741" s="80"/>
      <c r="O741" s="80"/>
      <c r="P741" s="41"/>
      <c r="Q741" s="41"/>
      <c r="R741" s="80"/>
      <c r="S741" s="67"/>
      <c r="T741" s="80"/>
    </row>
    <row r="742" spans="2:20" x14ac:dyDescent="0.35">
      <c r="B742" s="39"/>
      <c r="C742" s="78"/>
      <c r="D742" s="79"/>
      <c r="E742" s="79"/>
      <c r="F742" s="79"/>
      <c r="G742" s="80"/>
      <c r="H742" s="67"/>
      <c r="I742" s="67"/>
      <c r="J742" s="80"/>
      <c r="K742" s="80"/>
      <c r="L742" s="41"/>
      <c r="M742" s="41"/>
      <c r="N742" s="80"/>
      <c r="O742" s="80"/>
      <c r="P742" s="41"/>
      <c r="Q742" s="41"/>
      <c r="R742" s="80"/>
      <c r="S742" s="67"/>
      <c r="T742" s="80"/>
    </row>
    <row r="743" spans="2:20" x14ac:dyDescent="0.35">
      <c r="B743" s="39"/>
      <c r="C743" s="78"/>
      <c r="D743" s="79"/>
      <c r="E743" s="79"/>
      <c r="F743" s="79"/>
      <c r="G743" s="80"/>
      <c r="H743" s="67"/>
      <c r="I743" s="67"/>
      <c r="J743" s="80"/>
      <c r="K743" s="80"/>
      <c r="L743" s="41"/>
      <c r="M743" s="41"/>
      <c r="N743" s="80"/>
      <c r="O743" s="80"/>
      <c r="P743" s="41"/>
      <c r="Q743" s="41"/>
      <c r="R743" s="80"/>
      <c r="S743" s="67"/>
      <c r="T743" s="80"/>
    </row>
    <row r="744" spans="2:20" x14ac:dyDescent="0.35">
      <c r="B744" s="39"/>
      <c r="C744" s="78"/>
      <c r="D744" s="79"/>
      <c r="E744" s="79"/>
      <c r="F744" s="79"/>
      <c r="G744" s="80"/>
      <c r="H744" s="67"/>
      <c r="I744" s="67"/>
      <c r="J744" s="80"/>
      <c r="K744" s="80"/>
      <c r="L744" s="41"/>
      <c r="M744" s="41"/>
      <c r="N744" s="80"/>
      <c r="O744" s="80"/>
      <c r="P744" s="41"/>
      <c r="Q744" s="41"/>
      <c r="R744" s="80"/>
      <c r="S744" s="67"/>
      <c r="T744" s="80"/>
    </row>
    <row r="745" spans="2:20" x14ac:dyDescent="0.35">
      <c r="B745" s="39"/>
      <c r="C745" s="78"/>
      <c r="D745" s="79"/>
      <c r="E745" s="79"/>
      <c r="F745" s="79"/>
      <c r="G745" s="80"/>
      <c r="H745" s="67"/>
      <c r="I745" s="67"/>
      <c r="J745" s="80"/>
      <c r="K745" s="80"/>
      <c r="L745" s="41"/>
      <c r="M745" s="41"/>
      <c r="N745" s="80"/>
      <c r="O745" s="80"/>
      <c r="P745" s="41"/>
      <c r="Q745" s="41"/>
      <c r="R745" s="80"/>
      <c r="S745" s="67"/>
      <c r="T745" s="80"/>
    </row>
    <row r="746" spans="2:20" x14ac:dyDescent="0.35">
      <c r="B746" s="39"/>
      <c r="C746" s="78"/>
      <c r="D746" s="79"/>
      <c r="E746" s="79"/>
      <c r="F746" s="79"/>
      <c r="G746" s="80"/>
      <c r="H746" s="67"/>
      <c r="I746" s="67"/>
      <c r="J746" s="80"/>
      <c r="K746" s="80"/>
      <c r="L746" s="41"/>
      <c r="M746" s="41"/>
      <c r="N746" s="80"/>
      <c r="O746" s="80"/>
      <c r="P746" s="41"/>
      <c r="Q746" s="41"/>
      <c r="R746" s="80"/>
      <c r="S746" s="67"/>
      <c r="T746" s="80"/>
    </row>
    <row r="747" spans="2:20" x14ac:dyDescent="0.35">
      <c r="B747" s="39"/>
      <c r="C747" s="78"/>
      <c r="D747" s="79"/>
      <c r="E747" s="79"/>
      <c r="F747" s="79"/>
      <c r="G747" s="80"/>
      <c r="H747" s="67"/>
      <c r="I747" s="67"/>
      <c r="J747" s="80"/>
      <c r="K747" s="80"/>
      <c r="L747" s="41"/>
      <c r="M747" s="41"/>
      <c r="N747" s="80"/>
      <c r="O747" s="80"/>
      <c r="P747" s="41"/>
      <c r="Q747" s="41"/>
      <c r="R747" s="80"/>
      <c r="S747" s="67"/>
      <c r="T747" s="80"/>
    </row>
    <row r="748" spans="2:20" x14ac:dyDescent="0.35">
      <c r="B748" s="39"/>
      <c r="C748" s="78"/>
      <c r="D748" s="79"/>
      <c r="E748" s="79"/>
      <c r="F748" s="79"/>
      <c r="G748" s="80"/>
      <c r="H748" s="67"/>
      <c r="I748" s="67"/>
      <c r="J748" s="80"/>
      <c r="K748" s="80"/>
      <c r="L748" s="41"/>
      <c r="M748" s="41"/>
      <c r="N748" s="80"/>
      <c r="O748" s="80"/>
      <c r="P748" s="41"/>
      <c r="Q748" s="41"/>
      <c r="R748" s="80"/>
      <c r="S748" s="67"/>
      <c r="T748" s="80"/>
    </row>
    <row r="749" spans="2:20" x14ac:dyDescent="0.35">
      <c r="B749" s="39"/>
      <c r="C749" s="78"/>
      <c r="D749" s="79"/>
      <c r="E749" s="79"/>
      <c r="F749" s="79"/>
      <c r="G749" s="80"/>
      <c r="H749" s="67"/>
      <c r="I749" s="67"/>
      <c r="J749" s="80"/>
      <c r="K749" s="80"/>
      <c r="L749" s="41"/>
      <c r="M749" s="41"/>
      <c r="N749" s="80"/>
      <c r="O749" s="80"/>
      <c r="P749" s="41"/>
      <c r="Q749" s="41"/>
      <c r="R749" s="80"/>
      <c r="S749" s="67"/>
      <c r="T749" s="80"/>
    </row>
    <row r="750" spans="2:20" x14ac:dyDescent="0.35">
      <c r="B750" s="39"/>
      <c r="C750" s="78"/>
      <c r="D750" s="79"/>
      <c r="E750" s="79"/>
      <c r="F750" s="79"/>
      <c r="G750" s="80"/>
      <c r="H750" s="67"/>
      <c r="I750" s="67"/>
      <c r="J750" s="80"/>
      <c r="K750" s="80"/>
      <c r="L750" s="41"/>
      <c r="M750" s="41"/>
      <c r="N750" s="80"/>
      <c r="O750" s="80"/>
      <c r="P750" s="41"/>
      <c r="Q750" s="41"/>
      <c r="R750" s="80"/>
      <c r="S750" s="67"/>
      <c r="T750" s="80"/>
    </row>
    <row r="751" spans="2:20" x14ac:dyDescent="0.35">
      <c r="B751" s="39"/>
      <c r="C751" s="78"/>
      <c r="D751" s="79"/>
      <c r="E751" s="79"/>
      <c r="F751" s="79"/>
      <c r="G751" s="80"/>
      <c r="H751" s="67"/>
      <c r="I751" s="67"/>
      <c r="J751" s="80"/>
      <c r="K751" s="80"/>
      <c r="L751" s="41"/>
      <c r="M751" s="41"/>
      <c r="N751" s="80"/>
      <c r="O751" s="80"/>
      <c r="P751" s="41"/>
      <c r="Q751" s="41"/>
      <c r="R751" s="80"/>
      <c r="S751" s="67"/>
      <c r="T751" s="80"/>
    </row>
    <row r="752" spans="2:20" x14ac:dyDescent="0.35">
      <c r="B752" s="39"/>
      <c r="C752" s="78"/>
      <c r="D752" s="79"/>
      <c r="E752" s="79"/>
      <c r="F752" s="79"/>
      <c r="G752" s="80"/>
      <c r="H752" s="67"/>
      <c r="I752" s="67"/>
      <c r="J752" s="80"/>
      <c r="K752" s="80"/>
      <c r="L752" s="41"/>
      <c r="M752" s="41"/>
      <c r="N752" s="80"/>
      <c r="O752" s="80"/>
      <c r="P752" s="41"/>
      <c r="Q752" s="41"/>
      <c r="R752" s="80"/>
      <c r="S752" s="67"/>
      <c r="T752" s="80"/>
    </row>
    <row r="753" spans="2:20" x14ac:dyDescent="0.35">
      <c r="B753" s="39"/>
      <c r="C753" s="78"/>
      <c r="D753" s="79"/>
      <c r="E753" s="79"/>
      <c r="F753" s="79"/>
      <c r="G753" s="80"/>
      <c r="H753" s="67"/>
      <c r="I753" s="67"/>
      <c r="J753" s="80"/>
      <c r="K753" s="80"/>
      <c r="L753" s="41"/>
      <c r="M753" s="41"/>
      <c r="N753" s="80"/>
      <c r="O753" s="80"/>
      <c r="P753" s="41"/>
      <c r="Q753" s="41"/>
      <c r="R753" s="80"/>
      <c r="S753" s="67"/>
      <c r="T753" s="80"/>
    </row>
    <row r="754" spans="2:20" x14ac:dyDescent="0.35">
      <c r="B754" s="39"/>
      <c r="C754" s="78"/>
      <c r="D754" s="79"/>
      <c r="E754" s="79"/>
      <c r="F754" s="79"/>
      <c r="G754" s="80"/>
      <c r="H754" s="67"/>
      <c r="I754" s="67"/>
      <c r="J754" s="80"/>
      <c r="K754" s="80"/>
      <c r="L754" s="41"/>
      <c r="M754" s="41"/>
      <c r="N754" s="80"/>
      <c r="O754" s="80"/>
      <c r="P754" s="41"/>
      <c r="Q754" s="41"/>
      <c r="R754" s="80"/>
      <c r="S754" s="67"/>
      <c r="T754" s="80"/>
    </row>
    <row r="755" spans="2:20" x14ac:dyDescent="0.35">
      <c r="B755" s="39"/>
      <c r="C755" s="78"/>
      <c r="D755" s="79"/>
      <c r="E755" s="79"/>
      <c r="F755" s="79"/>
      <c r="G755" s="80"/>
      <c r="H755" s="67"/>
      <c r="I755" s="67"/>
      <c r="J755" s="80"/>
      <c r="K755" s="80"/>
      <c r="L755" s="41"/>
      <c r="M755" s="41"/>
      <c r="N755" s="80"/>
      <c r="O755" s="80"/>
      <c r="P755" s="41"/>
      <c r="Q755" s="41"/>
      <c r="R755" s="80"/>
      <c r="S755" s="67"/>
      <c r="T755" s="80"/>
    </row>
    <row r="756" spans="2:20" x14ac:dyDescent="0.35">
      <c r="B756" s="39"/>
      <c r="C756" s="78"/>
      <c r="D756" s="79"/>
      <c r="E756" s="79"/>
      <c r="F756" s="79"/>
      <c r="G756" s="80"/>
      <c r="H756" s="67"/>
      <c r="I756" s="67"/>
      <c r="J756" s="80"/>
      <c r="K756" s="80"/>
      <c r="L756" s="41"/>
      <c r="M756" s="41"/>
      <c r="N756" s="80"/>
      <c r="O756" s="80"/>
      <c r="P756" s="41"/>
      <c r="Q756" s="41"/>
      <c r="R756" s="80"/>
      <c r="S756" s="67"/>
      <c r="T756" s="80"/>
    </row>
    <row r="757" spans="2:20" x14ac:dyDescent="0.35">
      <c r="B757" s="39"/>
      <c r="C757" s="78"/>
      <c r="D757" s="79"/>
      <c r="E757" s="79"/>
      <c r="F757" s="79"/>
      <c r="G757" s="80"/>
      <c r="H757" s="67"/>
      <c r="I757" s="67"/>
      <c r="J757" s="80"/>
      <c r="K757" s="80"/>
      <c r="L757" s="41"/>
      <c r="M757" s="41"/>
      <c r="N757" s="80"/>
      <c r="O757" s="80"/>
      <c r="P757" s="41"/>
      <c r="Q757" s="41"/>
      <c r="R757" s="80"/>
      <c r="S757" s="67"/>
      <c r="T757" s="80"/>
    </row>
    <row r="758" spans="2:20" x14ac:dyDescent="0.35">
      <c r="B758" s="39"/>
      <c r="C758" s="78"/>
      <c r="D758" s="79"/>
      <c r="E758" s="79"/>
      <c r="F758" s="79"/>
      <c r="G758" s="80"/>
      <c r="H758" s="67"/>
      <c r="I758" s="67"/>
      <c r="J758" s="80"/>
      <c r="K758" s="80"/>
      <c r="L758" s="41"/>
      <c r="M758" s="41"/>
      <c r="N758" s="80"/>
      <c r="O758" s="80"/>
      <c r="P758" s="41"/>
      <c r="Q758" s="41"/>
      <c r="R758" s="80"/>
      <c r="S758" s="67"/>
      <c r="T758" s="80"/>
    </row>
    <row r="759" spans="2:20" x14ac:dyDescent="0.35">
      <c r="B759" s="39"/>
      <c r="C759" s="78"/>
      <c r="D759" s="79"/>
      <c r="E759" s="79"/>
      <c r="F759" s="79"/>
      <c r="G759" s="80"/>
      <c r="H759" s="67"/>
      <c r="I759" s="67"/>
      <c r="J759" s="80"/>
      <c r="K759" s="80"/>
      <c r="L759" s="41"/>
      <c r="M759" s="41"/>
      <c r="N759" s="80"/>
      <c r="O759" s="80"/>
      <c r="P759" s="41"/>
      <c r="Q759" s="41"/>
      <c r="R759" s="80"/>
      <c r="S759" s="67"/>
      <c r="T759" s="80"/>
    </row>
    <row r="760" spans="2:20" x14ac:dyDescent="0.35">
      <c r="B760" s="39"/>
      <c r="C760" s="78"/>
      <c r="D760" s="79"/>
      <c r="E760" s="79"/>
      <c r="F760" s="79"/>
      <c r="G760" s="80"/>
      <c r="H760" s="67"/>
      <c r="I760" s="67"/>
      <c r="J760" s="80"/>
      <c r="K760" s="80"/>
      <c r="L760" s="41"/>
      <c r="M760" s="41"/>
      <c r="N760" s="80"/>
      <c r="O760" s="80"/>
      <c r="P760" s="41"/>
      <c r="Q760" s="41"/>
      <c r="R760" s="80"/>
      <c r="S760" s="67"/>
      <c r="T760" s="80"/>
    </row>
    <row r="761" spans="2:20" x14ac:dyDescent="0.35">
      <c r="B761" s="39"/>
      <c r="C761" s="78"/>
      <c r="D761" s="79"/>
      <c r="E761" s="79"/>
      <c r="F761" s="79"/>
      <c r="G761" s="80"/>
      <c r="H761" s="67"/>
      <c r="I761" s="67"/>
      <c r="J761" s="80"/>
      <c r="K761" s="80"/>
      <c r="L761" s="41"/>
      <c r="M761" s="41"/>
      <c r="N761" s="80"/>
      <c r="O761" s="80"/>
      <c r="P761" s="41"/>
      <c r="Q761" s="41"/>
      <c r="R761" s="80"/>
      <c r="S761" s="67"/>
      <c r="T761" s="80"/>
    </row>
    <row r="762" spans="2:20" x14ac:dyDescent="0.35">
      <c r="B762" s="39"/>
      <c r="C762" s="78"/>
      <c r="D762" s="79"/>
      <c r="E762" s="79"/>
      <c r="F762" s="79"/>
      <c r="G762" s="80"/>
      <c r="H762" s="67"/>
      <c r="I762" s="67"/>
      <c r="J762" s="80"/>
      <c r="K762" s="80"/>
      <c r="L762" s="41"/>
      <c r="M762" s="41"/>
      <c r="N762" s="80"/>
      <c r="O762" s="80"/>
      <c r="P762" s="41"/>
      <c r="Q762" s="41"/>
      <c r="R762" s="80"/>
      <c r="S762" s="67"/>
      <c r="T762" s="80"/>
    </row>
    <row r="763" spans="2:20" x14ac:dyDescent="0.35">
      <c r="B763" s="39"/>
      <c r="C763" s="78"/>
      <c r="D763" s="79"/>
      <c r="E763" s="79"/>
      <c r="F763" s="79"/>
      <c r="G763" s="80"/>
      <c r="H763" s="67"/>
      <c r="I763" s="67"/>
      <c r="J763" s="80"/>
      <c r="K763" s="80"/>
      <c r="L763" s="41"/>
      <c r="M763" s="41"/>
      <c r="N763" s="80"/>
      <c r="O763" s="80"/>
      <c r="P763" s="41"/>
      <c r="Q763" s="41"/>
      <c r="R763" s="80"/>
      <c r="S763" s="67"/>
      <c r="T763" s="80"/>
    </row>
    <row r="764" spans="2:20" x14ac:dyDescent="0.35">
      <c r="B764" s="39"/>
      <c r="C764" s="78"/>
      <c r="D764" s="79"/>
      <c r="E764" s="79"/>
      <c r="F764" s="79"/>
      <c r="G764" s="80"/>
      <c r="H764" s="67"/>
      <c r="I764" s="67"/>
      <c r="J764" s="80"/>
      <c r="K764" s="80"/>
      <c r="L764" s="41"/>
      <c r="M764" s="41"/>
      <c r="N764" s="80"/>
      <c r="O764" s="80"/>
      <c r="P764" s="41"/>
      <c r="Q764" s="41"/>
      <c r="R764" s="80"/>
      <c r="S764" s="67"/>
      <c r="T764" s="80"/>
    </row>
    <row r="765" spans="2:20" x14ac:dyDescent="0.35">
      <c r="B765" s="39"/>
      <c r="C765" s="78"/>
      <c r="D765" s="79"/>
      <c r="E765" s="79"/>
      <c r="F765" s="79"/>
      <c r="G765" s="80"/>
      <c r="H765" s="67"/>
      <c r="I765" s="67"/>
      <c r="J765" s="80"/>
      <c r="K765" s="80"/>
      <c r="L765" s="41"/>
      <c r="M765" s="41"/>
      <c r="N765" s="80"/>
      <c r="O765" s="80"/>
      <c r="P765" s="41"/>
      <c r="Q765" s="41"/>
      <c r="R765" s="80"/>
      <c r="S765" s="67"/>
      <c r="T765" s="80"/>
    </row>
    <row r="766" spans="2:20" x14ac:dyDescent="0.35">
      <c r="B766" s="39"/>
      <c r="C766" s="78"/>
      <c r="D766" s="79"/>
      <c r="E766" s="79"/>
      <c r="F766" s="79"/>
      <c r="G766" s="80"/>
      <c r="H766" s="67"/>
      <c r="I766" s="67"/>
      <c r="J766" s="80"/>
      <c r="K766" s="80"/>
      <c r="L766" s="41"/>
      <c r="M766" s="41"/>
      <c r="N766" s="80"/>
      <c r="O766" s="80"/>
      <c r="P766" s="41"/>
      <c r="Q766" s="41"/>
      <c r="R766" s="80"/>
      <c r="S766" s="67"/>
      <c r="T766" s="80"/>
    </row>
    <row r="767" spans="2:20" x14ac:dyDescent="0.35">
      <c r="B767" s="39"/>
      <c r="C767" s="78"/>
      <c r="D767" s="79"/>
      <c r="E767" s="79"/>
      <c r="F767" s="79"/>
      <c r="G767" s="80"/>
      <c r="H767" s="67"/>
      <c r="I767" s="67"/>
      <c r="J767" s="80"/>
      <c r="K767" s="80"/>
      <c r="L767" s="41"/>
      <c r="M767" s="41"/>
      <c r="N767" s="80"/>
      <c r="O767" s="80"/>
      <c r="P767" s="41"/>
      <c r="Q767" s="41"/>
      <c r="R767" s="80"/>
      <c r="S767" s="67"/>
      <c r="T767" s="80"/>
    </row>
    <row r="768" spans="2:20" x14ac:dyDescent="0.35">
      <c r="B768" s="39"/>
      <c r="C768" s="78"/>
      <c r="D768" s="79"/>
      <c r="E768" s="79"/>
      <c r="F768" s="79"/>
      <c r="G768" s="80"/>
      <c r="H768" s="67"/>
      <c r="I768" s="67"/>
      <c r="J768" s="80"/>
      <c r="K768" s="80"/>
      <c r="L768" s="41"/>
      <c r="M768" s="41"/>
      <c r="N768" s="80"/>
      <c r="O768" s="80"/>
      <c r="P768" s="41"/>
      <c r="Q768" s="41"/>
      <c r="R768" s="80"/>
      <c r="S768" s="67"/>
      <c r="T768" s="80"/>
    </row>
    <row r="769" spans="2:20" x14ac:dyDescent="0.35">
      <c r="B769" s="39"/>
      <c r="C769" s="78"/>
      <c r="D769" s="79"/>
      <c r="E769" s="79"/>
      <c r="F769" s="79"/>
      <c r="G769" s="80"/>
      <c r="H769" s="67"/>
      <c r="I769" s="67"/>
      <c r="J769" s="80"/>
      <c r="K769" s="80"/>
      <c r="L769" s="41"/>
      <c r="M769" s="41"/>
      <c r="N769" s="80"/>
      <c r="O769" s="80"/>
      <c r="P769" s="41"/>
      <c r="Q769" s="41"/>
      <c r="R769" s="80"/>
      <c r="S769" s="67"/>
      <c r="T769" s="80"/>
    </row>
    <row r="770" spans="2:20" x14ac:dyDescent="0.35">
      <c r="B770" s="39"/>
      <c r="C770" s="78"/>
      <c r="D770" s="79"/>
      <c r="E770" s="79"/>
      <c r="F770" s="79"/>
      <c r="G770" s="80"/>
      <c r="H770" s="67"/>
      <c r="I770" s="67"/>
      <c r="J770" s="80"/>
      <c r="K770" s="80"/>
      <c r="L770" s="41"/>
      <c r="M770" s="41"/>
      <c r="N770" s="80"/>
      <c r="O770" s="80"/>
      <c r="P770" s="41"/>
      <c r="Q770" s="41"/>
      <c r="R770" s="80"/>
      <c r="S770" s="67"/>
      <c r="T770" s="80"/>
    </row>
    <row r="771" spans="2:20" x14ac:dyDescent="0.35">
      <c r="B771" s="39"/>
      <c r="C771" s="78"/>
      <c r="D771" s="79"/>
      <c r="E771" s="79"/>
      <c r="F771" s="79"/>
      <c r="G771" s="80"/>
      <c r="H771" s="67"/>
      <c r="I771" s="67"/>
      <c r="J771" s="80"/>
      <c r="K771" s="80"/>
      <c r="L771" s="41"/>
      <c r="M771" s="41"/>
      <c r="N771" s="80"/>
      <c r="O771" s="80"/>
      <c r="P771" s="41"/>
      <c r="Q771" s="41"/>
      <c r="R771" s="80"/>
      <c r="S771" s="67"/>
      <c r="T771" s="80"/>
    </row>
    <row r="772" spans="2:20" x14ac:dyDescent="0.35">
      <c r="B772" s="39"/>
      <c r="C772" s="78"/>
      <c r="D772" s="79"/>
      <c r="E772" s="79"/>
      <c r="F772" s="79"/>
      <c r="G772" s="80"/>
      <c r="H772" s="67"/>
      <c r="I772" s="67"/>
      <c r="J772" s="80"/>
      <c r="K772" s="80"/>
      <c r="L772" s="41"/>
      <c r="M772" s="41"/>
      <c r="N772" s="80"/>
      <c r="O772" s="80"/>
      <c r="P772" s="41"/>
      <c r="Q772" s="41"/>
      <c r="R772" s="80"/>
      <c r="S772" s="67"/>
      <c r="T772" s="80"/>
    </row>
    <row r="773" spans="2:20" x14ac:dyDescent="0.35">
      <c r="B773" s="39"/>
      <c r="C773" s="78"/>
      <c r="D773" s="79"/>
      <c r="E773" s="79"/>
      <c r="F773" s="79"/>
      <c r="G773" s="80"/>
      <c r="H773" s="67"/>
      <c r="I773" s="67"/>
      <c r="J773" s="80"/>
      <c r="K773" s="80"/>
      <c r="L773" s="41"/>
      <c r="M773" s="41"/>
      <c r="N773" s="80"/>
      <c r="O773" s="80"/>
      <c r="P773" s="41"/>
      <c r="Q773" s="41"/>
      <c r="R773" s="80"/>
      <c r="S773" s="67"/>
      <c r="T773" s="80"/>
    </row>
    <row r="774" spans="2:20" x14ac:dyDescent="0.35">
      <c r="B774" s="39"/>
      <c r="C774" s="78"/>
      <c r="D774" s="79"/>
      <c r="E774" s="79"/>
      <c r="F774" s="79"/>
      <c r="G774" s="80"/>
      <c r="H774" s="67"/>
      <c r="I774" s="67"/>
      <c r="J774" s="80"/>
      <c r="K774" s="80"/>
      <c r="L774" s="41"/>
      <c r="M774" s="41"/>
      <c r="N774" s="80"/>
      <c r="O774" s="80"/>
      <c r="P774" s="41"/>
      <c r="Q774" s="41"/>
      <c r="R774" s="80"/>
      <c r="S774" s="67"/>
      <c r="T774" s="80"/>
    </row>
    <row r="775" spans="2:20" x14ac:dyDescent="0.35">
      <c r="B775" s="39"/>
      <c r="C775" s="78"/>
      <c r="D775" s="79"/>
      <c r="E775" s="79"/>
      <c r="F775" s="79"/>
      <c r="G775" s="80"/>
      <c r="H775" s="67"/>
      <c r="I775" s="67"/>
      <c r="J775" s="80"/>
      <c r="K775" s="80"/>
      <c r="L775" s="41"/>
      <c r="M775" s="41"/>
      <c r="N775" s="80"/>
      <c r="O775" s="80"/>
      <c r="P775" s="41"/>
      <c r="Q775" s="41"/>
      <c r="R775" s="80"/>
      <c r="S775" s="67"/>
      <c r="T775" s="80"/>
    </row>
    <row r="776" spans="2:20" x14ac:dyDescent="0.35">
      <c r="B776" s="39"/>
      <c r="C776" s="78"/>
      <c r="D776" s="79"/>
      <c r="E776" s="79"/>
      <c r="F776" s="79"/>
      <c r="G776" s="80"/>
      <c r="H776" s="67"/>
      <c r="I776" s="67"/>
      <c r="J776" s="80"/>
      <c r="K776" s="80"/>
      <c r="L776" s="41"/>
      <c r="M776" s="41"/>
      <c r="N776" s="80"/>
      <c r="O776" s="80"/>
      <c r="P776" s="41"/>
      <c r="Q776" s="41"/>
      <c r="R776" s="80"/>
      <c r="S776" s="67"/>
      <c r="T776" s="80"/>
    </row>
    <row r="777" spans="2:20" x14ac:dyDescent="0.35">
      <c r="B777" s="39"/>
      <c r="C777" s="78"/>
      <c r="D777" s="79"/>
      <c r="E777" s="79"/>
      <c r="F777" s="79"/>
      <c r="G777" s="80"/>
      <c r="H777" s="67"/>
      <c r="I777" s="67"/>
      <c r="J777" s="80"/>
      <c r="K777" s="80"/>
      <c r="L777" s="41"/>
      <c r="M777" s="41"/>
      <c r="N777" s="80"/>
      <c r="O777" s="80"/>
      <c r="P777" s="41"/>
      <c r="Q777" s="41"/>
      <c r="R777" s="80"/>
      <c r="S777" s="67"/>
      <c r="T777" s="80"/>
    </row>
    <row r="778" spans="2:20" x14ac:dyDescent="0.35">
      <c r="B778" s="39"/>
      <c r="C778" s="78"/>
      <c r="D778" s="79"/>
      <c r="E778" s="79"/>
      <c r="F778" s="79"/>
      <c r="G778" s="80"/>
      <c r="H778" s="67"/>
      <c r="I778" s="67"/>
      <c r="J778" s="80"/>
      <c r="K778" s="80"/>
      <c r="L778" s="41"/>
      <c r="M778" s="41"/>
      <c r="N778" s="80"/>
      <c r="O778" s="80"/>
      <c r="P778" s="41"/>
      <c r="Q778" s="41"/>
      <c r="R778" s="80"/>
      <c r="S778" s="67"/>
      <c r="T778" s="80"/>
    </row>
    <row r="779" spans="2:20" x14ac:dyDescent="0.35">
      <c r="B779" s="39"/>
      <c r="C779" s="78"/>
      <c r="D779" s="79"/>
      <c r="E779" s="79"/>
      <c r="F779" s="79"/>
      <c r="G779" s="80"/>
      <c r="H779" s="67"/>
      <c r="I779" s="67"/>
      <c r="J779" s="80"/>
      <c r="K779" s="80"/>
      <c r="L779" s="41"/>
      <c r="M779" s="41"/>
      <c r="N779" s="80"/>
      <c r="O779" s="80"/>
      <c r="P779" s="41"/>
      <c r="Q779" s="41"/>
      <c r="R779" s="80"/>
      <c r="S779" s="67"/>
      <c r="T779" s="80"/>
    </row>
    <row r="780" spans="2:20" x14ac:dyDescent="0.35">
      <c r="B780" s="39"/>
      <c r="C780" s="78"/>
      <c r="D780" s="79"/>
      <c r="E780" s="79"/>
      <c r="F780" s="79"/>
      <c r="G780" s="80"/>
      <c r="H780" s="67"/>
      <c r="I780" s="67"/>
      <c r="J780" s="80"/>
      <c r="K780" s="80"/>
      <c r="L780" s="41"/>
      <c r="M780" s="41"/>
      <c r="N780" s="80"/>
      <c r="O780" s="80"/>
      <c r="P780" s="41"/>
      <c r="Q780" s="41"/>
      <c r="R780" s="80"/>
      <c r="S780" s="67"/>
      <c r="T780" s="80"/>
    </row>
    <row r="781" spans="2:20" x14ac:dyDescent="0.35">
      <c r="B781" s="39"/>
      <c r="C781" s="78"/>
      <c r="D781" s="79"/>
      <c r="E781" s="79"/>
      <c r="F781" s="79"/>
      <c r="G781" s="80"/>
      <c r="H781" s="67"/>
      <c r="I781" s="67"/>
      <c r="J781" s="80"/>
      <c r="K781" s="80"/>
      <c r="L781" s="41"/>
      <c r="M781" s="41"/>
      <c r="N781" s="80"/>
      <c r="O781" s="80"/>
      <c r="P781" s="41"/>
      <c r="Q781" s="41"/>
      <c r="R781" s="80"/>
      <c r="S781" s="67"/>
      <c r="T781" s="80"/>
    </row>
    <row r="782" spans="2:20" x14ac:dyDescent="0.35">
      <c r="B782" s="39"/>
      <c r="C782" s="78"/>
      <c r="D782" s="79"/>
      <c r="E782" s="79"/>
      <c r="F782" s="79"/>
      <c r="G782" s="80"/>
      <c r="H782" s="67"/>
      <c r="I782" s="67"/>
      <c r="J782" s="80"/>
      <c r="K782" s="80"/>
      <c r="L782" s="41"/>
      <c r="M782" s="41"/>
      <c r="N782" s="80"/>
      <c r="O782" s="80"/>
      <c r="P782" s="41"/>
      <c r="Q782" s="41"/>
      <c r="R782" s="80"/>
      <c r="S782" s="67"/>
      <c r="T782" s="80"/>
    </row>
    <row r="783" spans="2:20" x14ac:dyDescent="0.35">
      <c r="B783" s="39"/>
      <c r="C783" s="78"/>
      <c r="D783" s="79"/>
      <c r="E783" s="79"/>
      <c r="F783" s="79"/>
      <c r="G783" s="80"/>
      <c r="H783" s="67"/>
      <c r="I783" s="67"/>
      <c r="J783" s="80"/>
      <c r="K783" s="80"/>
      <c r="L783" s="41"/>
      <c r="M783" s="41"/>
      <c r="N783" s="80"/>
      <c r="O783" s="80"/>
      <c r="P783" s="41"/>
      <c r="Q783" s="41"/>
      <c r="R783" s="80"/>
      <c r="S783" s="67"/>
      <c r="T783" s="80"/>
    </row>
    <row r="784" spans="2:20" x14ac:dyDescent="0.35">
      <c r="B784" s="39"/>
      <c r="C784" s="78"/>
      <c r="D784" s="79"/>
      <c r="E784" s="79"/>
      <c r="F784" s="79"/>
      <c r="G784" s="80"/>
      <c r="H784" s="67"/>
      <c r="I784" s="67"/>
      <c r="J784" s="80"/>
      <c r="K784" s="80"/>
      <c r="L784" s="41"/>
      <c r="M784" s="41"/>
      <c r="N784" s="80"/>
      <c r="O784" s="80"/>
      <c r="P784" s="41"/>
      <c r="Q784" s="41"/>
      <c r="R784" s="80"/>
      <c r="S784" s="67"/>
      <c r="T784" s="80"/>
    </row>
    <row r="785" spans="2:20" x14ac:dyDescent="0.35">
      <c r="B785" s="39"/>
      <c r="C785" s="78"/>
      <c r="D785" s="79"/>
      <c r="E785" s="79"/>
      <c r="F785" s="79"/>
      <c r="G785" s="80"/>
      <c r="H785" s="67"/>
      <c r="I785" s="67"/>
      <c r="J785" s="80"/>
      <c r="K785" s="80"/>
      <c r="L785" s="41"/>
      <c r="M785" s="41"/>
      <c r="N785" s="80"/>
      <c r="O785" s="80"/>
      <c r="P785" s="41"/>
      <c r="Q785" s="41"/>
      <c r="R785" s="80"/>
      <c r="S785" s="67"/>
      <c r="T785" s="80"/>
    </row>
    <row r="786" spans="2:20" x14ac:dyDescent="0.35">
      <c r="B786" s="39"/>
      <c r="C786" s="78"/>
      <c r="D786" s="79"/>
      <c r="E786" s="79"/>
      <c r="F786" s="79"/>
      <c r="G786" s="80"/>
      <c r="H786" s="67"/>
      <c r="I786" s="67"/>
      <c r="J786" s="80"/>
      <c r="K786" s="80"/>
      <c r="L786" s="41"/>
      <c r="M786" s="41"/>
      <c r="N786" s="80"/>
      <c r="O786" s="80"/>
      <c r="P786" s="41"/>
      <c r="Q786" s="41"/>
      <c r="R786" s="80"/>
      <c r="S786" s="67"/>
      <c r="T786" s="80"/>
    </row>
    <row r="787" spans="2:20" x14ac:dyDescent="0.35">
      <c r="B787" s="39"/>
      <c r="C787" s="78"/>
      <c r="D787" s="79"/>
      <c r="E787" s="79"/>
      <c r="F787" s="79"/>
      <c r="G787" s="80"/>
      <c r="H787" s="67"/>
      <c r="I787" s="67"/>
      <c r="J787" s="80"/>
      <c r="K787" s="80"/>
      <c r="L787" s="41"/>
      <c r="M787" s="41"/>
      <c r="N787" s="80"/>
      <c r="O787" s="80"/>
      <c r="P787" s="41"/>
      <c r="Q787" s="41"/>
      <c r="R787" s="80"/>
      <c r="S787" s="67"/>
      <c r="T787" s="80"/>
    </row>
    <row r="788" spans="2:20" x14ac:dyDescent="0.35">
      <c r="B788" s="39"/>
      <c r="C788" s="78"/>
      <c r="D788" s="79"/>
      <c r="E788" s="79"/>
      <c r="F788" s="79"/>
      <c r="G788" s="80"/>
      <c r="H788" s="67"/>
      <c r="I788" s="67"/>
      <c r="J788" s="80"/>
      <c r="K788" s="80"/>
      <c r="L788" s="41"/>
      <c r="M788" s="41"/>
      <c r="N788" s="80"/>
      <c r="O788" s="80"/>
      <c r="P788" s="41"/>
      <c r="Q788" s="41"/>
      <c r="R788" s="80"/>
      <c r="S788" s="67"/>
      <c r="T788" s="80"/>
    </row>
    <row r="789" spans="2:20" x14ac:dyDescent="0.35">
      <c r="B789" s="39"/>
      <c r="C789" s="78"/>
      <c r="D789" s="79"/>
      <c r="E789" s="79"/>
      <c r="F789" s="79"/>
      <c r="G789" s="80"/>
      <c r="H789" s="67"/>
      <c r="I789" s="67"/>
      <c r="J789" s="80"/>
      <c r="K789" s="80"/>
      <c r="L789" s="41"/>
      <c r="M789" s="41"/>
      <c r="N789" s="80"/>
      <c r="O789" s="80"/>
      <c r="P789" s="41"/>
      <c r="Q789" s="41"/>
      <c r="R789" s="80"/>
      <c r="S789" s="67"/>
      <c r="T789" s="80"/>
    </row>
    <row r="790" spans="2:20" x14ac:dyDescent="0.35">
      <c r="B790" s="39"/>
      <c r="C790" s="78"/>
      <c r="D790" s="79"/>
      <c r="E790" s="79"/>
      <c r="F790" s="79"/>
      <c r="G790" s="80"/>
      <c r="H790" s="67"/>
      <c r="I790" s="67"/>
      <c r="J790" s="80"/>
      <c r="K790" s="80"/>
      <c r="L790" s="41"/>
      <c r="M790" s="41"/>
      <c r="N790" s="80"/>
      <c r="O790" s="80"/>
      <c r="P790" s="41"/>
      <c r="Q790" s="41"/>
      <c r="R790" s="80"/>
      <c r="S790" s="67"/>
      <c r="T790" s="80"/>
    </row>
    <row r="791" spans="2:20" x14ac:dyDescent="0.35">
      <c r="B791" s="39"/>
      <c r="C791" s="78"/>
      <c r="D791" s="79"/>
      <c r="E791" s="79"/>
      <c r="F791" s="79"/>
      <c r="G791" s="80"/>
      <c r="H791" s="67"/>
      <c r="I791" s="67"/>
      <c r="J791" s="80"/>
      <c r="K791" s="80"/>
      <c r="L791" s="41"/>
      <c r="M791" s="41"/>
      <c r="N791" s="80"/>
      <c r="O791" s="80"/>
      <c r="P791" s="41"/>
      <c r="Q791" s="41"/>
      <c r="R791" s="80"/>
      <c r="S791" s="67"/>
      <c r="T791" s="80"/>
    </row>
    <row r="792" spans="2:20" x14ac:dyDescent="0.35">
      <c r="B792" s="39"/>
      <c r="C792" s="78"/>
      <c r="D792" s="79"/>
      <c r="E792" s="79"/>
      <c r="F792" s="79"/>
      <c r="G792" s="80"/>
      <c r="H792" s="67"/>
      <c r="I792" s="67"/>
      <c r="J792" s="80"/>
      <c r="K792" s="80"/>
      <c r="L792" s="41"/>
      <c r="M792" s="41"/>
      <c r="N792" s="80"/>
      <c r="O792" s="80"/>
      <c r="P792" s="41"/>
      <c r="Q792" s="41"/>
      <c r="R792" s="80"/>
      <c r="S792" s="67"/>
      <c r="T792" s="80"/>
    </row>
    <row r="793" spans="2:20" x14ac:dyDescent="0.35">
      <c r="B793" s="39"/>
      <c r="C793" s="78"/>
      <c r="D793" s="79"/>
      <c r="E793" s="79"/>
      <c r="F793" s="79"/>
      <c r="G793" s="80"/>
      <c r="H793" s="67"/>
      <c r="I793" s="67"/>
      <c r="J793" s="80"/>
      <c r="K793" s="80"/>
      <c r="L793" s="41"/>
      <c r="M793" s="41"/>
      <c r="N793" s="80"/>
      <c r="O793" s="80"/>
      <c r="P793" s="41"/>
      <c r="Q793" s="41"/>
      <c r="R793" s="80"/>
      <c r="S793" s="67"/>
      <c r="T793" s="80"/>
    </row>
    <row r="794" spans="2:20" x14ac:dyDescent="0.35">
      <c r="B794" s="39"/>
      <c r="C794" s="78"/>
      <c r="D794" s="79"/>
      <c r="E794" s="79"/>
      <c r="F794" s="79"/>
      <c r="G794" s="80"/>
      <c r="H794" s="67"/>
      <c r="I794" s="67"/>
      <c r="J794" s="80"/>
      <c r="K794" s="80"/>
      <c r="L794" s="41"/>
      <c r="M794" s="41"/>
      <c r="N794" s="80"/>
      <c r="O794" s="80"/>
      <c r="P794" s="41"/>
      <c r="Q794" s="41"/>
      <c r="R794" s="80"/>
      <c r="S794" s="67"/>
      <c r="T794" s="80"/>
    </row>
    <row r="795" spans="2:20" x14ac:dyDescent="0.35">
      <c r="B795" s="39"/>
      <c r="C795" s="78"/>
      <c r="D795" s="79"/>
      <c r="E795" s="79"/>
      <c r="F795" s="79"/>
      <c r="G795" s="80"/>
      <c r="H795" s="67"/>
      <c r="I795" s="67"/>
      <c r="J795" s="80"/>
      <c r="K795" s="80"/>
      <c r="L795" s="41"/>
      <c r="M795" s="41"/>
      <c r="N795" s="80"/>
      <c r="O795" s="80"/>
      <c r="P795" s="41"/>
      <c r="Q795" s="41"/>
      <c r="R795" s="80"/>
      <c r="S795" s="67"/>
      <c r="T795" s="80"/>
    </row>
    <row r="796" spans="2:20" x14ac:dyDescent="0.35">
      <c r="B796" s="39"/>
      <c r="C796" s="78"/>
      <c r="D796" s="79"/>
      <c r="E796" s="79"/>
      <c r="F796" s="79"/>
      <c r="G796" s="80"/>
      <c r="H796" s="67"/>
      <c r="I796" s="67"/>
      <c r="J796" s="80"/>
      <c r="K796" s="80"/>
      <c r="L796" s="41"/>
      <c r="M796" s="41"/>
      <c r="N796" s="80"/>
      <c r="O796" s="80"/>
      <c r="P796" s="41"/>
      <c r="Q796" s="41"/>
      <c r="R796" s="80"/>
      <c r="S796" s="67"/>
      <c r="T796" s="80"/>
    </row>
    <row r="797" spans="2:20" x14ac:dyDescent="0.35">
      <c r="B797" s="39"/>
      <c r="C797" s="78"/>
      <c r="D797" s="79"/>
      <c r="E797" s="79"/>
      <c r="F797" s="79"/>
      <c r="G797" s="80"/>
      <c r="H797" s="67"/>
      <c r="I797" s="67"/>
      <c r="J797" s="80"/>
      <c r="K797" s="80"/>
      <c r="L797" s="41"/>
      <c r="M797" s="41"/>
      <c r="N797" s="80"/>
      <c r="O797" s="80"/>
      <c r="P797" s="41"/>
      <c r="Q797" s="41"/>
      <c r="R797" s="80"/>
      <c r="S797" s="67"/>
      <c r="T797" s="80"/>
    </row>
    <row r="798" spans="2:20" x14ac:dyDescent="0.35">
      <c r="B798" s="39"/>
      <c r="C798" s="78"/>
      <c r="D798" s="79"/>
      <c r="E798" s="79"/>
      <c r="F798" s="79"/>
      <c r="G798" s="80"/>
      <c r="H798" s="67"/>
      <c r="I798" s="67"/>
      <c r="J798" s="80"/>
      <c r="K798" s="80"/>
      <c r="L798" s="41"/>
      <c r="M798" s="41"/>
      <c r="N798" s="80"/>
      <c r="O798" s="80"/>
      <c r="P798" s="41"/>
      <c r="Q798" s="41"/>
      <c r="R798" s="80"/>
      <c r="S798" s="67"/>
      <c r="T798" s="80"/>
    </row>
    <row r="799" spans="2:20" x14ac:dyDescent="0.35">
      <c r="B799" s="39"/>
      <c r="C799" s="78"/>
      <c r="D799" s="79"/>
      <c r="E799" s="79"/>
      <c r="F799" s="79"/>
      <c r="G799" s="80"/>
      <c r="H799" s="67"/>
      <c r="I799" s="67"/>
      <c r="J799" s="80"/>
      <c r="K799" s="80"/>
      <c r="L799" s="41"/>
      <c r="M799" s="41"/>
      <c r="N799" s="80"/>
      <c r="O799" s="80"/>
      <c r="P799" s="41"/>
      <c r="Q799" s="41"/>
      <c r="R799" s="80"/>
      <c r="S799" s="67"/>
      <c r="T799" s="80"/>
    </row>
    <row r="800" spans="2:20" x14ac:dyDescent="0.35">
      <c r="B800" s="39"/>
      <c r="C800" s="78"/>
      <c r="D800" s="79"/>
      <c r="E800" s="79"/>
      <c r="F800" s="79"/>
      <c r="G800" s="80"/>
      <c r="H800" s="67"/>
      <c r="I800" s="67"/>
      <c r="J800" s="80"/>
      <c r="K800" s="80"/>
      <c r="L800" s="41"/>
      <c r="M800" s="41"/>
      <c r="N800" s="80"/>
      <c r="O800" s="80"/>
      <c r="P800" s="41"/>
      <c r="Q800" s="41"/>
      <c r="R800" s="80"/>
      <c r="S800" s="67"/>
      <c r="T800" s="80"/>
    </row>
    <row r="801" spans="2:20" x14ac:dyDescent="0.35">
      <c r="B801" s="39"/>
      <c r="C801" s="78"/>
      <c r="D801" s="79"/>
      <c r="E801" s="79"/>
      <c r="F801" s="79"/>
      <c r="G801" s="80"/>
      <c r="H801" s="67"/>
      <c r="I801" s="67"/>
      <c r="J801" s="80"/>
      <c r="K801" s="80"/>
      <c r="L801" s="41"/>
      <c r="M801" s="41"/>
      <c r="N801" s="80"/>
      <c r="O801" s="80"/>
      <c r="P801" s="41"/>
      <c r="Q801" s="41"/>
      <c r="R801" s="80"/>
      <c r="S801" s="67"/>
      <c r="T801" s="80"/>
    </row>
    <row r="802" spans="2:20" x14ac:dyDescent="0.35">
      <c r="B802" s="39"/>
      <c r="C802" s="78"/>
      <c r="D802" s="79"/>
      <c r="E802" s="79"/>
      <c r="F802" s="79"/>
      <c r="G802" s="80"/>
      <c r="H802" s="67"/>
      <c r="I802" s="67"/>
      <c r="J802" s="80"/>
      <c r="K802" s="80"/>
      <c r="L802" s="41"/>
      <c r="M802" s="41"/>
      <c r="N802" s="80"/>
      <c r="O802" s="80"/>
      <c r="P802" s="41"/>
      <c r="Q802" s="41"/>
      <c r="R802" s="80"/>
      <c r="S802" s="67"/>
      <c r="T802" s="80"/>
    </row>
    <row r="803" spans="2:20" x14ac:dyDescent="0.35">
      <c r="B803" s="39"/>
      <c r="C803" s="78"/>
      <c r="D803" s="79"/>
      <c r="E803" s="79"/>
      <c r="F803" s="79"/>
      <c r="G803" s="80"/>
      <c r="H803" s="67"/>
      <c r="I803" s="67"/>
      <c r="J803" s="80"/>
      <c r="K803" s="80"/>
      <c r="L803" s="41"/>
      <c r="M803" s="41"/>
      <c r="N803" s="80"/>
      <c r="O803" s="80"/>
      <c r="P803" s="41"/>
      <c r="Q803" s="41"/>
      <c r="R803" s="80"/>
      <c r="S803" s="67"/>
      <c r="T803" s="80"/>
    </row>
    <row r="804" spans="2:20" x14ac:dyDescent="0.35">
      <c r="B804" s="39"/>
      <c r="C804" s="78"/>
      <c r="D804" s="79"/>
      <c r="E804" s="79"/>
      <c r="F804" s="79"/>
      <c r="G804" s="80"/>
      <c r="H804" s="67"/>
      <c r="I804" s="67"/>
      <c r="J804" s="80"/>
      <c r="K804" s="80"/>
      <c r="L804" s="41"/>
      <c r="M804" s="41"/>
      <c r="N804" s="80"/>
      <c r="O804" s="80"/>
      <c r="P804" s="41"/>
      <c r="Q804" s="41"/>
      <c r="R804" s="80"/>
      <c r="S804" s="67"/>
      <c r="T804" s="80"/>
    </row>
    <row r="805" spans="2:20" x14ac:dyDescent="0.35">
      <c r="B805" s="39"/>
      <c r="C805" s="78"/>
      <c r="D805" s="79"/>
      <c r="E805" s="79"/>
      <c r="F805" s="79"/>
      <c r="G805" s="80"/>
      <c r="H805" s="67"/>
      <c r="I805" s="67"/>
      <c r="J805" s="80"/>
      <c r="K805" s="80"/>
      <c r="L805" s="41"/>
      <c r="M805" s="41"/>
      <c r="N805" s="80"/>
      <c r="O805" s="80"/>
      <c r="P805" s="41"/>
      <c r="Q805" s="41"/>
      <c r="R805" s="80"/>
      <c r="S805" s="67"/>
      <c r="T805" s="80"/>
    </row>
    <row r="806" spans="2:20" x14ac:dyDescent="0.35">
      <c r="B806" s="39"/>
      <c r="C806" s="78"/>
      <c r="D806" s="79"/>
      <c r="E806" s="79"/>
      <c r="F806" s="79"/>
      <c r="G806" s="80"/>
      <c r="H806" s="67"/>
      <c r="I806" s="67"/>
      <c r="J806" s="80"/>
      <c r="K806" s="80"/>
      <c r="L806" s="41"/>
      <c r="M806" s="41"/>
      <c r="N806" s="80"/>
      <c r="O806" s="80"/>
      <c r="P806" s="41"/>
      <c r="Q806" s="41"/>
      <c r="R806" s="80"/>
      <c r="S806" s="67"/>
      <c r="T806" s="80"/>
    </row>
    <row r="807" spans="2:20" x14ac:dyDescent="0.35">
      <c r="B807" s="39"/>
      <c r="C807" s="78"/>
      <c r="D807" s="79"/>
      <c r="E807" s="79"/>
      <c r="F807" s="79"/>
      <c r="G807" s="80"/>
      <c r="H807" s="67"/>
      <c r="I807" s="67"/>
      <c r="J807" s="80"/>
      <c r="K807" s="80"/>
      <c r="L807" s="41"/>
      <c r="M807" s="41"/>
      <c r="N807" s="80"/>
      <c r="O807" s="80"/>
      <c r="P807" s="41"/>
      <c r="Q807" s="41"/>
      <c r="R807" s="80"/>
      <c r="S807" s="67"/>
      <c r="T807" s="80"/>
    </row>
    <row r="808" spans="2:20" x14ac:dyDescent="0.35">
      <c r="B808" s="39"/>
      <c r="C808" s="78"/>
      <c r="D808" s="79"/>
      <c r="E808" s="79"/>
      <c r="F808" s="79"/>
      <c r="G808" s="80"/>
      <c r="H808" s="67"/>
      <c r="I808" s="67"/>
      <c r="J808" s="80"/>
      <c r="K808" s="80"/>
      <c r="L808" s="41"/>
      <c r="M808" s="41"/>
      <c r="N808" s="80"/>
      <c r="O808" s="80"/>
      <c r="P808" s="41"/>
      <c r="Q808" s="41"/>
      <c r="R808" s="80"/>
      <c r="S808" s="67"/>
      <c r="T808" s="80"/>
    </row>
    <row r="809" spans="2:20" x14ac:dyDescent="0.35">
      <c r="B809" s="39"/>
      <c r="C809" s="78"/>
      <c r="D809" s="79"/>
      <c r="E809" s="79"/>
      <c r="F809" s="79"/>
      <c r="G809" s="80"/>
      <c r="H809" s="67"/>
      <c r="I809" s="67"/>
      <c r="J809" s="80"/>
      <c r="K809" s="80"/>
      <c r="L809" s="41"/>
      <c r="M809" s="41"/>
      <c r="N809" s="80"/>
      <c r="O809" s="80"/>
      <c r="P809" s="41"/>
      <c r="Q809" s="41"/>
      <c r="R809" s="80"/>
      <c r="S809" s="67"/>
      <c r="T809" s="80"/>
    </row>
    <row r="810" spans="2:20" x14ac:dyDescent="0.35">
      <c r="B810" s="39"/>
      <c r="C810" s="78"/>
      <c r="D810" s="79"/>
      <c r="E810" s="79"/>
      <c r="F810" s="79"/>
      <c r="G810" s="80"/>
      <c r="H810" s="67"/>
      <c r="I810" s="67"/>
      <c r="J810" s="80"/>
      <c r="K810" s="80"/>
      <c r="L810" s="41"/>
      <c r="M810" s="41"/>
      <c r="N810" s="80"/>
      <c r="O810" s="80"/>
      <c r="P810" s="41"/>
      <c r="Q810" s="41"/>
      <c r="R810" s="80"/>
      <c r="S810" s="67"/>
      <c r="T810" s="80"/>
    </row>
    <row r="811" spans="2:20" x14ac:dyDescent="0.35">
      <c r="B811" s="39"/>
      <c r="C811" s="78"/>
      <c r="D811" s="79"/>
      <c r="E811" s="79"/>
      <c r="F811" s="79"/>
      <c r="G811" s="80"/>
      <c r="H811" s="67"/>
      <c r="I811" s="67"/>
      <c r="J811" s="80"/>
      <c r="K811" s="80"/>
      <c r="L811" s="41"/>
      <c r="M811" s="41"/>
      <c r="N811" s="80"/>
      <c r="O811" s="80"/>
      <c r="P811" s="41"/>
      <c r="Q811" s="41"/>
      <c r="R811" s="80"/>
      <c r="S811" s="67"/>
      <c r="T811" s="80"/>
    </row>
    <row r="812" spans="2:20" x14ac:dyDescent="0.35">
      <c r="B812" s="39"/>
      <c r="C812" s="78"/>
      <c r="D812" s="79"/>
      <c r="E812" s="79"/>
      <c r="F812" s="79"/>
      <c r="G812" s="80"/>
      <c r="H812" s="67"/>
      <c r="I812" s="67"/>
      <c r="J812" s="80"/>
      <c r="K812" s="80"/>
      <c r="L812" s="41"/>
      <c r="M812" s="41"/>
      <c r="N812" s="80"/>
      <c r="O812" s="80"/>
      <c r="P812" s="41"/>
      <c r="Q812" s="41"/>
      <c r="R812" s="80"/>
      <c r="S812" s="67"/>
      <c r="T812" s="80"/>
    </row>
    <row r="813" spans="2:20" x14ac:dyDescent="0.35">
      <c r="B813" s="39"/>
      <c r="C813" s="78"/>
      <c r="D813" s="79"/>
      <c r="E813" s="79"/>
      <c r="F813" s="79"/>
      <c r="G813" s="80"/>
      <c r="H813" s="67"/>
      <c r="I813" s="67"/>
      <c r="J813" s="80"/>
      <c r="K813" s="80"/>
      <c r="L813" s="41"/>
      <c r="M813" s="41"/>
      <c r="N813" s="80"/>
      <c r="O813" s="80"/>
      <c r="P813" s="41"/>
      <c r="Q813" s="41"/>
      <c r="R813" s="80"/>
      <c r="S813" s="67"/>
      <c r="T813" s="80"/>
    </row>
    <row r="814" spans="2:20" x14ac:dyDescent="0.35">
      <c r="B814" s="39"/>
      <c r="C814" s="78"/>
      <c r="D814" s="79"/>
      <c r="E814" s="79"/>
      <c r="F814" s="79"/>
      <c r="G814" s="80"/>
      <c r="H814" s="67"/>
      <c r="I814" s="67"/>
      <c r="J814" s="80"/>
      <c r="K814" s="80"/>
      <c r="L814" s="41"/>
      <c r="M814" s="41"/>
      <c r="N814" s="80"/>
      <c r="O814" s="80"/>
      <c r="P814" s="41"/>
      <c r="Q814" s="41"/>
      <c r="R814" s="80"/>
      <c r="S814" s="67"/>
      <c r="T814" s="80"/>
    </row>
    <row r="815" spans="2:20" x14ac:dyDescent="0.35">
      <c r="B815" s="39"/>
      <c r="C815" s="78"/>
      <c r="D815" s="79"/>
      <c r="E815" s="79"/>
      <c r="F815" s="79"/>
      <c r="G815" s="80"/>
      <c r="H815" s="67"/>
      <c r="I815" s="67"/>
      <c r="J815" s="80"/>
      <c r="K815" s="80"/>
      <c r="L815" s="41"/>
      <c r="M815" s="41"/>
      <c r="N815" s="80"/>
      <c r="O815" s="80"/>
      <c r="P815" s="41"/>
      <c r="Q815" s="41"/>
      <c r="R815" s="80"/>
      <c r="S815" s="67"/>
      <c r="T815" s="80"/>
    </row>
    <row r="816" spans="2:20" x14ac:dyDescent="0.35">
      <c r="B816" s="39"/>
      <c r="C816" s="78"/>
      <c r="D816" s="79"/>
      <c r="E816" s="79"/>
      <c r="F816" s="79"/>
      <c r="G816" s="80"/>
      <c r="H816" s="67"/>
      <c r="I816" s="67"/>
      <c r="J816" s="80"/>
      <c r="K816" s="80"/>
      <c r="L816" s="41"/>
      <c r="M816" s="41"/>
      <c r="N816" s="80"/>
      <c r="O816" s="80"/>
      <c r="P816" s="41"/>
      <c r="Q816" s="41"/>
      <c r="R816" s="80"/>
      <c r="S816" s="67"/>
      <c r="T816" s="80"/>
    </row>
    <row r="817" spans="2:20" x14ac:dyDescent="0.35">
      <c r="B817" s="39"/>
      <c r="C817" s="78"/>
      <c r="D817" s="79"/>
      <c r="E817" s="79"/>
      <c r="F817" s="79"/>
      <c r="G817" s="80"/>
      <c r="H817" s="67"/>
      <c r="I817" s="67"/>
      <c r="J817" s="80"/>
      <c r="K817" s="80"/>
      <c r="L817" s="41"/>
      <c r="M817" s="41"/>
      <c r="N817" s="80"/>
      <c r="O817" s="80"/>
      <c r="P817" s="41"/>
      <c r="Q817" s="41"/>
      <c r="R817" s="80"/>
      <c r="S817" s="67"/>
      <c r="T817" s="80"/>
    </row>
    <row r="818" spans="2:20" x14ac:dyDescent="0.35">
      <c r="B818" s="39"/>
      <c r="C818" s="78"/>
      <c r="D818" s="79"/>
      <c r="E818" s="79"/>
      <c r="F818" s="79"/>
      <c r="G818" s="80"/>
      <c r="H818" s="67"/>
      <c r="I818" s="67"/>
      <c r="J818" s="80"/>
      <c r="K818" s="80"/>
      <c r="L818" s="41"/>
      <c r="M818" s="41"/>
      <c r="N818" s="80"/>
      <c r="O818" s="80"/>
      <c r="P818" s="41"/>
      <c r="Q818" s="41"/>
      <c r="R818" s="80"/>
      <c r="S818" s="67"/>
      <c r="T818" s="80"/>
    </row>
    <row r="819" spans="2:20" x14ac:dyDescent="0.35">
      <c r="B819" s="39"/>
      <c r="C819" s="78"/>
      <c r="D819" s="79"/>
      <c r="E819" s="79"/>
      <c r="F819" s="79"/>
      <c r="G819" s="80"/>
      <c r="H819" s="67"/>
      <c r="I819" s="67"/>
      <c r="J819" s="80"/>
      <c r="K819" s="80"/>
      <c r="L819" s="41"/>
      <c r="M819" s="41"/>
      <c r="N819" s="80"/>
      <c r="O819" s="80"/>
      <c r="P819" s="41"/>
      <c r="Q819" s="41"/>
      <c r="R819" s="80"/>
      <c r="S819" s="67"/>
      <c r="T819" s="80"/>
    </row>
    <row r="820" spans="2:20" x14ac:dyDescent="0.35">
      <c r="B820" s="39"/>
      <c r="C820" s="78"/>
      <c r="D820" s="79"/>
      <c r="E820" s="79"/>
      <c r="F820" s="79"/>
      <c r="G820" s="80"/>
      <c r="H820" s="67"/>
      <c r="I820" s="67"/>
      <c r="J820" s="80"/>
      <c r="K820" s="80"/>
      <c r="L820" s="41"/>
      <c r="M820" s="41"/>
      <c r="N820" s="80"/>
      <c r="O820" s="80"/>
      <c r="P820" s="41"/>
      <c r="Q820" s="41"/>
      <c r="R820" s="80"/>
      <c r="S820" s="67"/>
      <c r="T820" s="80"/>
    </row>
    <row r="821" spans="2:20" x14ac:dyDescent="0.35">
      <c r="B821" s="39"/>
      <c r="C821" s="78"/>
      <c r="D821" s="79"/>
      <c r="E821" s="79"/>
      <c r="F821" s="79"/>
      <c r="G821" s="80"/>
      <c r="H821" s="67"/>
      <c r="I821" s="67"/>
      <c r="J821" s="80"/>
      <c r="K821" s="80"/>
      <c r="L821" s="41"/>
      <c r="M821" s="41"/>
      <c r="N821" s="80"/>
      <c r="O821" s="80"/>
      <c r="P821" s="41"/>
      <c r="Q821" s="41"/>
      <c r="R821" s="80"/>
      <c r="S821" s="67"/>
      <c r="T821" s="80"/>
    </row>
    <row r="822" spans="2:20" x14ac:dyDescent="0.35">
      <c r="B822" s="39"/>
      <c r="C822" s="78"/>
      <c r="D822" s="79"/>
      <c r="E822" s="79"/>
      <c r="F822" s="79"/>
      <c r="G822" s="80"/>
      <c r="H822" s="67"/>
      <c r="I822" s="67"/>
      <c r="J822" s="80"/>
      <c r="K822" s="80"/>
      <c r="L822" s="41"/>
      <c r="M822" s="41"/>
      <c r="N822" s="80"/>
      <c r="O822" s="80"/>
      <c r="P822" s="41"/>
      <c r="Q822" s="41"/>
      <c r="R822" s="80"/>
      <c r="S822" s="67"/>
      <c r="T822" s="80"/>
    </row>
    <row r="823" spans="2:20" x14ac:dyDescent="0.35">
      <c r="B823" s="39"/>
      <c r="C823" s="78"/>
      <c r="D823" s="79"/>
      <c r="E823" s="79"/>
      <c r="F823" s="79"/>
      <c r="G823" s="80"/>
      <c r="H823" s="67"/>
      <c r="I823" s="67"/>
      <c r="J823" s="80"/>
      <c r="K823" s="80"/>
      <c r="L823" s="41"/>
      <c r="M823" s="41"/>
      <c r="N823" s="80"/>
      <c r="O823" s="80"/>
      <c r="P823" s="41"/>
      <c r="Q823" s="41"/>
      <c r="R823" s="80"/>
      <c r="S823" s="67"/>
      <c r="T823" s="80"/>
    </row>
    <row r="824" spans="2:20" x14ac:dyDescent="0.35">
      <c r="B824" s="39"/>
      <c r="C824" s="78"/>
      <c r="D824" s="79"/>
      <c r="E824" s="79"/>
      <c r="F824" s="79"/>
      <c r="G824" s="80"/>
      <c r="H824" s="67"/>
      <c r="I824" s="67"/>
      <c r="J824" s="80"/>
      <c r="K824" s="80"/>
      <c r="L824" s="41"/>
      <c r="M824" s="41"/>
      <c r="N824" s="80"/>
      <c r="O824" s="80"/>
      <c r="P824" s="41"/>
      <c r="Q824" s="41"/>
      <c r="R824" s="80"/>
      <c r="S824" s="67"/>
      <c r="T824" s="80"/>
    </row>
    <row r="825" spans="2:20" x14ac:dyDescent="0.35">
      <c r="B825" s="39"/>
      <c r="C825" s="78"/>
      <c r="D825" s="79"/>
      <c r="E825" s="79"/>
      <c r="F825" s="79"/>
      <c r="G825" s="80"/>
      <c r="H825" s="67"/>
      <c r="I825" s="67"/>
      <c r="J825" s="80"/>
      <c r="K825" s="80"/>
      <c r="L825" s="41"/>
      <c r="M825" s="41"/>
      <c r="N825" s="80"/>
      <c r="O825" s="80"/>
      <c r="P825" s="41"/>
      <c r="Q825" s="41"/>
      <c r="R825" s="80"/>
      <c r="S825" s="67"/>
      <c r="T825" s="80"/>
    </row>
    <row r="826" spans="2:20" x14ac:dyDescent="0.35">
      <c r="B826" s="39"/>
      <c r="C826" s="78"/>
      <c r="D826" s="79"/>
      <c r="E826" s="79"/>
      <c r="F826" s="79"/>
      <c r="G826" s="80"/>
      <c r="H826" s="67"/>
      <c r="I826" s="67"/>
      <c r="J826" s="80"/>
      <c r="K826" s="80"/>
      <c r="L826" s="41"/>
      <c r="M826" s="41"/>
      <c r="N826" s="80"/>
      <c r="O826" s="80"/>
      <c r="P826" s="41"/>
      <c r="Q826" s="41"/>
      <c r="R826" s="80"/>
      <c r="S826" s="67"/>
      <c r="T826" s="80"/>
    </row>
    <row r="827" spans="2:20" x14ac:dyDescent="0.35">
      <c r="B827" s="39"/>
      <c r="C827" s="78"/>
      <c r="D827" s="79"/>
      <c r="E827" s="79"/>
      <c r="F827" s="79"/>
      <c r="G827" s="80"/>
      <c r="H827" s="67"/>
      <c r="I827" s="67"/>
      <c r="J827" s="80"/>
      <c r="K827" s="80"/>
      <c r="L827" s="41"/>
      <c r="M827" s="41"/>
      <c r="N827" s="80"/>
      <c r="O827" s="80"/>
      <c r="P827" s="41"/>
      <c r="Q827" s="41"/>
      <c r="R827" s="80"/>
      <c r="S827" s="67"/>
      <c r="T827" s="80"/>
    </row>
    <row r="828" spans="2:20" x14ac:dyDescent="0.35">
      <c r="B828" s="39"/>
      <c r="C828" s="78"/>
      <c r="D828" s="79"/>
      <c r="E828" s="79"/>
      <c r="F828" s="79"/>
      <c r="G828" s="80"/>
      <c r="H828" s="67"/>
      <c r="I828" s="67"/>
      <c r="J828" s="80"/>
      <c r="K828" s="80"/>
      <c r="L828" s="41"/>
      <c r="M828" s="41"/>
      <c r="N828" s="80"/>
      <c r="O828" s="80"/>
      <c r="P828" s="41"/>
      <c r="Q828" s="41"/>
      <c r="R828" s="80"/>
      <c r="S828" s="67"/>
      <c r="T828" s="80"/>
    </row>
    <row r="829" spans="2:20" x14ac:dyDescent="0.35">
      <c r="B829" s="39"/>
      <c r="C829" s="78"/>
      <c r="D829" s="79"/>
      <c r="E829" s="79"/>
      <c r="F829" s="79"/>
      <c r="G829" s="80"/>
      <c r="H829" s="67"/>
      <c r="I829" s="67"/>
      <c r="J829" s="80"/>
      <c r="K829" s="80"/>
      <c r="L829" s="41"/>
      <c r="M829" s="41"/>
      <c r="N829" s="80"/>
      <c r="O829" s="80"/>
      <c r="P829" s="41"/>
      <c r="Q829" s="41"/>
      <c r="R829" s="80"/>
      <c r="S829" s="67"/>
      <c r="T829" s="80"/>
    </row>
    <row r="830" spans="2:20" x14ac:dyDescent="0.35">
      <c r="B830" s="39"/>
      <c r="C830" s="78"/>
      <c r="D830" s="79"/>
      <c r="E830" s="79"/>
      <c r="F830" s="79"/>
      <c r="G830" s="80"/>
      <c r="H830" s="67"/>
      <c r="I830" s="67"/>
      <c r="J830" s="80"/>
      <c r="K830" s="80"/>
      <c r="L830" s="41"/>
      <c r="M830" s="41"/>
      <c r="N830" s="80"/>
      <c r="O830" s="80"/>
      <c r="P830" s="41"/>
      <c r="Q830" s="41"/>
      <c r="R830" s="80"/>
      <c r="S830" s="67"/>
      <c r="T830" s="80"/>
    </row>
    <row r="831" spans="2:20" x14ac:dyDescent="0.35">
      <c r="B831" s="39"/>
      <c r="C831" s="78"/>
      <c r="D831" s="79"/>
      <c r="E831" s="79"/>
      <c r="F831" s="79"/>
      <c r="G831" s="80"/>
      <c r="H831" s="67"/>
      <c r="I831" s="67"/>
      <c r="J831" s="80"/>
      <c r="K831" s="80"/>
      <c r="L831" s="41"/>
      <c r="M831" s="41"/>
      <c r="N831" s="80"/>
      <c r="O831" s="80"/>
      <c r="P831" s="41"/>
      <c r="Q831" s="41"/>
      <c r="R831" s="80"/>
      <c r="S831" s="67"/>
      <c r="T831" s="80"/>
    </row>
    <row r="832" spans="2:20" x14ac:dyDescent="0.35">
      <c r="B832" s="39"/>
      <c r="C832" s="78"/>
      <c r="D832" s="79"/>
      <c r="E832" s="79"/>
      <c r="F832" s="79"/>
      <c r="G832" s="80"/>
      <c r="H832" s="67"/>
      <c r="I832" s="67"/>
      <c r="J832" s="80"/>
      <c r="K832" s="80"/>
      <c r="L832" s="41"/>
      <c r="M832" s="41"/>
      <c r="N832" s="80"/>
      <c r="O832" s="80"/>
      <c r="P832" s="41"/>
      <c r="Q832" s="41"/>
      <c r="R832" s="80"/>
      <c r="S832" s="67"/>
      <c r="T832" s="80"/>
    </row>
    <row r="833" spans="2:20" x14ac:dyDescent="0.35">
      <c r="B833" s="39"/>
      <c r="C833" s="78"/>
      <c r="D833" s="79"/>
      <c r="E833" s="79"/>
      <c r="F833" s="79"/>
      <c r="G833" s="80"/>
      <c r="H833" s="67"/>
      <c r="I833" s="67"/>
      <c r="J833" s="80"/>
      <c r="K833" s="80"/>
      <c r="L833" s="41"/>
      <c r="M833" s="41"/>
      <c r="N833" s="80"/>
      <c r="O833" s="80"/>
      <c r="P833" s="41"/>
      <c r="Q833" s="41"/>
      <c r="R833" s="80"/>
      <c r="S833" s="67"/>
      <c r="T833" s="80"/>
    </row>
    <row r="834" spans="2:20" x14ac:dyDescent="0.35">
      <c r="B834" s="39"/>
      <c r="C834" s="78"/>
      <c r="D834" s="79"/>
      <c r="E834" s="79"/>
      <c r="F834" s="79"/>
      <c r="G834" s="80"/>
      <c r="H834" s="67"/>
      <c r="I834" s="67"/>
      <c r="J834" s="80"/>
      <c r="K834" s="80"/>
      <c r="L834" s="41"/>
      <c r="M834" s="41"/>
      <c r="N834" s="80"/>
      <c r="O834" s="80"/>
      <c r="P834" s="41"/>
      <c r="Q834" s="41"/>
      <c r="R834" s="80"/>
      <c r="S834" s="67"/>
      <c r="T834" s="80"/>
    </row>
    <row r="835" spans="2:20" x14ac:dyDescent="0.35">
      <c r="B835" s="39"/>
      <c r="C835" s="78"/>
      <c r="D835" s="79"/>
      <c r="E835" s="79"/>
      <c r="F835" s="79"/>
      <c r="G835" s="80"/>
      <c r="H835" s="67"/>
      <c r="I835" s="67"/>
      <c r="J835" s="80"/>
      <c r="K835" s="80"/>
      <c r="L835" s="41"/>
      <c r="M835" s="41"/>
      <c r="N835" s="80"/>
      <c r="O835" s="80"/>
      <c r="P835" s="41"/>
      <c r="Q835" s="41"/>
      <c r="R835" s="80"/>
      <c r="S835" s="67"/>
      <c r="T835" s="80"/>
    </row>
    <row r="836" spans="2:20" x14ac:dyDescent="0.35">
      <c r="B836" s="39"/>
      <c r="C836" s="78"/>
      <c r="D836" s="79"/>
      <c r="E836" s="79"/>
      <c r="F836" s="79"/>
      <c r="G836" s="80"/>
      <c r="H836" s="67"/>
      <c r="I836" s="67"/>
      <c r="J836" s="80"/>
      <c r="K836" s="80"/>
      <c r="L836" s="41"/>
      <c r="M836" s="41"/>
      <c r="N836" s="80"/>
      <c r="O836" s="80"/>
      <c r="P836" s="41"/>
      <c r="Q836" s="41"/>
      <c r="R836" s="80"/>
      <c r="S836" s="67"/>
      <c r="T836" s="80"/>
    </row>
    <row r="837" spans="2:20" x14ac:dyDescent="0.35">
      <c r="B837" s="39"/>
      <c r="C837" s="78"/>
      <c r="D837" s="79"/>
      <c r="E837" s="79"/>
      <c r="F837" s="79"/>
      <c r="G837" s="80"/>
      <c r="H837" s="67"/>
      <c r="I837" s="67"/>
      <c r="J837" s="80"/>
      <c r="K837" s="80"/>
      <c r="L837" s="41"/>
      <c r="M837" s="41"/>
      <c r="N837" s="80"/>
      <c r="O837" s="80"/>
      <c r="P837" s="41"/>
      <c r="Q837" s="41"/>
      <c r="R837" s="80"/>
      <c r="S837" s="67"/>
      <c r="T837" s="80"/>
    </row>
    <row r="838" spans="2:20" x14ac:dyDescent="0.35">
      <c r="B838" s="39"/>
      <c r="C838" s="78"/>
      <c r="D838" s="79"/>
      <c r="E838" s="79"/>
      <c r="F838" s="79"/>
      <c r="G838" s="80"/>
      <c r="H838" s="67"/>
      <c r="I838" s="67"/>
      <c r="J838" s="80"/>
      <c r="K838" s="80"/>
      <c r="L838" s="41"/>
      <c r="M838" s="41"/>
      <c r="N838" s="80"/>
      <c r="O838" s="80"/>
      <c r="P838" s="41"/>
      <c r="Q838" s="41"/>
      <c r="R838" s="80"/>
      <c r="S838" s="67"/>
      <c r="T838" s="80"/>
    </row>
    <row r="839" spans="2:20" x14ac:dyDescent="0.35">
      <c r="B839" s="39"/>
      <c r="C839" s="78"/>
      <c r="D839" s="79"/>
      <c r="E839" s="79"/>
      <c r="F839" s="79"/>
      <c r="G839" s="80"/>
      <c r="H839" s="67"/>
      <c r="I839" s="67"/>
      <c r="J839" s="80"/>
      <c r="K839" s="80"/>
      <c r="L839" s="41"/>
      <c r="M839" s="41"/>
      <c r="N839" s="80"/>
      <c r="O839" s="80"/>
      <c r="P839" s="41"/>
      <c r="Q839" s="41"/>
      <c r="R839" s="80"/>
      <c r="S839" s="67"/>
      <c r="T839" s="80"/>
    </row>
    <row r="840" spans="2:20" x14ac:dyDescent="0.35">
      <c r="B840" s="39"/>
      <c r="C840" s="78"/>
      <c r="D840" s="79"/>
      <c r="E840" s="79"/>
      <c r="F840" s="79"/>
      <c r="G840" s="80"/>
      <c r="H840" s="67"/>
      <c r="I840" s="67"/>
      <c r="J840" s="80"/>
      <c r="K840" s="80"/>
      <c r="L840" s="41"/>
      <c r="M840" s="41"/>
      <c r="N840" s="80"/>
      <c r="O840" s="80"/>
      <c r="P840" s="41"/>
      <c r="Q840" s="41"/>
      <c r="R840" s="80"/>
      <c r="S840" s="67"/>
      <c r="T840" s="80"/>
    </row>
    <row r="841" spans="2:20" x14ac:dyDescent="0.35">
      <c r="B841" s="39"/>
      <c r="C841" s="78"/>
      <c r="D841" s="79"/>
      <c r="E841" s="79"/>
      <c r="F841" s="79"/>
      <c r="G841" s="80"/>
      <c r="H841" s="67"/>
      <c r="I841" s="67"/>
      <c r="J841" s="80"/>
      <c r="K841" s="80"/>
      <c r="L841" s="41"/>
      <c r="M841" s="41"/>
      <c r="N841" s="80"/>
      <c r="O841" s="80"/>
      <c r="P841" s="41"/>
      <c r="Q841" s="41"/>
      <c r="R841" s="80"/>
      <c r="S841" s="67"/>
      <c r="T841" s="80"/>
    </row>
    <row r="842" spans="2:20" x14ac:dyDescent="0.35">
      <c r="B842" s="39"/>
      <c r="C842" s="78"/>
      <c r="D842" s="79"/>
      <c r="E842" s="79"/>
      <c r="F842" s="79"/>
      <c r="G842" s="80"/>
      <c r="H842" s="67"/>
      <c r="I842" s="67"/>
      <c r="J842" s="80"/>
      <c r="K842" s="80"/>
      <c r="L842" s="41"/>
      <c r="M842" s="41"/>
      <c r="N842" s="80"/>
      <c r="O842" s="80"/>
      <c r="P842" s="41"/>
      <c r="Q842" s="41"/>
      <c r="R842" s="80"/>
      <c r="S842" s="67"/>
      <c r="T842" s="80"/>
    </row>
    <row r="843" spans="2:20" x14ac:dyDescent="0.35">
      <c r="B843" s="39"/>
      <c r="C843" s="78"/>
      <c r="D843" s="79"/>
      <c r="E843" s="79"/>
      <c r="F843" s="79"/>
      <c r="G843" s="80"/>
      <c r="H843" s="67"/>
      <c r="I843" s="67"/>
      <c r="J843" s="80"/>
      <c r="K843" s="80"/>
      <c r="L843" s="41"/>
      <c r="M843" s="41"/>
      <c r="N843" s="80"/>
      <c r="O843" s="80"/>
      <c r="P843" s="41"/>
      <c r="Q843" s="41"/>
      <c r="R843" s="80"/>
      <c r="S843" s="67"/>
      <c r="T843" s="80"/>
    </row>
    <row r="844" spans="2:20" x14ac:dyDescent="0.35">
      <c r="B844" s="39"/>
      <c r="C844" s="78"/>
      <c r="D844" s="79"/>
      <c r="E844" s="79"/>
      <c r="F844" s="79"/>
      <c r="G844" s="80"/>
      <c r="H844" s="67"/>
      <c r="I844" s="67"/>
      <c r="J844" s="80"/>
      <c r="K844" s="80"/>
      <c r="L844" s="41"/>
      <c r="M844" s="41"/>
      <c r="N844" s="80"/>
      <c r="O844" s="80"/>
      <c r="P844" s="41"/>
      <c r="Q844" s="41"/>
      <c r="R844" s="80"/>
      <c r="S844" s="67"/>
      <c r="T844" s="80"/>
    </row>
    <row r="845" spans="2:20" x14ac:dyDescent="0.35">
      <c r="B845" s="39"/>
      <c r="C845" s="78"/>
      <c r="D845" s="79"/>
      <c r="E845" s="79"/>
      <c r="F845" s="79"/>
      <c r="G845" s="80"/>
      <c r="H845" s="67"/>
      <c r="I845" s="67"/>
      <c r="J845" s="80"/>
      <c r="K845" s="80"/>
      <c r="L845" s="41"/>
      <c r="M845" s="41"/>
      <c r="N845" s="80"/>
      <c r="O845" s="80"/>
      <c r="P845" s="41"/>
      <c r="Q845" s="41"/>
      <c r="R845" s="80"/>
      <c r="S845" s="67"/>
      <c r="T845" s="80"/>
    </row>
    <row r="846" spans="2:20" x14ac:dyDescent="0.35">
      <c r="B846" s="39"/>
      <c r="C846" s="78"/>
      <c r="D846" s="79"/>
      <c r="E846" s="79"/>
      <c r="F846" s="79"/>
      <c r="G846" s="80"/>
      <c r="H846" s="67"/>
      <c r="I846" s="67"/>
      <c r="J846" s="80"/>
      <c r="K846" s="80"/>
      <c r="L846" s="41"/>
      <c r="M846" s="41"/>
      <c r="N846" s="80"/>
      <c r="O846" s="80"/>
      <c r="P846" s="41"/>
      <c r="Q846" s="41"/>
      <c r="R846" s="80"/>
      <c r="S846" s="67"/>
      <c r="T846" s="80"/>
    </row>
    <row r="847" spans="2:20" x14ac:dyDescent="0.35">
      <c r="B847" s="39"/>
      <c r="C847" s="78"/>
      <c r="D847" s="79"/>
      <c r="E847" s="79"/>
      <c r="F847" s="79"/>
      <c r="G847" s="80"/>
      <c r="H847" s="67"/>
      <c r="I847" s="67"/>
      <c r="J847" s="80"/>
      <c r="K847" s="80"/>
      <c r="L847" s="41"/>
      <c r="M847" s="41"/>
      <c r="N847" s="80"/>
      <c r="O847" s="80"/>
      <c r="P847" s="41"/>
      <c r="Q847" s="41"/>
      <c r="R847" s="80"/>
      <c r="S847" s="67"/>
      <c r="T847" s="80"/>
    </row>
    <row r="848" spans="2:20" x14ac:dyDescent="0.35">
      <c r="B848" s="39"/>
      <c r="C848" s="78"/>
      <c r="D848" s="79"/>
      <c r="E848" s="79"/>
      <c r="F848" s="79"/>
      <c r="G848" s="80"/>
      <c r="H848" s="67"/>
      <c r="I848" s="67"/>
      <c r="J848" s="80"/>
      <c r="K848" s="80"/>
      <c r="L848" s="41"/>
      <c r="M848" s="41"/>
      <c r="N848" s="80"/>
      <c r="O848" s="80"/>
      <c r="P848" s="41"/>
      <c r="Q848" s="41"/>
      <c r="R848" s="80"/>
      <c r="S848" s="67"/>
      <c r="T848" s="80"/>
    </row>
    <row r="849" spans="2:20" x14ac:dyDescent="0.35">
      <c r="B849" s="39"/>
      <c r="C849" s="78"/>
      <c r="D849" s="79"/>
      <c r="E849" s="79"/>
      <c r="F849" s="79"/>
      <c r="G849" s="80"/>
      <c r="H849" s="67"/>
      <c r="I849" s="67"/>
      <c r="J849" s="80"/>
      <c r="K849" s="80"/>
      <c r="L849" s="41"/>
      <c r="M849" s="41"/>
      <c r="N849" s="80"/>
      <c r="O849" s="80"/>
      <c r="P849" s="41"/>
      <c r="Q849" s="41"/>
      <c r="R849" s="80"/>
      <c r="S849" s="67"/>
      <c r="T849" s="80"/>
    </row>
    <row r="850" spans="2:20" x14ac:dyDescent="0.35">
      <c r="B850" s="39"/>
      <c r="C850" s="78"/>
      <c r="D850" s="79"/>
      <c r="E850" s="79"/>
      <c r="F850" s="79"/>
      <c r="G850" s="80"/>
      <c r="H850" s="67"/>
      <c r="I850" s="67"/>
      <c r="J850" s="80"/>
      <c r="K850" s="80"/>
      <c r="L850" s="41"/>
      <c r="M850" s="41"/>
      <c r="N850" s="80"/>
      <c r="O850" s="80"/>
      <c r="P850" s="41"/>
      <c r="Q850" s="41"/>
      <c r="R850" s="80"/>
      <c r="S850" s="67"/>
      <c r="T850" s="80"/>
    </row>
    <row r="851" spans="2:20" x14ac:dyDescent="0.35">
      <c r="B851" s="39"/>
      <c r="C851" s="78"/>
      <c r="D851" s="79"/>
      <c r="E851" s="79"/>
      <c r="F851" s="79"/>
      <c r="G851" s="80"/>
      <c r="H851" s="67"/>
      <c r="I851" s="67"/>
      <c r="J851" s="80"/>
      <c r="K851" s="80"/>
      <c r="L851" s="41"/>
      <c r="M851" s="41"/>
      <c r="N851" s="80"/>
      <c r="O851" s="80"/>
      <c r="P851" s="41"/>
      <c r="Q851" s="41"/>
      <c r="R851" s="80"/>
      <c r="S851" s="67"/>
      <c r="T851" s="80"/>
    </row>
    <row r="852" spans="2:20" x14ac:dyDescent="0.35">
      <c r="B852" s="39"/>
      <c r="C852" s="78"/>
      <c r="D852" s="79"/>
      <c r="E852" s="79"/>
      <c r="F852" s="79"/>
      <c r="G852" s="80"/>
      <c r="H852" s="67"/>
      <c r="I852" s="67"/>
      <c r="J852" s="80"/>
      <c r="K852" s="80"/>
      <c r="L852" s="41"/>
      <c r="M852" s="41"/>
      <c r="N852" s="80"/>
      <c r="O852" s="80"/>
      <c r="P852" s="41"/>
      <c r="Q852" s="41"/>
      <c r="R852" s="80"/>
      <c r="S852" s="67"/>
      <c r="T852" s="80"/>
    </row>
    <row r="853" spans="2:20" x14ac:dyDescent="0.35">
      <c r="B853" s="39"/>
      <c r="C853" s="78"/>
      <c r="D853" s="79"/>
      <c r="E853" s="79"/>
      <c r="F853" s="79"/>
      <c r="G853" s="80"/>
      <c r="H853" s="67"/>
      <c r="I853" s="67"/>
      <c r="J853" s="80"/>
      <c r="K853" s="80"/>
      <c r="L853" s="41"/>
      <c r="M853" s="41"/>
      <c r="N853" s="80"/>
      <c r="O853" s="80"/>
      <c r="P853" s="41"/>
      <c r="Q853" s="41"/>
      <c r="R853" s="80"/>
      <c r="S853" s="67"/>
      <c r="T853" s="80"/>
    </row>
    <row r="854" spans="2:20" x14ac:dyDescent="0.35">
      <c r="B854" s="39"/>
      <c r="C854" s="78"/>
      <c r="D854" s="79"/>
      <c r="E854" s="79"/>
      <c r="F854" s="79"/>
      <c r="G854" s="80"/>
      <c r="H854" s="67"/>
      <c r="I854" s="67"/>
      <c r="J854" s="80"/>
      <c r="K854" s="80"/>
      <c r="L854" s="41"/>
      <c r="M854" s="41"/>
      <c r="N854" s="80"/>
      <c r="O854" s="80"/>
      <c r="P854" s="41"/>
      <c r="Q854" s="41"/>
      <c r="R854" s="80"/>
      <c r="S854" s="67"/>
      <c r="T854" s="80"/>
    </row>
    <row r="855" spans="2:20" x14ac:dyDescent="0.35">
      <c r="B855" s="39"/>
      <c r="C855" s="78"/>
      <c r="D855" s="79"/>
      <c r="E855" s="79"/>
      <c r="F855" s="79"/>
      <c r="G855" s="80"/>
      <c r="H855" s="67"/>
      <c r="I855" s="67"/>
      <c r="J855" s="80"/>
      <c r="K855" s="80"/>
      <c r="L855" s="41"/>
      <c r="M855" s="41"/>
      <c r="N855" s="80"/>
      <c r="O855" s="80"/>
      <c r="P855" s="41"/>
      <c r="Q855" s="41"/>
      <c r="R855" s="80"/>
      <c r="S855" s="67"/>
      <c r="T855" s="80"/>
    </row>
    <row r="856" spans="2:20" x14ac:dyDescent="0.35">
      <c r="B856" s="39"/>
      <c r="C856" s="78"/>
      <c r="D856" s="79"/>
      <c r="E856" s="79"/>
      <c r="F856" s="79"/>
      <c r="G856" s="80"/>
      <c r="H856" s="67"/>
      <c r="I856" s="67"/>
      <c r="J856" s="80"/>
      <c r="K856" s="80"/>
      <c r="L856" s="41"/>
      <c r="M856" s="41"/>
      <c r="N856" s="80"/>
      <c r="O856" s="80"/>
      <c r="P856" s="41"/>
      <c r="Q856" s="41"/>
      <c r="R856" s="80"/>
      <c r="S856" s="67"/>
      <c r="T856" s="80"/>
    </row>
    <row r="857" spans="2:20" x14ac:dyDescent="0.35">
      <c r="B857" s="39"/>
      <c r="C857" s="78"/>
      <c r="D857" s="79"/>
      <c r="E857" s="79"/>
      <c r="F857" s="79"/>
      <c r="G857" s="80"/>
      <c r="H857" s="67"/>
      <c r="I857" s="67"/>
      <c r="J857" s="80"/>
      <c r="K857" s="80"/>
      <c r="L857" s="41"/>
      <c r="M857" s="41"/>
      <c r="N857" s="80"/>
      <c r="O857" s="80"/>
      <c r="P857" s="41"/>
      <c r="Q857" s="41"/>
      <c r="R857" s="80"/>
      <c r="S857" s="67"/>
      <c r="T857" s="80"/>
    </row>
    <row r="858" spans="2:20" x14ac:dyDescent="0.35">
      <c r="B858" s="39"/>
      <c r="C858" s="78"/>
      <c r="D858" s="79"/>
      <c r="E858" s="79"/>
      <c r="F858" s="79"/>
      <c r="G858" s="80"/>
      <c r="H858" s="67"/>
      <c r="I858" s="67"/>
      <c r="J858" s="80"/>
      <c r="K858" s="80"/>
      <c r="L858" s="41"/>
      <c r="M858" s="41"/>
      <c r="N858" s="80"/>
      <c r="O858" s="80"/>
      <c r="P858" s="41"/>
      <c r="Q858" s="41"/>
      <c r="R858" s="80"/>
      <c r="S858" s="67"/>
      <c r="T858" s="80"/>
    </row>
    <row r="859" spans="2:20" x14ac:dyDescent="0.35">
      <c r="B859" s="39"/>
      <c r="C859" s="78"/>
      <c r="D859" s="79"/>
      <c r="E859" s="79"/>
      <c r="F859" s="79"/>
      <c r="G859" s="80"/>
      <c r="H859" s="67"/>
      <c r="I859" s="67"/>
      <c r="J859" s="80"/>
      <c r="K859" s="80"/>
      <c r="L859" s="41"/>
      <c r="M859" s="41"/>
      <c r="N859" s="80"/>
      <c r="O859" s="80"/>
      <c r="P859" s="41"/>
      <c r="Q859" s="41"/>
      <c r="R859" s="80"/>
      <c r="S859" s="67"/>
      <c r="T859" s="80"/>
    </row>
    <row r="860" spans="2:20" x14ac:dyDescent="0.35">
      <c r="B860" s="39"/>
      <c r="C860" s="78"/>
      <c r="D860" s="79"/>
      <c r="E860" s="79"/>
      <c r="F860" s="79"/>
      <c r="G860" s="80"/>
      <c r="H860" s="67"/>
      <c r="I860" s="67"/>
      <c r="J860" s="80"/>
      <c r="K860" s="80"/>
      <c r="L860" s="41"/>
      <c r="M860" s="41"/>
      <c r="N860" s="80"/>
      <c r="O860" s="80"/>
      <c r="P860" s="41"/>
      <c r="Q860" s="41"/>
      <c r="R860" s="80"/>
      <c r="S860" s="67"/>
      <c r="T860" s="80"/>
    </row>
    <row r="861" spans="2:20" x14ac:dyDescent="0.35">
      <c r="B861" s="39"/>
      <c r="C861" s="78"/>
      <c r="D861" s="79"/>
      <c r="E861" s="79"/>
      <c r="F861" s="79"/>
      <c r="G861" s="80"/>
      <c r="H861" s="67"/>
      <c r="I861" s="67"/>
      <c r="J861" s="80"/>
      <c r="K861" s="80"/>
      <c r="L861" s="41"/>
      <c r="M861" s="41"/>
      <c r="N861" s="80"/>
      <c r="O861" s="80"/>
      <c r="P861" s="41"/>
      <c r="Q861" s="41"/>
      <c r="R861" s="80"/>
      <c r="S861" s="67"/>
      <c r="T861" s="80"/>
    </row>
    <row r="862" spans="2:20" x14ac:dyDescent="0.35">
      <c r="B862" s="39"/>
      <c r="C862" s="78"/>
      <c r="D862" s="79"/>
      <c r="E862" s="79"/>
      <c r="F862" s="79"/>
      <c r="G862" s="80"/>
      <c r="H862" s="67"/>
      <c r="I862" s="67"/>
      <c r="J862" s="80"/>
      <c r="K862" s="80"/>
      <c r="L862" s="41"/>
      <c r="M862" s="41"/>
      <c r="N862" s="80"/>
      <c r="O862" s="80"/>
      <c r="P862" s="41"/>
      <c r="Q862" s="41"/>
      <c r="R862" s="80"/>
      <c r="S862" s="67"/>
      <c r="T862" s="80"/>
    </row>
    <row r="863" spans="2:20" x14ac:dyDescent="0.35">
      <c r="B863" s="39"/>
      <c r="C863" s="78"/>
      <c r="D863" s="79"/>
      <c r="E863" s="79"/>
      <c r="F863" s="79"/>
      <c r="G863" s="80"/>
      <c r="H863" s="67"/>
      <c r="I863" s="67"/>
      <c r="J863" s="80"/>
      <c r="K863" s="80"/>
      <c r="L863" s="41"/>
      <c r="M863" s="41"/>
      <c r="N863" s="80"/>
      <c r="O863" s="80"/>
      <c r="P863" s="41"/>
      <c r="Q863" s="41"/>
      <c r="R863" s="80"/>
      <c r="S863" s="67"/>
      <c r="T863" s="80"/>
    </row>
    <row r="864" spans="2:20" x14ac:dyDescent="0.35">
      <c r="B864" s="39"/>
      <c r="C864" s="78"/>
      <c r="D864" s="79"/>
      <c r="E864" s="79"/>
      <c r="F864" s="79"/>
      <c r="G864" s="80"/>
      <c r="H864" s="67"/>
      <c r="I864" s="67"/>
      <c r="J864" s="80"/>
      <c r="K864" s="80"/>
      <c r="L864" s="41"/>
      <c r="M864" s="41"/>
      <c r="N864" s="80"/>
      <c r="O864" s="80"/>
      <c r="P864" s="41"/>
      <c r="Q864" s="41"/>
      <c r="R864" s="80"/>
      <c r="S864" s="67"/>
      <c r="T864" s="80"/>
    </row>
    <row r="865" spans="2:20" x14ac:dyDescent="0.35">
      <c r="B865" s="39"/>
      <c r="C865" s="78"/>
      <c r="D865" s="79"/>
      <c r="E865" s="79"/>
      <c r="F865" s="79"/>
      <c r="G865" s="80"/>
      <c r="H865" s="67"/>
      <c r="I865" s="67"/>
      <c r="J865" s="80"/>
      <c r="K865" s="80"/>
      <c r="L865" s="41"/>
      <c r="M865" s="41"/>
      <c r="N865" s="80"/>
      <c r="O865" s="80"/>
      <c r="P865" s="41"/>
      <c r="Q865" s="41"/>
      <c r="R865" s="80"/>
      <c r="S865" s="67"/>
      <c r="T865" s="80"/>
    </row>
    <row r="866" spans="2:20" x14ac:dyDescent="0.35">
      <c r="B866" s="39"/>
      <c r="C866" s="78"/>
      <c r="D866" s="79"/>
      <c r="E866" s="79"/>
      <c r="F866" s="79"/>
      <c r="G866" s="80"/>
      <c r="H866" s="67"/>
      <c r="I866" s="67"/>
      <c r="J866" s="80"/>
      <c r="K866" s="80"/>
      <c r="L866" s="41"/>
      <c r="M866" s="41"/>
      <c r="N866" s="80"/>
      <c r="O866" s="80"/>
      <c r="P866" s="41"/>
      <c r="Q866" s="41"/>
      <c r="R866" s="80"/>
      <c r="S866" s="67"/>
      <c r="T866" s="80"/>
    </row>
    <row r="867" spans="2:20" x14ac:dyDescent="0.35">
      <c r="B867" s="39"/>
      <c r="C867" s="78"/>
      <c r="D867" s="79"/>
      <c r="E867" s="79"/>
      <c r="F867" s="79"/>
      <c r="G867" s="80"/>
      <c r="H867" s="67"/>
      <c r="I867" s="67"/>
      <c r="J867" s="80"/>
      <c r="K867" s="80"/>
      <c r="L867" s="41"/>
      <c r="M867" s="41"/>
      <c r="N867" s="80"/>
      <c r="O867" s="80"/>
      <c r="P867" s="41"/>
      <c r="Q867" s="41"/>
      <c r="R867" s="80"/>
      <c r="S867" s="67"/>
      <c r="T867" s="80"/>
    </row>
    <row r="868" spans="2:20" x14ac:dyDescent="0.35">
      <c r="B868" s="39"/>
      <c r="C868" s="78"/>
      <c r="D868" s="79"/>
      <c r="E868" s="79"/>
      <c r="F868" s="79"/>
      <c r="G868" s="80"/>
      <c r="H868" s="67"/>
      <c r="I868" s="67"/>
      <c r="J868" s="80"/>
      <c r="K868" s="80"/>
      <c r="L868" s="41"/>
      <c r="M868" s="41"/>
      <c r="N868" s="80"/>
      <c r="O868" s="80"/>
      <c r="P868" s="41"/>
      <c r="Q868" s="41"/>
      <c r="R868" s="80"/>
      <c r="S868" s="67"/>
      <c r="T868" s="80"/>
    </row>
    <row r="869" spans="2:20" x14ac:dyDescent="0.35">
      <c r="B869" s="39"/>
      <c r="C869" s="78"/>
      <c r="D869" s="79"/>
      <c r="E869" s="79"/>
      <c r="F869" s="79"/>
      <c r="G869" s="80"/>
      <c r="H869" s="67"/>
      <c r="I869" s="67"/>
      <c r="J869" s="80"/>
      <c r="K869" s="80"/>
      <c r="L869" s="41"/>
      <c r="M869" s="41"/>
      <c r="N869" s="80"/>
      <c r="O869" s="80"/>
      <c r="P869" s="41"/>
      <c r="Q869" s="41"/>
      <c r="R869" s="80"/>
      <c r="S869" s="67"/>
      <c r="T869" s="80"/>
    </row>
    <row r="870" spans="2:20" x14ac:dyDescent="0.35">
      <c r="B870" s="39"/>
      <c r="C870" s="78"/>
      <c r="D870" s="79"/>
      <c r="E870" s="79"/>
      <c r="F870" s="79"/>
      <c r="G870" s="80"/>
      <c r="H870" s="67"/>
      <c r="I870" s="67"/>
      <c r="J870" s="80"/>
      <c r="K870" s="80"/>
      <c r="L870" s="41"/>
      <c r="M870" s="41"/>
      <c r="N870" s="80"/>
      <c r="O870" s="80"/>
      <c r="P870" s="41"/>
      <c r="Q870" s="41"/>
      <c r="R870" s="80"/>
      <c r="S870" s="67"/>
      <c r="T870" s="80"/>
    </row>
    <row r="871" spans="2:20" x14ac:dyDescent="0.35">
      <c r="B871" s="39"/>
      <c r="C871" s="78"/>
      <c r="D871" s="79"/>
      <c r="E871" s="79"/>
      <c r="F871" s="79"/>
      <c r="G871" s="80"/>
      <c r="H871" s="67"/>
      <c r="I871" s="67"/>
      <c r="J871" s="80"/>
      <c r="K871" s="80"/>
      <c r="L871" s="41"/>
      <c r="M871" s="41"/>
      <c r="N871" s="80"/>
      <c r="O871" s="80"/>
      <c r="P871" s="41"/>
      <c r="Q871" s="41"/>
      <c r="R871" s="80"/>
      <c r="S871" s="67"/>
      <c r="T871" s="80"/>
    </row>
    <row r="872" spans="2:20" x14ac:dyDescent="0.35">
      <c r="B872" s="39"/>
      <c r="C872" s="78"/>
      <c r="D872" s="79"/>
      <c r="E872" s="79"/>
      <c r="F872" s="79"/>
      <c r="G872" s="80"/>
      <c r="H872" s="67"/>
      <c r="I872" s="67"/>
      <c r="J872" s="80"/>
      <c r="K872" s="80"/>
      <c r="L872" s="41"/>
      <c r="M872" s="41"/>
      <c r="N872" s="80"/>
      <c r="O872" s="80"/>
      <c r="P872" s="41"/>
      <c r="Q872" s="41"/>
      <c r="R872" s="80"/>
      <c r="S872" s="67"/>
      <c r="T872" s="80"/>
    </row>
    <row r="873" spans="2:20" x14ac:dyDescent="0.35">
      <c r="B873" s="39"/>
      <c r="C873" s="78"/>
      <c r="D873" s="79"/>
      <c r="E873" s="79"/>
      <c r="F873" s="79"/>
      <c r="G873" s="80"/>
      <c r="H873" s="67"/>
      <c r="I873" s="67"/>
      <c r="J873" s="80"/>
      <c r="K873" s="80"/>
      <c r="L873" s="41"/>
      <c r="M873" s="41"/>
      <c r="N873" s="80"/>
      <c r="O873" s="80"/>
      <c r="P873" s="41"/>
      <c r="Q873" s="41"/>
      <c r="R873" s="80"/>
      <c r="S873" s="67"/>
      <c r="T873" s="80"/>
    </row>
    <row r="874" spans="2:20" x14ac:dyDescent="0.35">
      <c r="B874" s="39"/>
      <c r="C874" s="78"/>
      <c r="D874" s="79"/>
      <c r="E874" s="79"/>
      <c r="F874" s="79"/>
      <c r="G874" s="80"/>
      <c r="H874" s="67"/>
      <c r="I874" s="67"/>
      <c r="J874" s="80"/>
      <c r="K874" s="80"/>
      <c r="L874" s="41"/>
      <c r="M874" s="41"/>
      <c r="N874" s="80"/>
      <c r="O874" s="80"/>
      <c r="P874" s="41"/>
      <c r="Q874" s="41"/>
      <c r="R874" s="80"/>
      <c r="S874" s="67"/>
      <c r="T874" s="80"/>
    </row>
    <row r="875" spans="2:20" x14ac:dyDescent="0.35">
      <c r="B875" s="39"/>
      <c r="C875" s="78"/>
      <c r="D875" s="79"/>
      <c r="E875" s="79"/>
      <c r="F875" s="79"/>
      <c r="G875" s="80"/>
      <c r="H875" s="67"/>
      <c r="I875" s="67"/>
      <c r="J875" s="80"/>
      <c r="K875" s="80"/>
      <c r="L875" s="41"/>
      <c r="M875" s="41"/>
      <c r="N875" s="80"/>
      <c r="O875" s="80"/>
      <c r="P875" s="41"/>
      <c r="Q875" s="41"/>
      <c r="R875" s="80"/>
      <c r="S875" s="67"/>
      <c r="T875" s="80"/>
    </row>
    <row r="876" spans="2:20" x14ac:dyDescent="0.35">
      <c r="B876" s="39"/>
      <c r="C876" s="78"/>
      <c r="D876" s="79"/>
      <c r="E876" s="79"/>
      <c r="F876" s="79"/>
      <c r="G876" s="80"/>
      <c r="H876" s="67"/>
      <c r="I876" s="67"/>
      <c r="J876" s="80"/>
      <c r="K876" s="80"/>
      <c r="L876" s="41"/>
      <c r="M876" s="41"/>
      <c r="N876" s="80"/>
      <c r="O876" s="80"/>
      <c r="P876" s="41"/>
      <c r="Q876" s="41"/>
      <c r="R876" s="80"/>
      <c r="S876" s="67"/>
      <c r="T876" s="80"/>
    </row>
    <row r="877" spans="2:20" x14ac:dyDescent="0.35">
      <c r="B877" s="39"/>
      <c r="C877" s="78"/>
      <c r="D877" s="79"/>
      <c r="E877" s="79"/>
      <c r="F877" s="79"/>
      <c r="G877" s="80"/>
      <c r="H877" s="67"/>
      <c r="I877" s="67"/>
      <c r="J877" s="80"/>
      <c r="K877" s="80"/>
      <c r="L877" s="41"/>
      <c r="M877" s="41"/>
      <c r="N877" s="80"/>
      <c r="O877" s="80"/>
      <c r="P877" s="41"/>
      <c r="Q877" s="41"/>
      <c r="R877" s="80"/>
      <c r="S877" s="67"/>
      <c r="T877" s="80"/>
    </row>
    <row r="878" spans="2:20" x14ac:dyDescent="0.35">
      <c r="B878" s="39"/>
      <c r="C878" s="78"/>
      <c r="D878" s="79"/>
      <c r="E878" s="79"/>
      <c r="F878" s="79"/>
      <c r="G878" s="80"/>
      <c r="H878" s="67"/>
      <c r="I878" s="67"/>
      <c r="J878" s="80"/>
      <c r="K878" s="80"/>
      <c r="L878" s="41"/>
      <c r="M878" s="41"/>
      <c r="N878" s="80"/>
      <c r="O878" s="80"/>
      <c r="P878" s="41"/>
      <c r="Q878" s="41"/>
      <c r="R878" s="80"/>
      <c r="S878" s="67"/>
      <c r="T878" s="80"/>
    </row>
    <row r="879" spans="2:20" x14ac:dyDescent="0.35">
      <c r="B879" s="39"/>
      <c r="C879" s="78"/>
      <c r="D879" s="79"/>
      <c r="E879" s="79"/>
      <c r="F879" s="79"/>
      <c r="G879" s="80"/>
      <c r="H879" s="67"/>
      <c r="I879" s="67"/>
      <c r="J879" s="80"/>
      <c r="K879" s="80"/>
      <c r="L879" s="41"/>
      <c r="M879" s="41"/>
      <c r="N879" s="80"/>
      <c r="O879" s="80"/>
      <c r="P879" s="41"/>
      <c r="Q879" s="41"/>
      <c r="R879" s="80"/>
      <c r="S879" s="67"/>
      <c r="T879" s="80"/>
    </row>
    <row r="880" spans="2:20" x14ac:dyDescent="0.35">
      <c r="B880" s="39"/>
      <c r="C880" s="78"/>
      <c r="D880" s="79"/>
      <c r="E880" s="79"/>
      <c r="F880" s="79"/>
      <c r="G880" s="80"/>
      <c r="H880" s="67"/>
      <c r="I880" s="67"/>
      <c r="J880" s="80"/>
      <c r="K880" s="80"/>
      <c r="L880" s="41"/>
      <c r="M880" s="41"/>
      <c r="N880" s="80"/>
      <c r="O880" s="80"/>
      <c r="P880" s="41"/>
      <c r="Q880" s="41"/>
      <c r="R880" s="80"/>
      <c r="S880" s="67"/>
      <c r="T880" s="80"/>
    </row>
    <row r="881" spans="2:20" x14ac:dyDescent="0.35">
      <c r="B881" s="39"/>
      <c r="C881" s="78"/>
      <c r="D881" s="79"/>
      <c r="E881" s="79"/>
      <c r="F881" s="79"/>
      <c r="G881" s="80"/>
      <c r="H881" s="67"/>
      <c r="I881" s="67"/>
      <c r="J881" s="80"/>
      <c r="K881" s="80"/>
      <c r="L881" s="41"/>
      <c r="M881" s="41"/>
      <c r="N881" s="80"/>
      <c r="O881" s="80"/>
      <c r="P881" s="41"/>
      <c r="Q881" s="41"/>
      <c r="R881" s="80"/>
      <c r="S881" s="67"/>
      <c r="T881" s="80"/>
    </row>
    <row r="882" spans="2:20" x14ac:dyDescent="0.35">
      <c r="B882" s="39"/>
      <c r="C882" s="78"/>
      <c r="D882" s="79"/>
      <c r="E882" s="79"/>
      <c r="F882" s="79"/>
      <c r="G882" s="80"/>
      <c r="H882" s="67"/>
      <c r="I882" s="67"/>
      <c r="J882" s="80"/>
      <c r="K882" s="80"/>
      <c r="L882" s="41"/>
      <c r="M882" s="41"/>
      <c r="N882" s="80"/>
      <c r="O882" s="80"/>
      <c r="P882" s="41"/>
      <c r="Q882" s="41"/>
      <c r="R882" s="80"/>
      <c r="S882" s="67"/>
      <c r="T882" s="80"/>
    </row>
    <row r="883" spans="2:20" x14ac:dyDescent="0.35">
      <c r="B883" s="39"/>
      <c r="C883" s="78"/>
      <c r="D883" s="79"/>
      <c r="E883" s="79"/>
      <c r="F883" s="79"/>
      <c r="G883" s="80"/>
      <c r="H883" s="67"/>
      <c r="I883" s="67"/>
      <c r="J883" s="80"/>
      <c r="K883" s="80"/>
      <c r="L883" s="41"/>
      <c r="M883" s="41"/>
      <c r="N883" s="80"/>
      <c r="O883" s="80"/>
      <c r="P883" s="41"/>
      <c r="Q883" s="41"/>
      <c r="R883" s="80"/>
      <c r="S883" s="67"/>
      <c r="T883" s="80"/>
    </row>
    <row r="884" spans="2:20" x14ac:dyDescent="0.35">
      <c r="B884" s="39"/>
      <c r="C884" s="78"/>
      <c r="D884" s="79"/>
      <c r="E884" s="79"/>
      <c r="F884" s="79"/>
      <c r="G884" s="80"/>
      <c r="H884" s="67"/>
      <c r="I884" s="67"/>
      <c r="J884" s="80"/>
      <c r="K884" s="80"/>
      <c r="L884" s="41"/>
      <c r="M884" s="41"/>
      <c r="N884" s="80"/>
      <c r="O884" s="80"/>
      <c r="P884" s="41"/>
      <c r="Q884" s="41"/>
      <c r="R884" s="80"/>
      <c r="S884" s="67"/>
      <c r="T884" s="80"/>
    </row>
    <row r="885" spans="2:20" x14ac:dyDescent="0.35">
      <c r="B885" s="39"/>
      <c r="C885" s="78"/>
      <c r="D885" s="79"/>
      <c r="E885" s="79"/>
      <c r="F885" s="79"/>
      <c r="G885" s="80"/>
      <c r="H885" s="67"/>
      <c r="I885" s="67"/>
      <c r="J885" s="80"/>
      <c r="K885" s="80"/>
      <c r="L885" s="41"/>
      <c r="M885" s="41"/>
      <c r="N885" s="80"/>
      <c r="O885" s="80"/>
      <c r="P885" s="41"/>
      <c r="Q885" s="41"/>
      <c r="R885" s="80"/>
      <c r="S885" s="67"/>
      <c r="T885" s="80"/>
    </row>
    <row r="886" spans="2:20" x14ac:dyDescent="0.35">
      <c r="B886" s="39"/>
      <c r="C886" s="78"/>
      <c r="D886" s="79"/>
      <c r="E886" s="79"/>
      <c r="F886" s="79"/>
      <c r="G886" s="80"/>
      <c r="H886" s="67"/>
      <c r="I886" s="67"/>
      <c r="J886" s="80"/>
      <c r="K886" s="80"/>
      <c r="L886" s="41"/>
      <c r="M886" s="41"/>
      <c r="N886" s="80"/>
      <c r="O886" s="80"/>
      <c r="P886" s="41"/>
      <c r="Q886" s="41"/>
      <c r="R886" s="80"/>
      <c r="S886" s="67"/>
      <c r="T886" s="80"/>
    </row>
    <row r="887" spans="2:20" x14ac:dyDescent="0.35">
      <c r="B887" s="39"/>
      <c r="C887" s="78"/>
      <c r="D887" s="79"/>
      <c r="E887" s="79"/>
      <c r="F887" s="79"/>
      <c r="G887" s="80"/>
      <c r="H887" s="67"/>
      <c r="I887" s="67"/>
      <c r="J887" s="80"/>
      <c r="K887" s="80"/>
      <c r="L887" s="41"/>
      <c r="M887" s="41"/>
      <c r="N887" s="80"/>
      <c r="O887" s="80"/>
      <c r="P887" s="41"/>
      <c r="Q887" s="41"/>
      <c r="R887" s="80"/>
      <c r="S887" s="67"/>
      <c r="T887" s="80"/>
    </row>
    <row r="888" spans="2:20" x14ac:dyDescent="0.35">
      <c r="B888" s="39"/>
      <c r="C888" s="78"/>
      <c r="D888" s="79"/>
      <c r="E888" s="79"/>
      <c r="F888" s="79"/>
      <c r="G888" s="80"/>
      <c r="H888" s="67"/>
      <c r="I888" s="67"/>
      <c r="J888" s="80"/>
      <c r="K888" s="80"/>
      <c r="L888" s="41"/>
      <c r="M888" s="41"/>
      <c r="N888" s="80"/>
      <c r="O888" s="80"/>
      <c r="P888" s="41"/>
      <c r="Q888" s="41"/>
      <c r="R888" s="80"/>
      <c r="S888" s="67"/>
      <c r="T888" s="80"/>
    </row>
    <row r="889" spans="2:20" x14ac:dyDescent="0.35">
      <c r="B889" s="39"/>
      <c r="C889" s="78"/>
      <c r="D889" s="79"/>
      <c r="E889" s="79"/>
      <c r="F889" s="79"/>
      <c r="G889" s="80"/>
      <c r="H889" s="67"/>
      <c r="I889" s="67"/>
      <c r="J889" s="80"/>
      <c r="K889" s="80"/>
      <c r="L889" s="41"/>
      <c r="M889" s="41"/>
      <c r="N889" s="80"/>
      <c r="O889" s="80"/>
      <c r="P889" s="41"/>
      <c r="Q889" s="41"/>
      <c r="R889" s="80"/>
      <c r="S889" s="67"/>
      <c r="T889" s="80"/>
    </row>
    <row r="890" spans="2:20" x14ac:dyDescent="0.35">
      <c r="B890" s="39"/>
      <c r="C890" s="78"/>
      <c r="D890" s="79"/>
      <c r="E890" s="79"/>
      <c r="F890" s="79"/>
      <c r="G890" s="80"/>
      <c r="H890" s="67"/>
      <c r="I890" s="67"/>
      <c r="J890" s="80"/>
      <c r="K890" s="80"/>
      <c r="L890" s="41"/>
      <c r="M890" s="41"/>
      <c r="N890" s="80"/>
      <c r="O890" s="80"/>
      <c r="P890" s="41"/>
      <c r="Q890" s="41"/>
      <c r="R890" s="80"/>
      <c r="S890" s="67"/>
      <c r="T890" s="80"/>
    </row>
    <row r="891" spans="2:20" x14ac:dyDescent="0.35">
      <c r="B891" s="39"/>
      <c r="C891" s="78"/>
      <c r="D891" s="79"/>
      <c r="E891" s="79"/>
      <c r="F891" s="79"/>
      <c r="G891" s="80"/>
      <c r="H891" s="67"/>
      <c r="I891" s="67"/>
      <c r="J891" s="80"/>
      <c r="K891" s="80"/>
      <c r="L891" s="41"/>
      <c r="M891" s="41"/>
      <c r="N891" s="80"/>
      <c r="O891" s="80"/>
      <c r="P891" s="41"/>
      <c r="Q891" s="41"/>
      <c r="R891" s="80"/>
      <c r="S891" s="67"/>
      <c r="T891" s="80"/>
    </row>
    <row r="892" spans="2:20" x14ac:dyDescent="0.35">
      <c r="B892" s="39"/>
      <c r="C892" s="78"/>
      <c r="D892" s="79"/>
      <c r="E892" s="79"/>
      <c r="F892" s="79"/>
      <c r="G892" s="80"/>
      <c r="H892" s="67"/>
      <c r="I892" s="67"/>
      <c r="J892" s="80"/>
      <c r="K892" s="80"/>
      <c r="L892" s="41"/>
      <c r="M892" s="41"/>
      <c r="N892" s="80"/>
      <c r="O892" s="80"/>
      <c r="P892" s="41"/>
      <c r="Q892" s="41"/>
      <c r="R892" s="80"/>
      <c r="S892" s="67"/>
      <c r="T892" s="80"/>
    </row>
    <row r="893" spans="2:20" x14ac:dyDescent="0.35">
      <c r="B893" s="39"/>
      <c r="C893" s="78"/>
      <c r="D893" s="79"/>
      <c r="E893" s="79"/>
      <c r="F893" s="79"/>
      <c r="G893" s="80"/>
      <c r="H893" s="67"/>
      <c r="I893" s="67"/>
      <c r="J893" s="80"/>
      <c r="K893" s="80"/>
      <c r="L893" s="41"/>
      <c r="M893" s="41"/>
      <c r="N893" s="80"/>
      <c r="O893" s="80"/>
      <c r="P893" s="41"/>
      <c r="Q893" s="41"/>
      <c r="R893" s="80"/>
      <c r="S893" s="67"/>
      <c r="T893" s="80"/>
    </row>
    <row r="894" spans="2:20" x14ac:dyDescent="0.35">
      <c r="B894" s="39"/>
      <c r="C894" s="78"/>
      <c r="D894" s="79"/>
      <c r="E894" s="79"/>
      <c r="F894" s="79"/>
      <c r="G894" s="80"/>
      <c r="H894" s="67"/>
      <c r="I894" s="67"/>
      <c r="J894" s="80"/>
      <c r="K894" s="80"/>
      <c r="L894" s="41"/>
      <c r="M894" s="41"/>
      <c r="N894" s="80"/>
      <c r="O894" s="80"/>
      <c r="P894" s="41"/>
      <c r="Q894" s="41"/>
      <c r="R894" s="80"/>
      <c r="S894" s="67"/>
      <c r="T894" s="80"/>
    </row>
    <row r="895" spans="2:20" x14ac:dyDescent="0.35">
      <c r="B895" s="39"/>
      <c r="C895" s="78"/>
      <c r="D895" s="79"/>
      <c r="E895" s="79"/>
      <c r="F895" s="79"/>
      <c r="G895" s="80"/>
      <c r="H895" s="67"/>
      <c r="I895" s="67"/>
      <c r="J895" s="80"/>
      <c r="K895" s="80"/>
      <c r="L895" s="41"/>
      <c r="M895" s="41"/>
      <c r="N895" s="80"/>
      <c r="O895" s="80"/>
      <c r="P895" s="41"/>
      <c r="Q895" s="41"/>
      <c r="R895" s="80"/>
      <c r="S895" s="67"/>
      <c r="T895" s="80"/>
    </row>
    <row r="896" spans="2:20" x14ac:dyDescent="0.35">
      <c r="B896" s="39"/>
      <c r="C896" s="78"/>
      <c r="D896" s="79"/>
      <c r="E896" s="79"/>
      <c r="F896" s="79"/>
      <c r="G896" s="80"/>
      <c r="H896" s="67"/>
      <c r="I896" s="67"/>
      <c r="J896" s="80"/>
      <c r="K896" s="80"/>
      <c r="L896" s="41"/>
      <c r="M896" s="41"/>
      <c r="N896" s="80"/>
      <c r="O896" s="80"/>
      <c r="P896" s="41"/>
      <c r="Q896" s="41"/>
      <c r="R896" s="80"/>
      <c r="S896" s="67"/>
      <c r="T896" s="80"/>
    </row>
    <row r="897" spans="2:20" x14ac:dyDescent="0.35">
      <c r="B897" s="39"/>
      <c r="C897" s="78"/>
      <c r="D897" s="79"/>
      <c r="E897" s="79"/>
      <c r="F897" s="79"/>
      <c r="G897" s="80"/>
      <c r="H897" s="67"/>
      <c r="I897" s="67"/>
      <c r="J897" s="80"/>
      <c r="K897" s="80"/>
      <c r="L897" s="41"/>
      <c r="M897" s="41"/>
      <c r="N897" s="80"/>
      <c r="O897" s="80"/>
      <c r="P897" s="41"/>
      <c r="Q897" s="41"/>
      <c r="R897" s="80"/>
      <c r="S897" s="67"/>
      <c r="T897" s="80"/>
    </row>
    <row r="898" spans="2:20" x14ac:dyDescent="0.35">
      <c r="B898" s="39"/>
      <c r="C898" s="78"/>
      <c r="D898" s="79"/>
      <c r="E898" s="79"/>
      <c r="F898" s="79"/>
      <c r="G898" s="80"/>
      <c r="H898" s="67"/>
      <c r="I898" s="67"/>
      <c r="J898" s="80"/>
      <c r="K898" s="80"/>
      <c r="L898" s="41"/>
      <c r="M898" s="41"/>
      <c r="N898" s="80"/>
      <c r="O898" s="80"/>
      <c r="P898" s="41"/>
      <c r="Q898" s="41"/>
      <c r="R898" s="80"/>
      <c r="S898" s="67"/>
      <c r="T898" s="80"/>
    </row>
    <row r="899" spans="2:20" x14ac:dyDescent="0.35">
      <c r="B899" s="39"/>
      <c r="C899" s="78"/>
      <c r="D899" s="79"/>
      <c r="E899" s="79"/>
      <c r="F899" s="79"/>
      <c r="G899" s="80"/>
      <c r="H899" s="67"/>
      <c r="I899" s="67"/>
      <c r="J899" s="80"/>
      <c r="K899" s="80"/>
      <c r="L899" s="41"/>
      <c r="M899" s="41"/>
      <c r="N899" s="80"/>
      <c r="O899" s="80"/>
      <c r="P899" s="41"/>
      <c r="Q899" s="41"/>
      <c r="R899" s="80"/>
      <c r="S899" s="67"/>
      <c r="T899" s="80"/>
    </row>
    <row r="900" spans="2:20" x14ac:dyDescent="0.35">
      <c r="B900" s="39"/>
      <c r="C900" s="78"/>
      <c r="D900" s="79"/>
      <c r="E900" s="79"/>
      <c r="F900" s="79"/>
      <c r="G900" s="80"/>
      <c r="H900" s="67"/>
      <c r="I900" s="67"/>
      <c r="J900" s="80"/>
      <c r="K900" s="80"/>
      <c r="L900" s="41"/>
      <c r="M900" s="41"/>
      <c r="N900" s="80"/>
      <c r="O900" s="80"/>
      <c r="P900" s="41"/>
      <c r="Q900" s="41"/>
      <c r="R900" s="80"/>
      <c r="S900" s="67"/>
      <c r="T900" s="80"/>
    </row>
    <row r="901" spans="2:20" x14ac:dyDescent="0.35">
      <c r="B901" s="39"/>
      <c r="C901" s="78"/>
      <c r="D901" s="79"/>
      <c r="E901" s="79"/>
      <c r="F901" s="79"/>
      <c r="G901" s="80"/>
      <c r="H901" s="67"/>
      <c r="I901" s="67"/>
      <c r="J901" s="80"/>
      <c r="K901" s="80"/>
      <c r="L901" s="41"/>
      <c r="M901" s="41"/>
      <c r="N901" s="80"/>
      <c r="O901" s="80"/>
      <c r="P901" s="41"/>
      <c r="Q901" s="41"/>
      <c r="R901" s="80"/>
      <c r="S901" s="67"/>
      <c r="T901" s="80"/>
    </row>
    <row r="902" spans="2:20" x14ac:dyDescent="0.35">
      <c r="B902" s="39"/>
      <c r="C902" s="78"/>
      <c r="D902" s="79"/>
      <c r="E902" s="79"/>
      <c r="F902" s="79"/>
      <c r="G902" s="80"/>
      <c r="H902" s="67"/>
      <c r="I902" s="67"/>
      <c r="J902" s="80"/>
      <c r="K902" s="80"/>
      <c r="L902" s="41"/>
      <c r="M902" s="41"/>
      <c r="N902" s="80"/>
      <c r="O902" s="80"/>
      <c r="P902" s="41"/>
      <c r="Q902" s="41"/>
      <c r="R902" s="80"/>
      <c r="S902" s="67"/>
      <c r="T902" s="80"/>
    </row>
    <row r="903" spans="2:20" x14ac:dyDescent="0.35">
      <c r="B903" s="39"/>
      <c r="C903" s="78"/>
      <c r="D903" s="79"/>
      <c r="E903" s="79"/>
      <c r="F903" s="79"/>
      <c r="G903" s="80"/>
      <c r="H903" s="67"/>
      <c r="I903" s="67"/>
      <c r="J903" s="80"/>
      <c r="K903" s="80"/>
      <c r="L903" s="41"/>
      <c r="M903" s="41"/>
      <c r="N903" s="80"/>
      <c r="O903" s="80"/>
      <c r="P903" s="41"/>
      <c r="Q903" s="41"/>
      <c r="R903" s="80"/>
      <c r="S903" s="67"/>
      <c r="T903" s="80"/>
    </row>
    <row r="904" spans="2:20" x14ac:dyDescent="0.35">
      <c r="B904" s="39"/>
      <c r="C904" s="78"/>
      <c r="D904" s="79"/>
      <c r="E904" s="79"/>
      <c r="F904" s="79"/>
      <c r="G904" s="80"/>
      <c r="H904" s="67"/>
      <c r="I904" s="67"/>
      <c r="J904" s="80"/>
      <c r="K904" s="80"/>
      <c r="L904" s="41"/>
      <c r="M904" s="41"/>
      <c r="N904" s="80"/>
      <c r="O904" s="80"/>
      <c r="P904" s="41"/>
      <c r="Q904" s="41"/>
      <c r="R904" s="80"/>
      <c r="S904" s="67"/>
      <c r="T904" s="80"/>
    </row>
    <row r="905" spans="2:20" x14ac:dyDescent="0.35">
      <c r="B905" s="39"/>
      <c r="C905" s="78"/>
      <c r="D905" s="79"/>
      <c r="E905" s="79"/>
      <c r="F905" s="79"/>
      <c r="G905" s="80"/>
      <c r="H905" s="67"/>
      <c r="I905" s="67"/>
      <c r="J905" s="80"/>
      <c r="K905" s="80"/>
      <c r="L905" s="41"/>
      <c r="M905" s="41"/>
      <c r="N905" s="80"/>
      <c r="O905" s="80"/>
      <c r="P905" s="41"/>
      <c r="Q905" s="41"/>
      <c r="R905" s="80"/>
      <c r="S905" s="67"/>
      <c r="T905" s="80"/>
    </row>
    <row r="906" spans="2:20" x14ac:dyDescent="0.35">
      <c r="B906" s="39"/>
      <c r="C906" s="78"/>
      <c r="D906" s="79"/>
      <c r="E906" s="79"/>
      <c r="F906" s="79"/>
      <c r="G906" s="80"/>
      <c r="H906" s="67"/>
      <c r="I906" s="67"/>
      <c r="J906" s="80"/>
      <c r="K906" s="80"/>
      <c r="L906" s="41"/>
      <c r="M906" s="41"/>
      <c r="N906" s="80"/>
      <c r="O906" s="80"/>
      <c r="P906" s="41"/>
      <c r="Q906" s="41"/>
      <c r="R906" s="80"/>
      <c r="S906" s="67"/>
      <c r="T906" s="80"/>
    </row>
    <row r="907" spans="2:20" x14ac:dyDescent="0.35">
      <c r="B907" s="39"/>
      <c r="C907" s="78"/>
      <c r="D907" s="79"/>
      <c r="E907" s="79"/>
      <c r="F907" s="79"/>
      <c r="G907" s="80"/>
      <c r="H907" s="67"/>
      <c r="I907" s="67"/>
      <c r="J907" s="80"/>
      <c r="K907" s="80"/>
      <c r="L907" s="41"/>
      <c r="M907" s="41"/>
      <c r="N907" s="80"/>
      <c r="O907" s="80"/>
      <c r="P907" s="41"/>
      <c r="Q907" s="41"/>
      <c r="R907" s="80"/>
      <c r="S907" s="67"/>
      <c r="T907" s="80"/>
    </row>
    <row r="908" spans="2:20" x14ac:dyDescent="0.35">
      <c r="B908" s="39"/>
      <c r="C908" s="78"/>
      <c r="D908" s="79"/>
      <c r="E908" s="79"/>
      <c r="F908" s="79"/>
      <c r="G908" s="80"/>
      <c r="H908" s="67"/>
      <c r="I908" s="67"/>
      <c r="J908" s="80"/>
      <c r="K908" s="80"/>
      <c r="L908" s="41"/>
      <c r="M908" s="41"/>
      <c r="N908" s="80"/>
      <c r="O908" s="80"/>
      <c r="P908" s="41"/>
      <c r="Q908" s="41"/>
      <c r="R908" s="80"/>
      <c r="S908" s="67"/>
      <c r="T908" s="80"/>
    </row>
    <row r="909" spans="2:20" x14ac:dyDescent="0.35">
      <c r="B909" s="39"/>
      <c r="C909" s="78"/>
      <c r="D909" s="79"/>
      <c r="E909" s="79"/>
      <c r="F909" s="79"/>
      <c r="G909" s="80"/>
      <c r="H909" s="67"/>
      <c r="I909" s="67"/>
      <c r="J909" s="80"/>
      <c r="K909" s="80"/>
      <c r="L909" s="41"/>
      <c r="M909" s="41"/>
      <c r="N909" s="80"/>
      <c r="O909" s="80"/>
      <c r="P909" s="41"/>
      <c r="Q909" s="41"/>
      <c r="R909" s="80"/>
      <c r="S909" s="67"/>
      <c r="T909" s="80"/>
    </row>
    <row r="910" spans="2:20" x14ac:dyDescent="0.35">
      <c r="B910" s="39"/>
      <c r="C910" s="78"/>
      <c r="D910" s="79"/>
      <c r="E910" s="79"/>
      <c r="F910" s="79"/>
      <c r="G910" s="80"/>
      <c r="H910" s="67"/>
      <c r="I910" s="67"/>
      <c r="J910" s="80"/>
      <c r="K910" s="80"/>
      <c r="L910" s="41"/>
      <c r="M910" s="41"/>
      <c r="N910" s="80"/>
      <c r="O910" s="80"/>
      <c r="P910" s="41"/>
      <c r="Q910" s="41"/>
      <c r="R910" s="80"/>
      <c r="S910" s="67"/>
      <c r="T910" s="80"/>
    </row>
    <row r="911" spans="2:20" x14ac:dyDescent="0.35">
      <c r="B911" s="39"/>
      <c r="C911" s="78"/>
      <c r="D911" s="79"/>
      <c r="E911" s="79"/>
      <c r="F911" s="79"/>
      <c r="G911" s="80"/>
      <c r="H911" s="67"/>
      <c r="I911" s="67"/>
      <c r="J911" s="80"/>
      <c r="K911" s="80"/>
      <c r="L911" s="41"/>
      <c r="M911" s="41"/>
      <c r="N911" s="80"/>
      <c r="O911" s="80"/>
      <c r="P911" s="41"/>
      <c r="Q911" s="41"/>
      <c r="R911" s="80"/>
      <c r="S911" s="67"/>
      <c r="T911" s="80"/>
    </row>
    <row r="912" spans="2:20" x14ac:dyDescent="0.35">
      <c r="B912" s="39"/>
      <c r="C912" s="78"/>
      <c r="D912" s="79"/>
      <c r="E912" s="79"/>
      <c r="F912" s="79"/>
      <c r="G912" s="80"/>
      <c r="H912" s="67"/>
      <c r="I912" s="67"/>
      <c r="J912" s="80"/>
      <c r="K912" s="80"/>
      <c r="L912" s="41"/>
      <c r="M912" s="41"/>
      <c r="N912" s="80"/>
      <c r="O912" s="80"/>
      <c r="P912" s="41"/>
      <c r="Q912" s="41"/>
      <c r="R912" s="80"/>
      <c r="S912" s="67"/>
      <c r="T912" s="80"/>
    </row>
    <row r="913" spans="2:20" x14ac:dyDescent="0.35">
      <c r="B913" s="39"/>
      <c r="C913" s="78"/>
      <c r="D913" s="79"/>
      <c r="E913" s="79"/>
      <c r="F913" s="79"/>
      <c r="G913" s="80"/>
      <c r="H913" s="67"/>
      <c r="I913" s="67"/>
      <c r="J913" s="80"/>
      <c r="K913" s="80"/>
      <c r="L913" s="41"/>
      <c r="M913" s="41"/>
      <c r="N913" s="80"/>
      <c r="O913" s="80"/>
      <c r="P913" s="41"/>
      <c r="Q913" s="41"/>
      <c r="R913" s="80"/>
      <c r="S913" s="67"/>
      <c r="T913" s="80"/>
    </row>
    <row r="914" spans="2:20" x14ac:dyDescent="0.35">
      <c r="B914" s="39"/>
      <c r="C914" s="78"/>
      <c r="D914" s="79"/>
      <c r="E914" s="79"/>
      <c r="F914" s="79"/>
      <c r="G914" s="80"/>
      <c r="H914" s="67"/>
      <c r="I914" s="67"/>
      <c r="J914" s="80"/>
      <c r="K914" s="80"/>
      <c r="L914" s="41"/>
      <c r="M914" s="41"/>
      <c r="N914" s="80"/>
      <c r="O914" s="80"/>
      <c r="P914" s="41"/>
      <c r="Q914" s="41"/>
      <c r="R914" s="80"/>
      <c r="S914" s="67"/>
      <c r="T914" s="80"/>
    </row>
    <row r="915" spans="2:20" x14ac:dyDescent="0.35">
      <c r="B915" s="39"/>
      <c r="C915" s="78"/>
      <c r="D915" s="79"/>
      <c r="E915" s="79"/>
      <c r="F915" s="79"/>
      <c r="G915" s="80"/>
      <c r="H915" s="67"/>
      <c r="I915" s="67"/>
      <c r="J915" s="80"/>
      <c r="K915" s="80"/>
      <c r="L915" s="41"/>
      <c r="M915" s="41"/>
      <c r="N915" s="80"/>
      <c r="O915" s="80"/>
      <c r="P915" s="41"/>
      <c r="Q915" s="41"/>
      <c r="R915" s="80"/>
      <c r="S915" s="67"/>
      <c r="T915" s="80"/>
    </row>
    <row r="916" spans="2:20" x14ac:dyDescent="0.35">
      <c r="B916" s="39"/>
      <c r="C916" s="78"/>
      <c r="D916" s="79"/>
      <c r="E916" s="79"/>
      <c r="F916" s="79"/>
      <c r="G916" s="80"/>
      <c r="H916" s="67"/>
      <c r="I916" s="67"/>
      <c r="J916" s="80"/>
      <c r="K916" s="80"/>
      <c r="L916" s="41"/>
      <c r="M916" s="41"/>
      <c r="N916" s="80"/>
      <c r="O916" s="80"/>
      <c r="P916" s="41"/>
      <c r="Q916" s="41"/>
      <c r="R916" s="80"/>
      <c r="S916" s="67"/>
      <c r="T916" s="80"/>
    </row>
    <row r="917" spans="2:20" x14ac:dyDescent="0.35">
      <c r="B917" s="39"/>
      <c r="C917" s="78"/>
      <c r="D917" s="79"/>
      <c r="E917" s="79"/>
      <c r="F917" s="79"/>
      <c r="G917" s="80"/>
      <c r="H917" s="67"/>
      <c r="I917" s="67"/>
      <c r="J917" s="80"/>
      <c r="K917" s="80"/>
      <c r="L917" s="41"/>
      <c r="M917" s="41"/>
      <c r="N917" s="80"/>
      <c r="O917" s="80"/>
      <c r="P917" s="41"/>
      <c r="Q917" s="41"/>
      <c r="R917" s="80"/>
      <c r="S917" s="67"/>
      <c r="T917" s="80"/>
    </row>
    <row r="918" spans="2:20" x14ac:dyDescent="0.35">
      <c r="B918" s="39"/>
      <c r="C918" s="78"/>
      <c r="D918" s="79"/>
      <c r="E918" s="79"/>
      <c r="F918" s="79"/>
      <c r="G918" s="80"/>
      <c r="H918" s="67"/>
      <c r="I918" s="67"/>
      <c r="J918" s="80"/>
      <c r="K918" s="80"/>
      <c r="L918" s="41"/>
      <c r="M918" s="41"/>
      <c r="N918" s="80"/>
      <c r="O918" s="80"/>
      <c r="P918" s="41"/>
      <c r="Q918" s="41"/>
      <c r="R918" s="80"/>
      <c r="S918" s="67"/>
      <c r="T918" s="80"/>
    </row>
    <row r="919" spans="2:20" x14ac:dyDescent="0.35">
      <c r="B919" s="39"/>
      <c r="C919" s="78"/>
      <c r="D919" s="79"/>
      <c r="E919" s="79"/>
      <c r="F919" s="79"/>
      <c r="G919" s="80"/>
      <c r="H919" s="67"/>
      <c r="I919" s="67"/>
      <c r="J919" s="80"/>
      <c r="K919" s="80"/>
      <c r="L919" s="41"/>
      <c r="M919" s="41"/>
      <c r="N919" s="80"/>
      <c r="O919" s="80"/>
      <c r="P919" s="41"/>
      <c r="Q919" s="41"/>
      <c r="R919" s="80"/>
      <c r="S919" s="67"/>
      <c r="T919" s="80"/>
    </row>
    <row r="920" spans="2:20" x14ac:dyDescent="0.35">
      <c r="B920" s="39"/>
      <c r="C920" s="78"/>
      <c r="D920" s="79"/>
      <c r="E920" s="79"/>
      <c r="F920" s="79"/>
      <c r="G920" s="80"/>
      <c r="H920" s="67"/>
      <c r="I920" s="67"/>
      <c r="J920" s="80"/>
      <c r="K920" s="80"/>
      <c r="L920" s="41"/>
      <c r="M920" s="41"/>
      <c r="N920" s="80"/>
      <c r="O920" s="80"/>
      <c r="P920" s="41"/>
      <c r="Q920" s="41"/>
      <c r="R920" s="80"/>
      <c r="S920" s="67"/>
      <c r="T920" s="80"/>
    </row>
    <row r="921" spans="2:20" x14ac:dyDescent="0.35">
      <c r="B921" s="39"/>
      <c r="C921" s="78"/>
      <c r="D921" s="79"/>
      <c r="E921" s="79"/>
      <c r="F921" s="79"/>
      <c r="G921" s="80"/>
      <c r="H921" s="67"/>
      <c r="I921" s="67"/>
      <c r="J921" s="80"/>
      <c r="K921" s="80"/>
      <c r="L921" s="41"/>
      <c r="M921" s="41"/>
      <c r="N921" s="80"/>
      <c r="O921" s="80"/>
      <c r="P921" s="41"/>
      <c r="Q921" s="41"/>
      <c r="R921" s="80"/>
      <c r="S921" s="67"/>
      <c r="T921" s="80"/>
    </row>
    <row r="922" spans="2:20" x14ac:dyDescent="0.35">
      <c r="B922" s="39"/>
      <c r="C922" s="78"/>
      <c r="D922" s="79"/>
      <c r="E922" s="79"/>
      <c r="F922" s="79"/>
      <c r="G922" s="80"/>
      <c r="H922" s="67"/>
      <c r="I922" s="67"/>
      <c r="J922" s="80"/>
      <c r="K922" s="80"/>
      <c r="L922" s="41"/>
      <c r="M922" s="41"/>
      <c r="N922" s="80"/>
      <c r="O922" s="80"/>
      <c r="P922" s="41"/>
      <c r="Q922" s="41"/>
      <c r="R922" s="80"/>
      <c r="S922" s="67"/>
      <c r="T922" s="80"/>
    </row>
    <row r="923" spans="2:20" x14ac:dyDescent="0.35">
      <c r="B923" s="39"/>
      <c r="C923" s="78"/>
      <c r="D923" s="79"/>
      <c r="E923" s="79"/>
      <c r="F923" s="79"/>
      <c r="G923" s="80"/>
      <c r="H923" s="67"/>
      <c r="I923" s="67"/>
      <c r="J923" s="80"/>
      <c r="K923" s="80"/>
      <c r="L923" s="41"/>
      <c r="M923" s="41"/>
      <c r="N923" s="80"/>
      <c r="O923" s="80"/>
      <c r="P923" s="41"/>
      <c r="Q923" s="41"/>
      <c r="R923" s="80"/>
      <c r="S923" s="67"/>
      <c r="T923" s="80"/>
    </row>
    <row r="924" spans="2:20" x14ac:dyDescent="0.35">
      <c r="B924" s="39"/>
      <c r="C924" s="78"/>
      <c r="D924" s="79"/>
      <c r="E924" s="79"/>
      <c r="F924" s="79"/>
      <c r="G924" s="80"/>
      <c r="H924" s="67"/>
      <c r="I924" s="67"/>
      <c r="J924" s="80"/>
      <c r="K924" s="80"/>
      <c r="L924" s="41"/>
      <c r="M924" s="41"/>
      <c r="N924" s="80"/>
      <c r="O924" s="80"/>
      <c r="P924" s="41"/>
      <c r="Q924" s="41"/>
      <c r="R924" s="80"/>
      <c r="S924" s="67"/>
      <c r="T924" s="80"/>
    </row>
    <row r="925" spans="2:20" x14ac:dyDescent="0.35">
      <c r="B925" s="39"/>
      <c r="C925" s="78"/>
      <c r="D925" s="79"/>
      <c r="E925" s="79"/>
      <c r="F925" s="79"/>
      <c r="G925" s="80"/>
      <c r="H925" s="67"/>
      <c r="I925" s="67"/>
      <c r="J925" s="80"/>
      <c r="K925" s="80"/>
      <c r="L925" s="41"/>
      <c r="M925" s="41"/>
      <c r="N925" s="80"/>
      <c r="O925" s="80"/>
      <c r="P925" s="41"/>
      <c r="Q925" s="41"/>
      <c r="R925" s="80"/>
      <c r="S925" s="67"/>
      <c r="T925" s="80"/>
    </row>
    <row r="926" spans="2:20" x14ac:dyDescent="0.35">
      <c r="B926" s="39"/>
      <c r="C926" s="78"/>
      <c r="D926" s="79"/>
      <c r="E926" s="79"/>
      <c r="F926" s="79"/>
      <c r="G926" s="80"/>
      <c r="H926" s="67"/>
      <c r="I926" s="67"/>
      <c r="J926" s="80"/>
      <c r="K926" s="80"/>
      <c r="L926" s="41"/>
      <c r="M926" s="41"/>
      <c r="N926" s="80"/>
      <c r="O926" s="80"/>
      <c r="P926" s="41"/>
      <c r="Q926" s="41"/>
      <c r="R926" s="80"/>
      <c r="S926" s="67"/>
      <c r="T926" s="80"/>
    </row>
    <row r="927" spans="2:20" x14ac:dyDescent="0.35">
      <c r="B927" s="39"/>
      <c r="C927" s="78"/>
      <c r="D927" s="79"/>
      <c r="E927" s="79"/>
      <c r="F927" s="79"/>
      <c r="G927" s="80"/>
      <c r="H927" s="67"/>
      <c r="I927" s="67"/>
      <c r="J927" s="80"/>
      <c r="K927" s="80"/>
      <c r="L927" s="41"/>
      <c r="M927" s="41"/>
      <c r="N927" s="80"/>
      <c r="O927" s="80"/>
      <c r="P927" s="41"/>
      <c r="Q927" s="41"/>
      <c r="R927" s="80"/>
      <c r="S927" s="67"/>
      <c r="T927" s="80"/>
    </row>
    <row r="928" spans="2:20" x14ac:dyDescent="0.35">
      <c r="B928" s="39"/>
      <c r="C928" s="78"/>
      <c r="D928" s="79"/>
      <c r="E928" s="79"/>
      <c r="F928" s="79"/>
      <c r="G928" s="80"/>
      <c r="H928" s="67"/>
      <c r="I928" s="67"/>
      <c r="J928" s="80"/>
      <c r="K928" s="80"/>
      <c r="L928" s="41"/>
      <c r="M928" s="41"/>
      <c r="N928" s="80"/>
      <c r="O928" s="80"/>
      <c r="P928" s="41"/>
      <c r="Q928" s="41"/>
      <c r="R928" s="80"/>
      <c r="S928" s="67"/>
      <c r="T928" s="80"/>
    </row>
    <row r="929" spans="2:20" x14ac:dyDescent="0.35">
      <c r="B929" s="39"/>
      <c r="C929" s="78"/>
      <c r="D929" s="79"/>
      <c r="E929" s="79"/>
      <c r="F929" s="79"/>
      <c r="G929" s="80"/>
      <c r="H929" s="67"/>
      <c r="I929" s="67"/>
      <c r="J929" s="80"/>
      <c r="K929" s="80"/>
      <c r="L929" s="41"/>
      <c r="M929" s="41"/>
      <c r="N929" s="80"/>
      <c r="O929" s="80"/>
      <c r="P929" s="41"/>
      <c r="Q929" s="41"/>
      <c r="R929" s="80"/>
      <c r="S929" s="67"/>
      <c r="T929" s="80"/>
    </row>
    <row r="930" spans="2:20" x14ac:dyDescent="0.35">
      <c r="B930" s="39"/>
      <c r="C930" s="78"/>
      <c r="D930" s="79"/>
      <c r="E930" s="79"/>
      <c r="F930" s="79"/>
      <c r="G930" s="80"/>
      <c r="H930" s="67"/>
      <c r="I930" s="67"/>
      <c r="J930" s="80"/>
      <c r="K930" s="80"/>
      <c r="L930" s="41"/>
      <c r="M930" s="41"/>
      <c r="N930" s="80"/>
      <c r="O930" s="80"/>
      <c r="P930" s="41"/>
      <c r="Q930" s="41"/>
      <c r="R930" s="80"/>
      <c r="S930" s="67"/>
      <c r="T930" s="80"/>
    </row>
    <row r="931" spans="2:20" x14ac:dyDescent="0.35">
      <c r="B931" s="39"/>
      <c r="C931" s="78"/>
      <c r="D931" s="79"/>
      <c r="E931" s="79"/>
      <c r="F931" s="79"/>
      <c r="G931" s="80"/>
      <c r="H931" s="67"/>
      <c r="I931" s="67"/>
      <c r="J931" s="80"/>
      <c r="K931" s="80"/>
      <c r="L931" s="41"/>
      <c r="M931" s="41"/>
      <c r="N931" s="80"/>
      <c r="O931" s="80"/>
      <c r="P931" s="41"/>
      <c r="Q931" s="41"/>
      <c r="R931" s="80"/>
      <c r="S931" s="67"/>
      <c r="T931" s="80"/>
    </row>
    <row r="932" spans="2:20" x14ac:dyDescent="0.35">
      <c r="B932" s="39"/>
      <c r="C932" s="78"/>
      <c r="D932" s="79"/>
      <c r="E932" s="79"/>
      <c r="F932" s="79"/>
      <c r="G932" s="80"/>
      <c r="H932" s="67"/>
      <c r="I932" s="67"/>
      <c r="J932" s="80"/>
      <c r="K932" s="80"/>
      <c r="L932" s="41"/>
      <c r="M932" s="41"/>
      <c r="N932" s="80"/>
      <c r="O932" s="80"/>
      <c r="P932" s="41"/>
      <c r="Q932" s="41"/>
      <c r="R932" s="80"/>
      <c r="S932" s="67"/>
      <c r="T932" s="80"/>
    </row>
    <row r="933" spans="2:20" x14ac:dyDescent="0.35">
      <c r="B933" s="39"/>
      <c r="C933" s="78"/>
      <c r="D933" s="79"/>
      <c r="E933" s="79"/>
      <c r="F933" s="79"/>
      <c r="G933" s="80"/>
      <c r="H933" s="67"/>
      <c r="I933" s="67"/>
      <c r="J933" s="80"/>
      <c r="K933" s="80"/>
      <c r="L933" s="41"/>
      <c r="M933" s="41"/>
      <c r="N933" s="80"/>
      <c r="O933" s="80"/>
      <c r="P933" s="41"/>
      <c r="Q933" s="41"/>
      <c r="R933" s="80"/>
      <c r="S933" s="67"/>
      <c r="T933" s="80"/>
    </row>
    <row r="934" spans="2:20" x14ac:dyDescent="0.35">
      <c r="B934" s="39"/>
      <c r="C934" s="78"/>
      <c r="D934" s="79"/>
      <c r="E934" s="79"/>
      <c r="F934" s="79"/>
      <c r="G934" s="80"/>
      <c r="H934" s="67"/>
      <c r="I934" s="67"/>
      <c r="J934" s="80"/>
      <c r="K934" s="80"/>
      <c r="L934" s="41"/>
      <c r="M934" s="41"/>
      <c r="N934" s="80"/>
      <c r="O934" s="80"/>
      <c r="P934" s="41"/>
      <c r="Q934" s="41"/>
      <c r="R934" s="80"/>
      <c r="S934" s="67"/>
      <c r="T934" s="80"/>
    </row>
    <row r="935" spans="2:20" x14ac:dyDescent="0.35">
      <c r="B935" s="39"/>
      <c r="C935" s="78"/>
      <c r="D935" s="79"/>
      <c r="E935" s="79"/>
      <c r="F935" s="79"/>
      <c r="G935" s="80"/>
      <c r="H935" s="67"/>
      <c r="I935" s="67"/>
      <c r="J935" s="80"/>
      <c r="K935" s="80"/>
      <c r="L935" s="41"/>
      <c r="M935" s="41"/>
      <c r="N935" s="80"/>
      <c r="O935" s="80"/>
      <c r="P935" s="41"/>
      <c r="Q935" s="41"/>
      <c r="R935" s="80"/>
      <c r="S935" s="67"/>
      <c r="T935" s="80"/>
    </row>
    <row r="936" spans="2:20" x14ac:dyDescent="0.35">
      <c r="B936" s="39"/>
      <c r="C936" s="78"/>
      <c r="D936" s="79"/>
      <c r="E936" s="79"/>
      <c r="F936" s="79"/>
      <c r="G936" s="80"/>
      <c r="H936" s="67"/>
      <c r="I936" s="67"/>
      <c r="J936" s="80"/>
      <c r="K936" s="80"/>
      <c r="L936" s="41"/>
      <c r="M936" s="41"/>
      <c r="N936" s="80"/>
      <c r="O936" s="80"/>
      <c r="P936" s="41"/>
      <c r="Q936" s="41"/>
      <c r="R936" s="80"/>
      <c r="S936" s="67"/>
      <c r="T936" s="80"/>
    </row>
    <row r="937" spans="2:20" x14ac:dyDescent="0.35">
      <c r="B937" s="39"/>
      <c r="C937" s="78"/>
      <c r="D937" s="79"/>
      <c r="E937" s="79"/>
      <c r="F937" s="79"/>
      <c r="G937" s="80"/>
      <c r="H937" s="67"/>
      <c r="I937" s="67"/>
      <c r="J937" s="80"/>
      <c r="K937" s="80"/>
      <c r="L937" s="41"/>
      <c r="M937" s="41"/>
      <c r="N937" s="80"/>
      <c r="O937" s="80"/>
      <c r="P937" s="41"/>
      <c r="Q937" s="41"/>
      <c r="R937" s="80"/>
      <c r="S937" s="67"/>
      <c r="T937" s="80"/>
    </row>
    <row r="938" spans="2:20" x14ac:dyDescent="0.35">
      <c r="B938" s="39"/>
      <c r="C938" s="78"/>
      <c r="D938" s="79"/>
      <c r="E938" s="79"/>
      <c r="F938" s="79"/>
      <c r="G938" s="80"/>
      <c r="H938" s="67"/>
      <c r="I938" s="67"/>
      <c r="J938" s="80"/>
      <c r="K938" s="80"/>
      <c r="L938" s="41"/>
      <c r="M938" s="41"/>
      <c r="N938" s="80"/>
      <c r="O938" s="80"/>
      <c r="P938" s="41"/>
      <c r="Q938" s="41"/>
      <c r="R938" s="80"/>
      <c r="S938" s="67"/>
      <c r="T938" s="80"/>
    </row>
    <row r="939" spans="2:20" x14ac:dyDescent="0.35">
      <c r="B939" s="39"/>
      <c r="C939" s="78"/>
      <c r="D939" s="79"/>
      <c r="E939" s="79"/>
      <c r="F939" s="79"/>
      <c r="G939" s="80"/>
      <c r="H939" s="67"/>
      <c r="I939" s="67"/>
      <c r="J939" s="80"/>
      <c r="K939" s="80"/>
      <c r="L939" s="41"/>
      <c r="M939" s="41"/>
      <c r="N939" s="80"/>
      <c r="O939" s="80"/>
      <c r="P939" s="41"/>
      <c r="Q939" s="41"/>
      <c r="R939" s="80"/>
      <c r="S939" s="67"/>
      <c r="T939" s="80"/>
    </row>
    <row r="940" spans="2:20" x14ac:dyDescent="0.35">
      <c r="B940" s="39"/>
      <c r="C940" s="78"/>
      <c r="D940" s="79"/>
      <c r="E940" s="79"/>
      <c r="F940" s="79"/>
      <c r="G940" s="80"/>
      <c r="H940" s="67"/>
      <c r="I940" s="67"/>
      <c r="J940" s="80"/>
      <c r="K940" s="80"/>
      <c r="L940" s="41"/>
      <c r="M940" s="41"/>
      <c r="N940" s="80"/>
      <c r="O940" s="80"/>
      <c r="P940" s="41"/>
      <c r="Q940" s="41"/>
      <c r="R940" s="80"/>
      <c r="S940" s="67"/>
      <c r="T940" s="80"/>
    </row>
    <row r="941" spans="2:20" x14ac:dyDescent="0.35">
      <c r="B941" s="39"/>
      <c r="C941" s="78"/>
      <c r="D941" s="79"/>
      <c r="E941" s="79"/>
      <c r="F941" s="79"/>
      <c r="G941" s="80"/>
      <c r="H941" s="67"/>
      <c r="I941" s="67"/>
      <c r="J941" s="80"/>
      <c r="K941" s="80"/>
      <c r="L941" s="41"/>
      <c r="M941" s="41"/>
      <c r="N941" s="80"/>
      <c r="O941" s="80"/>
      <c r="P941" s="41"/>
      <c r="Q941" s="41"/>
      <c r="R941" s="80"/>
      <c r="S941" s="67"/>
      <c r="T941" s="80"/>
    </row>
    <row r="942" spans="2:20" x14ac:dyDescent="0.35">
      <c r="B942" s="39"/>
      <c r="C942" s="78"/>
      <c r="D942" s="79"/>
      <c r="E942" s="79"/>
      <c r="F942" s="79"/>
      <c r="G942" s="80"/>
      <c r="H942" s="67"/>
      <c r="I942" s="67"/>
      <c r="J942" s="80"/>
      <c r="K942" s="80"/>
      <c r="L942" s="41"/>
      <c r="M942" s="41"/>
      <c r="N942" s="80"/>
      <c r="O942" s="80"/>
      <c r="P942" s="41"/>
      <c r="Q942" s="41"/>
      <c r="R942" s="80"/>
      <c r="S942" s="67"/>
      <c r="T942" s="80"/>
    </row>
    <row r="943" spans="2:20" x14ac:dyDescent="0.35">
      <c r="B943" s="39"/>
      <c r="C943" s="78"/>
      <c r="D943" s="79"/>
      <c r="E943" s="79"/>
      <c r="F943" s="79"/>
      <c r="G943" s="80"/>
      <c r="H943" s="67"/>
      <c r="I943" s="67"/>
      <c r="J943" s="80"/>
      <c r="K943" s="80"/>
      <c r="L943" s="41"/>
      <c r="M943" s="41"/>
      <c r="N943" s="80"/>
      <c r="O943" s="80"/>
      <c r="P943" s="41"/>
      <c r="Q943" s="41"/>
      <c r="R943" s="80"/>
      <c r="S943" s="67"/>
      <c r="T943" s="80"/>
    </row>
    <row r="944" spans="2:20" x14ac:dyDescent="0.35">
      <c r="B944" s="39"/>
      <c r="C944" s="78"/>
      <c r="D944" s="79"/>
      <c r="E944" s="79"/>
      <c r="F944" s="79"/>
      <c r="G944" s="80"/>
      <c r="H944" s="67"/>
      <c r="I944" s="67"/>
      <c r="J944" s="80"/>
      <c r="K944" s="80"/>
      <c r="L944" s="41"/>
      <c r="M944" s="41"/>
      <c r="N944" s="80"/>
      <c r="O944" s="80"/>
      <c r="P944" s="41"/>
      <c r="Q944" s="41"/>
      <c r="R944" s="80"/>
      <c r="S944" s="67"/>
      <c r="T944" s="80"/>
    </row>
    <row r="945" spans="2:20" x14ac:dyDescent="0.35">
      <c r="B945" s="39"/>
      <c r="C945" s="78"/>
      <c r="D945" s="79"/>
      <c r="E945" s="79"/>
      <c r="F945" s="79"/>
      <c r="G945" s="80"/>
      <c r="H945" s="67"/>
      <c r="I945" s="67"/>
      <c r="J945" s="80"/>
      <c r="K945" s="80"/>
      <c r="L945" s="41"/>
      <c r="M945" s="41"/>
      <c r="N945" s="80"/>
      <c r="O945" s="80"/>
      <c r="P945" s="41"/>
      <c r="Q945" s="41"/>
      <c r="R945" s="80"/>
      <c r="S945" s="67"/>
      <c r="T945" s="80"/>
    </row>
    <row r="946" spans="2:20" x14ac:dyDescent="0.35">
      <c r="B946" s="39"/>
      <c r="C946" s="78"/>
      <c r="D946" s="79"/>
      <c r="E946" s="79"/>
      <c r="F946" s="79"/>
      <c r="G946" s="80"/>
      <c r="H946" s="67"/>
      <c r="I946" s="67"/>
      <c r="J946" s="80"/>
      <c r="K946" s="80"/>
      <c r="L946" s="41"/>
      <c r="M946" s="41"/>
      <c r="N946" s="80"/>
      <c r="O946" s="80"/>
      <c r="P946" s="41"/>
      <c r="Q946" s="41"/>
      <c r="R946" s="80"/>
      <c r="S946" s="67"/>
      <c r="T946" s="80"/>
    </row>
    <row r="947" spans="2:20" x14ac:dyDescent="0.35">
      <c r="B947" s="39"/>
      <c r="C947" s="78"/>
      <c r="D947" s="79"/>
      <c r="E947" s="79"/>
      <c r="F947" s="79"/>
      <c r="G947" s="80"/>
      <c r="H947" s="67"/>
      <c r="I947" s="67"/>
      <c r="J947" s="80"/>
      <c r="K947" s="80"/>
      <c r="L947" s="41"/>
      <c r="M947" s="41"/>
      <c r="N947" s="80"/>
      <c r="O947" s="80"/>
      <c r="P947" s="41"/>
      <c r="Q947" s="41"/>
      <c r="R947" s="80"/>
      <c r="S947" s="67"/>
      <c r="T947" s="80"/>
    </row>
    <row r="948" spans="2:20" x14ac:dyDescent="0.35">
      <c r="B948" s="39"/>
      <c r="C948" s="78"/>
      <c r="D948" s="79"/>
      <c r="E948" s="79"/>
      <c r="F948" s="79"/>
      <c r="G948" s="80"/>
      <c r="H948" s="67"/>
      <c r="I948" s="67"/>
      <c r="J948" s="80"/>
      <c r="K948" s="80"/>
      <c r="L948" s="41"/>
      <c r="M948" s="41"/>
      <c r="N948" s="80"/>
      <c r="O948" s="80"/>
      <c r="P948" s="41"/>
      <c r="Q948" s="41"/>
      <c r="R948" s="80"/>
      <c r="S948" s="67"/>
      <c r="T948" s="80"/>
    </row>
    <row r="949" spans="2:20" x14ac:dyDescent="0.35">
      <c r="B949" s="39"/>
      <c r="C949" s="78"/>
      <c r="D949" s="79"/>
      <c r="E949" s="79"/>
      <c r="F949" s="79"/>
      <c r="G949" s="80"/>
      <c r="H949" s="67"/>
      <c r="I949" s="67"/>
      <c r="J949" s="80"/>
      <c r="K949" s="80"/>
      <c r="L949" s="41"/>
      <c r="M949" s="41"/>
      <c r="N949" s="80"/>
      <c r="O949" s="80"/>
      <c r="P949" s="41"/>
      <c r="Q949" s="41"/>
      <c r="R949" s="80"/>
      <c r="S949" s="67"/>
      <c r="T949" s="80"/>
    </row>
    <row r="950" spans="2:20" x14ac:dyDescent="0.35">
      <c r="B950" s="39"/>
      <c r="C950" s="78"/>
      <c r="D950" s="79"/>
      <c r="E950" s="79"/>
      <c r="F950" s="79"/>
      <c r="G950" s="80"/>
      <c r="H950" s="67"/>
      <c r="I950" s="67"/>
      <c r="J950" s="80"/>
      <c r="K950" s="80"/>
      <c r="L950" s="41"/>
      <c r="M950" s="41"/>
      <c r="N950" s="80"/>
      <c r="O950" s="80"/>
      <c r="P950" s="41"/>
      <c r="Q950" s="41"/>
      <c r="R950" s="80"/>
      <c r="S950" s="67"/>
      <c r="T950" s="80"/>
    </row>
    <row r="951" spans="2:20" x14ac:dyDescent="0.35">
      <c r="B951" s="39"/>
      <c r="C951" s="78"/>
      <c r="D951" s="79"/>
      <c r="E951" s="79"/>
      <c r="F951" s="79"/>
      <c r="G951" s="80"/>
      <c r="H951" s="67"/>
      <c r="I951" s="67"/>
      <c r="J951" s="80"/>
      <c r="K951" s="80"/>
      <c r="L951" s="41"/>
      <c r="M951" s="41"/>
      <c r="N951" s="80"/>
      <c r="O951" s="80"/>
      <c r="P951" s="41"/>
      <c r="Q951" s="41"/>
      <c r="R951" s="80"/>
      <c r="S951" s="67"/>
      <c r="T951" s="80"/>
    </row>
    <row r="952" spans="2:20" x14ac:dyDescent="0.35">
      <c r="B952" s="39"/>
      <c r="C952" s="78"/>
      <c r="D952" s="79"/>
      <c r="E952" s="79"/>
      <c r="F952" s="79"/>
      <c r="G952" s="80"/>
      <c r="H952" s="67"/>
      <c r="I952" s="67"/>
      <c r="J952" s="80"/>
      <c r="K952" s="80"/>
      <c r="L952" s="41"/>
      <c r="M952" s="41"/>
      <c r="N952" s="80"/>
      <c r="O952" s="80"/>
      <c r="P952" s="41"/>
      <c r="Q952" s="41"/>
      <c r="R952" s="80"/>
      <c r="S952" s="67"/>
      <c r="T952" s="80"/>
    </row>
    <row r="953" spans="2:20" x14ac:dyDescent="0.35">
      <c r="B953" s="39"/>
      <c r="C953" s="78"/>
      <c r="D953" s="79"/>
      <c r="E953" s="79"/>
      <c r="F953" s="79"/>
      <c r="G953" s="80"/>
      <c r="H953" s="67"/>
      <c r="I953" s="67"/>
      <c r="J953" s="80"/>
      <c r="K953" s="80"/>
      <c r="L953" s="41"/>
      <c r="M953" s="41"/>
      <c r="N953" s="80"/>
      <c r="O953" s="80"/>
      <c r="P953" s="41"/>
      <c r="Q953" s="41"/>
      <c r="R953" s="80"/>
      <c r="S953" s="67"/>
      <c r="T953" s="80"/>
    </row>
    <row r="954" spans="2:20" x14ac:dyDescent="0.35">
      <c r="B954" s="39"/>
      <c r="C954" s="78"/>
      <c r="D954" s="79"/>
      <c r="E954" s="79"/>
      <c r="F954" s="79"/>
      <c r="G954" s="80"/>
      <c r="H954" s="67"/>
      <c r="I954" s="67"/>
      <c r="J954" s="80"/>
      <c r="K954" s="80"/>
      <c r="L954" s="41"/>
      <c r="M954" s="41"/>
      <c r="N954" s="80"/>
      <c r="O954" s="80"/>
      <c r="P954" s="41"/>
      <c r="Q954" s="41"/>
      <c r="R954" s="80"/>
      <c r="S954" s="67"/>
      <c r="T954" s="80"/>
    </row>
    <row r="955" spans="2:20" x14ac:dyDescent="0.35">
      <c r="B955" s="39"/>
      <c r="C955" s="78"/>
      <c r="D955" s="79"/>
      <c r="E955" s="79"/>
      <c r="F955" s="79"/>
      <c r="G955" s="80"/>
      <c r="H955" s="67"/>
      <c r="I955" s="67"/>
      <c r="J955" s="80"/>
      <c r="K955" s="80"/>
      <c r="L955" s="41"/>
      <c r="M955" s="41"/>
      <c r="N955" s="80"/>
      <c r="O955" s="80"/>
      <c r="P955" s="41"/>
      <c r="Q955" s="41"/>
      <c r="R955" s="80"/>
      <c r="S955" s="67"/>
      <c r="T955" s="80"/>
    </row>
    <row r="956" spans="2:20" x14ac:dyDescent="0.35">
      <c r="B956" s="39"/>
      <c r="C956" s="78"/>
      <c r="D956" s="79"/>
      <c r="E956" s="79"/>
      <c r="F956" s="79"/>
      <c r="G956" s="80"/>
      <c r="H956" s="67"/>
      <c r="I956" s="67"/>
      <c r="J956" s="80"/>
      <c r="K956" s="80"/>
      <c r="L956" s="41"/>
      <c r="M956" s="41"/>
      <c r="N956" s="80"/>
      <c r="O956" s="80"/>
      <c r="P956" s="41"/>
      <c r="Q956" s="41"/>
      <c r="R956" s="80"/>
      <c r="S956" s="67"/>
      <c r="T956" s="80"/>
    </row>
    <row r="957" spans="2:20" x14ac:dyDescent="0.35">
      <c r="B957" s="39"/>
      <c r="C957" s="78"/>
      <c r="D957" s="79"/>
      <c r="E957" s="79"/>
      <c r="F957" s="79"/>
      <c r="G957" s="80"/>
      <c r="H957" s="67"/>
      <c r="I957" s="67"/>
      <c r="J957" s="80"/>
      <c r="K957" s="80"/>
      <c r="L957" s="41"/>
      <c r="M957" s="41"/>
      <c r="N957" s="80"/>
      <c r="O957" s="80"/>
      <c r="P957" s="41"/>
      <c r="Q957" s="41"/>
      <c r="R957" s="80"/>
      <c r="S957" s="67"/>
      <c r="T957" s="80"/>
    </row>
    <row r="958" spans="2:20" x14ac:dyDescent="0.35">
      <c r="B958" s="39"/>
      <c r="C958" s="78"/>
      <c r="D958" s="79"/>
      <c r="E958" s="79"/>
      <c r="F958" s="79"/>
      <c r="G958" s="80"/>
      <c r="H958" s="67"/>
      <c r="I958" s="67"/>
      <c r="J958" s="80"/>
      <c r="K958" s="80"/>
      <c r="L958" s="41"/>
      <c r="M958" s="41"/>
      <c r="N958" s="80"/>
      <c r="O958" s="80"/>
      <c r="P958" s="41"/>
      <c r="Q958" s="41"/>
      <c r="R958" s="80"/>
      <c r="S958" s="67"/>
      <c r="T958" s="80"/>
    </row>
    <row r="959" spans="2:20" x14ac:dyDescent="0.35">
      <c r="B959" s="39"/>
      <c r="C959" s="78"/>
      <c r="D959" s="79"/>
      <c r="E959" s="79"/>
      <c r="F959" s="79"/>
      <c r="G959" s="80"/>
      <c r="H959" s="67"/>
      <c r="I959" s="67"/>
      <c r="J959" s="80"/>
      <c r="K959" s="80"/>
      <c r="L959" s="41"/>
      <c r="M959" s="41"/>
      <c r="N959" s="80"/>
      <c r="O959" s="80"/>
      <c r="P959" s="41"/>
      <c r="Q959" s="41"/>
      <c r="R959" s="80"/>
      <c r="S959" s="67"/>
      <c r="T959" s="80"/>
    </row>
    <row r="960" spans="2:20" x14ac:dyDescent="0.35">
      <c r="B960" s="39"/>
      <c r="C960" s="78"/>
      <c r="D960" s="79"/>
      <c r="E960" s="79"/>
      <c r="F960" s="79"/>
      <c r="G960" s="80"/>
      <c r="H960" s="67"/>
      <c r="I960" s="67"/>
      <c r="J960" s="80"/>
      <c r="K960" s="80"/>
      <c r="L960" s="41"/>
      <c r="M960" s="41"/>
      <c r="N960" s="80"/>
      <c r="O960" s="80"/>
      <c r="P960" s="41"/>
      <c r="Q960" s="41"/>
      <c r="R960" s="80"/>
      <c r="S960" s="67"/>
      <c r="T960" s="80"/>
    </row>
    <row r="961" spans="2:20" x14ac:dyDescent="0.35">
      <c r="B961" s="39"/>
      <c r="C961" s="78"/>
      <c r="D961" s="79"/>
      <c r="E961" s="79"/>
      <c r="F961" s="79"/>
      <c r="G961" s="80"/>
      <c r="H961" s="67"/>
      <c r="I961" s="67"/>
      <c r="J961" s="80"/>
      <c r="K961" s="80"/>
      <c r="L961" s="41"/>
      <c r="M961" s="41"/>
      <c r="N961" s="80"/>
      <c r="O961" s="80"/>
      <c r="P961" s="41"/>
      <c r="Q961" s="41"/>
      <c r="R961" s="80"/>
      <c r="S961" s="67"/>
      <c r="T961" s="80"/>
    </row>
    <row r="962" spans="2:20" x14ac:dyDescent="0.35">
      <c r="B962" s="39"/>
      <c r="C962" s="78"/>
      <c r="D962" s="79"/>
      <c r="E962" s="79"/>
      <c r="F962" s="79"/>
      <c r="G962" s="80"/>
      <c r="H962" s="67"/>
      <c r="I962" s="67"/>
      <c r="J962" s="80"/>
      <c r="K962" s="80"/>
      <c r="L962" s="41"/>
      <c r="M962" s="41"/>
      <c r="N962" s="80"/>
      <c r="O962" s="80"/>
      <c r="P962" s="41"/>
      <c r="Q962" s="41"/>
      <c r="R962" s="80"/>
      <c r="S962" s="67"/>
      <c r="T962" s="80"/>
    </row>
    <row r="963" spans="2:20" x14ac:dyDescent="0.35">
      <c r="B963" s="39"/>
      <c r="C963" s="78"/>
      <c r="D963" s="79"/>
      <c r="E963" s="79"/>
      <c r="F963" s="79"/>
      <c r="G963" s="80"/>
      <c r="H963" s="67"/>
      <c r="I963" s="67"/>
      <c r="J963" s="80"/>
      <c r="K963" s="80"/>
      <c r="L963" s="41"/>
      <c r="M963" s="41"/>
      <c r="N963" s="80"/>
      <c r="O963" s="80"/>
      <c r="P963" s="41"/>
      <c r="Q963" s="41"/>
      <c r="R963" s="80"/>
      <c r="S963" s="67"/>
      <c r="T963" s="80"/>
    </row>
    <row r="964" spans="2:20" x14ac:dyDescent="0.35">
      <c r="B964" s="39"/>
      <c r="C964" s="78"/>
      <c r="D964" s="79"/>
      <c r="E964" s="79"/>
      <c r="F964" s="79"/>
      <c r="G964" s="80"/>
      <c r="H964" s="67"/>
      <c r="I964" s="67"/>
      <c r="J964" s="80"/>
      <c r="K964" s="80"/>
      <c r="L964" s="41"/>
      <c r="M964" s="41"/>
      <c r="N964" s="80"/>
      <c r="O964" s="80"/>
      <c r="P964" s="41"/>
      <c r="Q964" s="41"/>
      <c r="R964" s="80"/>
      <c r="S964" s="67"/>
      <c r="T964" s="80"/>
    </row>
    <row r="965" spans="2:20" x14ac:dyDescent="0.35">
      <c r="B965" s="39"/>
      <c r="C965" s="78"/>
      <c r="D965" s="79"/>
      <c r="E965" s="79"/>
      <c r="F965" s="79"/>
      <c r="G965" s="80"/>
      <c r="H965" s="67"/>
      <c r="I965" s="67"/>
      <c r="J965" s="80"/>
      <c r="K965" s="80"/>
      <c r="L965" s="41"/>
      <c r="M965" s="41"/>
      <c r="N965" s="80"/>
      <c r="O965" s="80"/>
      <c r="P965" s="41"/>
      <c r="Q965" s="41"/>
      <c r="R965" s="80"/>
      <c r="S965" s="67"/>
      <c r="T965" s="80"/>
    </row>
    <row r="966" spans="2:20" x14ac:dyDescent="0.35">
      <c r="B966" s="39"/>
      <c r="C966" s="78"/>
      <c r="D966" s="79"/>
      <c r="E966" s="79"/>
      <c r="F966" s="79"/>
      <c r="G966" s="80"/>
      <c r="H966" s="67"/>
      <c r="I966" s="67"/>
      <c r="J966" s="80"/>
      <c r="K966" s="80"/>
      <c r="L966" s="41"/>
      <c r="M966" s="41"/>
      <c r="N966" s="80"/>
      <c r="O966" s="80"/>
      <c r="P966" s="41"/>
      <c r="Q966" s="41"/>
      <c r="R966" s="80"/>
      <c r="S966" s="67"/>
      <c r="T966" s="80"/>
    </row>
    <row r="967" spans="2:20" x14ac:dyDescent="0.35">
      <c r="B967" s="39"/>
      <c r="C967" s="78"/>
      <c r="D967" s="79"/>
      <c r="E967" s="79"/>
      <c r="F967" s="79"/>
      <c r="G967" s="80"/>
      <c r="H967" s="67"/>
      <c r="I967" s="67"/>
      <c r="J967" s="80"/>
      <c r="K967" s="80"/>
      <c r="L967" s="41"/>
      <c r="M967" s="41"/>
      <c r="N967" s="80"/>
      <c r="O967" s="80"/>
      <c r="P967" s="41"/>
      <c r="Q967" s="41"/>
      <c r="R967" s="80"/>
      <c r="S967" s="67"/>
      <c r="T967" s="80"/>
    </row>
    <row r="968" spans="2:20" x14ac:dyDescent="0.35">
      <c r="B968" s="39"/>
      <c r="C968" s="78"/>
      <c r="D968" s="79"/>
      <c r="E968" s="79"/>
      <c r="F968" s="79"/>
      <c r="G968" s="80"/>
      <c r="H968" s="67"/>
      <c r="I968" s="67"/>
      <c r="J968" s="80"/>
      <c r="K968" s="80"/>
      <c r="L968" s="41"/>
      <c r="M968" s="41"/>
      <c r="N968" s="80"/>
      <c r="O968" s="80"/>
      <c r="P968" s="41"/>
      <c r="Q968" s="41"/>
      <c r="R968" s="80"/>
      <c r="S968" s="67"/>
      <c r="T968" s="80"/>
    </row>
    <row r="969" spans="2:20" x14ac:dyDescent="0.35">
      <c r="B969" s="39"/>
      <c r="C969" s="78"/>
      <c r="D969" s="79"/>
      <c r="E969" s="79"/>
      <c r="F969" s="79"/>
      <c r="G969" s="80"/>
      <c r="H969" s="67"/>
      <c r="I969" s="67"/>
      <c r="J969" s="80"/>
      <c r="K969" s="80"/>
      <c r="L969" s="41"/>
      <c r="M969" s="41"/>
      <c r="N969" s="80"/>
      <c r="O969" s="80"/>
      <c r="P969" s="41"/>
      <c r="Q969" s="41"/>
      <c r="R969" s="80"/>
      <c r="S969" s="67"/>
      <c r="T969" s="80"/>
    </row>
    <row r="970" spans="2:20" x14ac:dyDescent="0.35">
      <c r="B970" s="39"/>
      <c r="C970" s="78"/>
      <c r="D970" s="79"/>
      <c r="E970" s="79"/>
      <c r="F970" s="79"/>
      <c r="G970" s="80"/>
      <c r="H970" s="67"/>
      <c r="I970" s="67"/>
      <c r="J970" s="80"/>
      <c r="K970" s="80"/>
      <c r="L970" s="41"/>
      <c r="M970" s="41"/>
      <c r="N970" s="80"/>
      <c r="O970" s="80"/>
      <c r="P970" s="41"/>
      <c r="Q970" s="41"/>
      <c r="R970" s="80"/>
      <c r="S970" s="67"/>
      <c r="T970" s="80"/>
    </row>
    <row r="971" spans="2:20" x14ac:dyDescent="0.35">
      <c r="B971" s="39"/>
      <c r="C971" s="78"/>
      <c r="D971" s="79"/>
      <c r="E971" s="79"/>
      <c r="F971" s="79"/>
      <c r="G971" s="80"/>
      <c r="H971" s="67"/>
      <c r="I971" s="67"/>
      <c r="J971" s="80"/>
      <c r="K971" s="80"/>
      <c r="L971" s="41"/>
      <c r="M971" s="41"/>
      <c r="N971" s="80"/>
      <c r="O971" s="80"/>
      <c r="P971" s="41"/>
      <c r="Q971" s="41"/>
      <c r="R971" s="80"/>
      <c r="S971" s="67"/>
      <c r="T971" s="80"/>
    </row>
    <row r="972" spans="2:20" x14ac:dyDescent="0.35">
      <c r="B972" s="39"/>
      <c r="C972" s="78"/>
      <c r="D972" s="79"/>
      <c r="E972" s="79"/>
      <c r="F972" s="79"/>
      <c r="G972" s="80"/>
      <c r="H972" s="67"/>
      <c r="I972" s="67"/>
      <c r="J972" s="80"/>
      <c r="K972" s="80"/>
      <c r="L972" s="41"/>
      <c r="M972" s="41"/>
      <c r="N972" s="80"/>
      <c r="O972" s="80"/>
      <c r="P972" s="41"/>
      <c r="Q972" s="41"/>
      <c r="R972" s="80"/>
      <c r="S972" s="67"/>
      <c r="T972" s="80"/>
    </row>
    <row r="973" spans="2:20" x14ac:dyDescent="0.35">
      <c r="B973" s="39"/>
      <c r="C973" s="78"/>
      <c r="D973" s="79"/>
      <c r="E973" s="79"/>
      <c r="F973" s="79"/>
      <c r="G973" s="80"/>
      <c r="H973" s="67"/>
      <c r="I973" s="67"/>
      <c r="J973" s="80"/>
      <c r="K973" s="80"/>
      <c r="L973" s="41"/>
      <c r="M973" s="41"/>
      <c r="N973" s="80"/>
      <c r="O973" s="80"/>
      <c r="P973" s="41"/>
      <c r="Q973" s="41"/>
      <c r="R973" s="80"/>
      <c r="S973" s="67"/>
      <c r="T973" s="80"/>
    </row>
    <row r="974" spans="2:20" x14ac:dyDescent="0.35">
      <c r="B974" s="39"/>
      <c r="C974" s="78"/>
      <c r="D974" s="79"/>
      <c r="E974" s="79"/>
      <c r="F974" s="79"/>
      <c r="G974" s="80"/>
      <c r="H974" s="67"/>
      <c r="I974" s="67"/>
      <c r="J974" s="80"/>
      <c r="K974" s="80"/>
      <c r="L974" s="41"/>
      <c r="M974" s="41"/>
      <c r="N974" s="80"/>
      <c r="O974" s="80"/>
      <c r="P974" s="41"/>
      <c r="Q974" s="41"/>
      <c r="R974" s="80"/>
      <c r="S974" s="67"/>
      <c r="T974" s="80"/>
    </row>
    <row r="975" spans="2:20" x14ac:dyDescent="0.35">
      <c r="B975" s="39"/>
      <c r="C975" s="78"/>
      <c r="D975" s="79"/>
      <c r="E975" s="79"/>
      <c r="F975" s="79"/>
      <c r="G975" s="80"/>
      <c r="H975" s="67"/>
      <c r="I975" s="67"/>
      <c r="J975" s="80"/>
      <c r="K975" s="80"/>
      <c r="L975" s="41"/>
      <c r="M975" s="41"/>
      <c r="N975" s="80"/>
      <c r="O975" s="80"/>
      <c r="P975" s="41"/>
      <c r="Q975" s="41"/>
      <c r="R975" s="80"/>
      <c r="S975" s="67"/>
      <c r="T975" s="80"/>
    </row>
    <row r="976" spans="2:20" x14ac:dyDescent="0.35">
      <c r="B976" s="39"/>
      <c r="C976" s="78"/>
      <c r="D976" s="79"/>
      <c r="E976" s="79"/>
      <c r="F976" s="79"/>
      <c r="G976" s="80"/>
      <c r="H976" s="67"/>
      <c r="I976" s="67"/>
      <c r="J976" s="80"/>
      <c r="K976" s="80"/>
      <c r="L976" s="41"/>
      <c r="M976" s="41"/>
      <c r="N976" s="80"/>
      <c r="O976" s="80"/>
      <c r="P976" s="41"/>
      <c r="Q976" s="41"/>
      <c r="R976" s="80"/>
      <c r="S976" s="67"/>
      <c r="T976" s="80"/>
    </row>
    <row r="977" spans="2:20" x14ac:dyDescent="0.35">
      <c r="B977" s="39"/>
      <c r="C977" s="78"/>
      <c r="D977" s="79"/>
      <c r="E977" s="79"/>
      <c r="F977" s="79"/>
      <c r="G977" s="80"/>
      <c r="H977" s="67"/>
      <c r="I977" s="67"/>
      <c r="J977" s="80"/>
      <c r="K977" s="80"/>
      <c r="L977" s="41"/>
      <c r="M977" s="41"/>
      <c r="N977" s="80"/>
      <c r="O977" s="80"/>
      <c r="P977" s="41"/>
      <c r="Q977" s="41"/>
      <c r="R977" s="80"/>
      <c r="S977" s="67"/>
      <c r="T977" s="80"/>
    </row>
    <row r="978" spans="2:20" x14ac:dyDescent="0.35">
      <c r="B978" s="39"/>
      <c r="C978" s="78"/>
      <c r="D978" s="79"/>
      <c r="E978" s="79"/>
      <c r="F978" s="79"/>
      <c r="G978" s="80"/>
      <c r="H978" s="67"/>
      <c r="I978" s="67"/>
      <c r="J978" s="80"/>
      <c r="K978" s="80"/>
      <c r="L978" s="41"/>
      <c r="M978" s="41"/>
      <c r="N978" s="80"/>
      <c r="O978" s="80"/>
      <c r="P978" s="41"/>
      <c r="Q978" s="41"/>
      <c r="R978" s="80"/>
      <c r="S978" s="67"/>
      <c r="T978" s="80"/>
    </row>
    <row r="979" spans="2:20" x14ac:dyDescent="0.35">
      <c r="B979" s="39"/>
      <c r="C979" s="78"/>
      <c r="D979" s="79"/>
      <c r="E979" s="79"/>
      <c r="F979" s="79"/>
      <c r="G979" s="80"/>
      <c r="H979" s="67"/>
      <c r="I979" s="67"/>
      <c r="J979" s="80"/>
      <c r="K979" s="80"/>
      <c r="L979" s="41"/>
      <c r="M979" s="41"/>
      <c r="N979" s="80"/>
      <c r="O979" s="80"/>
      <c r="P979" s="41"/>
      <c r="Q979" s="41"/>
      <c r="R979" s="80"/>
      <c r="S979" s="67"/>
      <c r="T979" s="80"/>
    </row>
    <row r="980" spans="2:20" x14ac:dyDescent="0.35">
      <c r="B980" s="39"/>
      <c r="C980" s="78"/>
      <c r="D980" s="79"/>
      <c r="E980" s="79"/>
      <c r="F980" s="79"/>
      <c r="G980" s="80"/>
      <c r="H980" s="67"/>
      <c r="I980" s="67"/>
      <c r="J980" s="80"/>
      <c r="K980" s="80"/>
      <c r="L980" s="41"/>
      <c r="M980" s="41"/>
      <c r="N980" s="80"/>
      <c r="O980" s="80"/>
      <c r="P980" s="41"/>
      <c r="Q980" s="41"/>
      <c r="R980" s="80"/>
      <c r="S980" s="67"/>
      <c r="T980" s="80"/>
    </row>
    <row r="981" spans="2:20" x14ac:dyDescent="0.35">
      <c r="B981" s="39"/>
      <c r="C981" s="78"/>
      <c r="D981" s="79"/>
      <c r="E981" s="79"/>
      <c r="F981" s="79"/>
      <c r="G981" s="80"/>
      <c r="H981" s="67"/>
      <c r="I981" s="67"/>
      <c r="J981" s="80"/>
      <c r="K981" s="80"/>
      <c r="L981" s="41"/>
      <c r="M981" s="41"/>
      <c r="N981" s="80"/>
      <c r="O981" s="80"/>
      <c r="P981" s="41"/>
      <c r="Q981" s="41"/>
      <c r="R981" s="80"/>
      <c r="S981" s="67"/>
      <c r="T981" s="80"/>
    </row>
    <row r="982" spans="2:20" x14ac:dyDescent="0.35">
      <c r="B982" s="39"/>
      <c r="C982" s="78"/>
      <c r="D982" s="79"/>
      <c r="E982" s="79"/>
      <c r="F982" s="79"/>
      <c r="G982" s="80"/>
      <c r="H982" s="67"/>
      <c r="I982" s="67"/>
      <c r="J982" s="80"/>
      <c r="K982" s="80"/>
      <c r="L982" s="41"/>
      <c r="M982" s="41"/>
      <c r="N982" s="80"/>
      <c r="O982" s="80"/>
      <c r="P982" s="41"/>
      <c r="Q982" s="41"/>
      <c r="R982" s="80"/>
      <c r="S982" s="67"/>
      <c r="T982" s="80"/>
    </row>
    <row r="983" spans="2:20" x14ac:dyDescent="0.35">
      <c r="B983" s="39"/>
      <c r="C983" s="78"/>
      <c r="D983" s="79"/>
      <c r="E983" s="79"/>
      <c r="F983" s="79"/>
      <c r="G983" s="80"/>
      <c r="H983" s="67"/>
      <c r="I983" s="67"/>
      <c r="J983" s="80"/>
      <c r="K983" s="80"/>
      <c r="L983" s="41"/>
      <c r="M983" s="41"/>
      <c r="N983" s="80"/>
      <c r="O983" s="80"/>
      <c r="P983" s="41"/>
      <c r="Q983" s="41"/>
      <c r="R983" s="80"/>
      <c r="S983" s="67"/>
      <c r="T983" s="80"/>
    </row>
    <row r="984" spans="2:20" x14ac:dyDescent="0.35">
      <c r="B984" s="39"/>
      <c r="C984" s="78"/>
      <c r="D984" s="79"/>
      <c r="E984" s="79"/>
      <c r="F984" s="79"/>
      <c r="G984" s="80"/>
      <c r="H984" s="67"/>
      <c r="I984" s="67"/>
      <c r="J984" s="80"/>
      <c r="K984" s="80"/>
      <c r="L984" s="41"/>
      <c r="M984" s="41"/>
      <c r="N984" s="80"/>
      <c r="O984" s="80"/>
      <c r="P984" s="41"/>
      <c r="Q984" s="41"/>
      <c r="R984" s="80"/>
      <c r="S984" s="67"/>
      <c r="T984" s="80"/>
    </row>
    <row r="985" spans="2:20" x14ac:dyDescent="0.35">
      <c r="B985" s="39"/>
      <c r="C985" s="78"/>
      <c r="D985" s="79"/>
      <c r="E985" s="79"/>
      <c r="F985" s="79"/>
      <c r="G985" s="80"/>
      <c r="H985" s="67"/>
      <c r="I985" s="67"/>
      <c r="J985" s="80"/>
      <c r="K985" s="80"/>
      <c r="L985" s="41"/>
      <c r="M985" s="41"/>
      <c r="N985" s="80"/>
      <c r="O985" s="80"/>
      <c r="P985" s="41"/>
      <c r="Q985" s="41"/>
      <c r="R985" s="80"/>
      <c r="S985" s="67"/>
      <c r="T985" s="80"/>
    </row>
    <row r="986" spans="2:20" x14ac:dyDescent="0.35">
      <c r="B986" s="39"/>
      <c r="C986" s="78"/>
      <c r="D986" s="79"/>
      <c r="E986" s="79"/>
      <c r="F986" s="79"/>
      <c r="G986" s="80"/>
      <c r="H986" s="67"/>
      <c r="I986" s="67"/>
      <c r="J986" s="80"/>
      <c r="K986" s="80"/>
      <c r="L986" s="41"/>
      <c r="M986" s="41"/>
      <c r="N986" s="80"/>
      <c r="O986" s="80"/>
      <c r="P986" s="41"/>
      <c r="Q986" s="41"/>
      <c r="R986" s="80"/>
      <c r="S986" s="67"/>
      <c r="T986" s="80"/>
    </row>
    <row r="987" spans="2:20" x14ac:dyDescent="0.35">
      <c r="B987" s="39"/>
      <c r="C987" s="78"/>
      <c r="D987" s="79"/>
      <c r="E987" s="79"/>
      <c r="F987" s="79"/>
      <c r="G987" s="80"/>
      <c r="H987" s="67"/>
      <c r="I987" s="67"/>
      <c r="J987" s="80"/>
      <c r="K987" s="80"/>
      <c r="L987" s="41"/>
      <c r="M987" s="41"/>
      <c r="N987" s="80"/>
      <c r="O987" s="80"/>
      <c r="P987" s="41"/>
      <c r="Q987" s="41"/>
      <c r="R987" s="80"/>
      <c r="S987" s="67"/>
      <c r="T987" s="80"/>
    </row>
    <row r="988" spans="2:20" x14ac:dyDescent="0.35">
      <c r="B988" s="39"/>
      <c r="C988" s="78"/>
      <c r="D988" s="79"/>
      <c r="E988" s="79"/>
      <c r="F988" s="79"/>
      <c r="G988" s="80"/>
      <c r="H988" s="67"/>
      <c r="I988" s="67"/>
      <c r="J988" s="80"/>
      <c r="K988" s="80"/>
      <c r="L988" s="41"/>
      <c r="M988" s="41"/>
      <c r="N988" s="80"/>
      <c r="O988" s="80"/>
      <c r="P988" s="41"/>
      <c r="Q988" s="41"/>
      <c r="R988" s="80"/>
      <c r="S988" s="67"/>
      <c r="T988" s="80"/>
    </row>
    <row r="989" spans="2:20" x14ac:dyDescent="0.35">
      <c r="B989" s="39"/>
      <c r="C989" s="78"/>
      <c r="D989" s="79"/>
      <c r="E989" s="79"/>
      <c r="F989" s="79"/>
      <c r="G989" s="80"/>
      <c r="H989" s="67"/>
      <c r="I989" s="67"/>
      <c r="J989" s="80"/>
      <c r="K989" s="80"/>
      <c r="L989" s="41"/>
      <c r="M989" s="41"/>
      <c r="N989" s="80"/>
      <c r="O989" s="80"/>
      <c r="P989" s="41"/>
      <c r="Q989" s="41"/>
      <c r="R989" s="80"/>
      <c r="S989" s="67"/>
      <c r="T989" s="80"/>
    </row>
    <row r="990" spans="2:20" x14ac:dyDescent="0.35">
      <c r="B990" s="39"/>
      <c r="C990" s="78"/>
      <c r="D990" s="79"/>
      <c r="E990" s="79"/>
      <c r="F990" s="79"/>
      <c r="G990" s="80"/>
      <c r="H990" s="67"/>
      <c r="I990" s="67"/>
      <c r="J990" s="80"/>
      <c r="K990" s="80"/>
      <c r="L990" s="41"/>
      <c r="M990" s="41"/>
      <c r="N990" s="80"/>
      <c r="O990" s="80"/>
      <c r="P990" s="41"/>
      <c r="Q990" s="41"/>
      <c r="R990" s="80"/>
      <c r="S990" s="67"/>
      <c r="T990" s="80"/>
    </row>
    <row r="991" spans="2:20" x14ac:dyDescent="0.35">
      <c r="B991" s="39"/>
      <c r="C991" s="78"/>
      <c r="D991" s="79"/>
      <c r="E991" s="79"/>
      <c r="F991" s="79"/>
      <c r="G991" s="80"/>
      <c r="H991" s="67"/>
      <c r="I991" s="67"/>
      <c r="J991" s="80"/>
      <c r="K991" s="80"/>
      <c r="L991" s="41"/>
      <c r="M991" s="41"/>
      <c r="N991" s="80"/>
      <c r="O991" s="80"/>
      <c r="P991" s="41"/>
      <c r="Q991" s="41"/>
      <c r="R991" s="80"/>
      <c r="S991" s="67"/>
      <c r="T991" s="80"/>
    </row>
    <row r="992" spans="2:20" x14ac:dyDescent="0.35">
      <c r="B992" s="39"/>
      <c r="C992" s="78"/>
      <c r="D992" s="79"/>
      <c r="E992" s="79"/>
      <c r="F992" s="79"/>
      <c r="G992" s="80"/>
      <c r="H992" s="67"/>
      <c r="I992" s="67"/>
      <c r="J992" s="80"/>
      <c r="K992" s="80"/>
      <c r="L992" s="41"/>
      <c r="M992" s="41"/>
      <c r="N992" s="80"/>
      <c r="O992" s="80"/>
      <c r="P992" s="41"/>
      <c r="Q992" s="41"/>
      <c r="R992" s="80"/>
      <c r="S992" s="67"/>
      <c r="T992" s="80"/>
    </row>
    <row r="993" spans="2:20" x14ac:dyDescent="0.35">
      <c r="B993" s="39"/>
      <c r="C993" s="78"/>
      <c r="D993" s="79"/>
      <c r="E993" s="79"/>
      <c r="F993" s="79"/>
      <c r="G993" s="80"/>
      <c r="H993" s="67"/>
      <c r="I993" s="67"/>
      <c r="J993" s="80"/>
      <c r="K993" s="80"/>
      <c r="L993" s="41"/>
      <c r="M993" s="41"/>
      <c r="N993" s="80"/>
      <c r="O993" s="80"/>
      <c r="P993" s="41"/>
      <c r="Q993" s="41"/>
      <c r="R993" s="80"/>
      <c r="S993" s="67"/>
      <c r="T993" s="80"/>
    </row>
    <row r="994" spans="2:20" x14ac:dyDescent="0.35">
      <c r="B994" s="39"/>
      <c r="C994" s="78"/>
      <c r="D994" s="79"/>
      <c r="E994" s="79"/>
      <c r="F994" s="79"/>
      <c r="G994" s="80"/>
      <c r="H994" s="67"/>
      <c r="I994" s="67"/>
      <c r="J994" s="80"/>
      <c r="K994" s="80"/>
      <c r="L994" s="41"/>
      <c r="M994" s="41"/>
      <c r="N994" s="80"/>
      <c r="O994" s="80"/>
      <c r="P994" s="41"/>
      <c r="Q994" s="41"/>
      <c r="R994" s="80"/>
      <c r="S994" s="67"/>
      <c r="T994" s="80"/>
    </row>
    <row r="995" spans="2:20" x14ac:dyDescent="0.35">
      <c r="B995" s="39"/>
      <c r="C995" s="78"/>
      <c r="D995" s="79"/>
      <c r="E995" s="79"/>
      <c r="F995" s="79"/>
      <c r="G995" s="80"/>
      <c r="H995" s="67"/>
      <c r="I995" s="67"/>
      <c r="J995" s="80"/>
      <c r="K995" s="80"/>
      <c r="L995" s="41"/>
      <c r="M995" s="41"/>
      <c r="N995" s="80"/>
      <c r="O995" s="80"/>
      <c r="P995" s="41"/>
      <c r="Q995" s="41"/>
      <c r="R995" s="80"/>
      <c r="S995" s="67"/>
      <c r="T995" s="80"/>
    </row>
    <row r="996" spans="2:20" x14ac:dyDescent="0.35">
      <c r="B996" s="39"/>
      <c r="C996" s="78"/>
      <c r="D996" s="79"/>
      <c r="E996" s="79"/>
      <c r="F996" s="79"/>
      <c r="G996" s="80"/>
      <c r="H996" s="67"/>
      <c r="I996" s="67"/>
      <c r="J996" s="80"/>
      <c r="K996" s="80"/>
      <c r="L996" s="41"/>
      <c r="M996" s="41"/>
      <c r="N996" s="80"/>
      <c r="O996" s="80"/>
      <c r="P996" s="41"/>
      <c r="Q996" s="41"/>
      <c r="R996" s="80"/>
      <c r="S996" s="67"/>
      <c r="T996" s="80"/>
    </row>
    <row r="997" spans="2:20" x14ac:dyDescent="0.35">
      <c r="B997" s="39"/>
      <c r="C997" s="78"/>
      <c r="D997" s="79"/>
      <c r="E997" s="79"/>
      <c r="F997" s="79"/>
      <c r="G997" s="80"/>
      <c r="H997" s="67"/>
      <c r="I997" s="67"/>
      <c r="J997" s="80"/>
      <c r="K997" s="80"/>
      <c r="L997" s="41"/>
      <c r="M997" s="41"/>
      <c r="N997" s="80"/>
      <c r="O997" s="80"/>
      <c r="P997" s="41"/>
      <c r="Q997" s="41"/>
      <c r="R997" s="80"/>
      <c r="S997" s="67"/>
      <c r="T997" s="80"/>
    </row>
    <row r="998" spans="2:20" x14ac:dyDescent="0.35">
      <c r="B998" s="39"/>
      <c r="C998" s="78"/>
      <c r="D998" s="79"/>
      <c r="E998" s="79"/>
      <c r="F998" s="79"/>
      <c r="G998" s="80"/>
      <c r="H998" s="67"/>
      <c r="I998" s="67"/>
      <c r="J998" s="80"/>
      <c r="K998" s="80"/>
      <c r="L998" s="41"/>
      <c r="M998" s="41"/>
      <c r="N998" s="80"/>
      <c r="O998" s="80"/>
      <c r="P998" s="41"/>
      <c r="Q998" s="41"/>
      <c r="R998" s="80"/>
      <c r="S998" s="67"/>
      <c r="T998" s="80"/>
    </row>
    <row r="999" spans="2:20" x14ac:dyDescent="0.35">
      <c r="B999" s="39"/>
      <c r="C999" s="78"/>
      <c r="D999" s="79"/>
      <c r="E999" s="79"/>
      <c r="F999" s="79"/>
      <c r="G999" s="80"/>
      <c r="H999" s="67"/>
      <c r="I999" s="67"/>
      <c r="J999" s="80"/>
      <c r="K999" s="80"/>
      <c r="L999" s="41"/>
      <c r="M999" s="41"/>
      <c r="N999" s="80"/>
      <c r="O999" s="80"/>
      <c r="P999" s="41"/>
      <c r="Q999" s="41"/>
      <c r="R999" s="80"/>
      <c r="S999" s="67"/>
      <c r="T999" s="80"/>
    </row>
    <row r="1000" spans="2:20" x14ac:dyDescent="0.35">
      <c r="B1000" s="39"/>
      <c r="C1000" s="78"/>
      <c r="D1000" s="79"/>
      <c r="E1000" s="79"/>
      <c r="F1000" s="79"/>
      <c r="G1000" s="80"/>
      <c r="H1000" s="67"/>
      <c r="I1000" s="67"/>
      <c r="J1000" s="80"/>
      <c r="K1000" s="80"/>
      <c r="L1000" s="41"/>
      <c r="M1000" s="41"/>
      <c r="N1000" s="80"/>
      <c r="O1000" s="80"/>
      <c r="P1000" s="41"/>
      <c r="Q1000" s="41"/>
      <c r="R1000" s="80"/>
      <c r="S1000" s="67"/>
      <c r="T1000" s="80"/>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Nutanix AOS 5.20.x Security Technical Implementation Guide - SHGIR</dc:title>
  <dc:subject>Generated on: 2026-06-08 14:42:32</dc:subject>
  <dc:creator>Anicet Fopa Tchoffo</dc:creator>
  <cp:keywords>Baseline;Hardening;DISA;STIG</cp:keywords>
  <dc:description>Baseline Developed By: Nutanix and Defense Information Systems Agency (DISA) for the US DoD</dc:description>
  <cp:lastModifiedBy>Anicet Fopa Tchoffo</cp:lastModifiedBy>
  <dcterms:modified xsi:type="dcterms:W3CDTF">2026-06-08T13:42:38Z</dcterms:modified>
  <cp:category>DISA-STIG</cp:category>
  <cp:contentStatus>Draft</cp:contentStatus>
</cp:coreProperties>
</file>