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1DB31B39470638472AB4C6D02684ACFB31A3E80A" xr6:coauthVersionLast="47" xr6:coauthVersionMax="47" xr10:uidLastSave="{156F0EED-B612-4B37-BA92-96E473F6729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35" i="3" s="1"/>
  <c r="R210" i="3"/>
  <c r="R209" i="3"/>
  <c r="R208" i="3"/>
  <c r="R207" i="3"/>
  <c r="R206" i="3"/>
  <c r="R205" i="3"/>
  <c r="R204" i="3"/>
  <c r="R203" i="3"/>
  <c r="R202" i="3"/>
  <c r="R201" i="3"/>
  <c r="R200" i="3"/>
  <c r="R199" i="3"/>
  <c r="R198" i="3"/>
  <c r="R197" i="3"/>
  <c r="R196" i="3"/>
  <c r="R195" i="3"/>
  <c r="R194" i="3"/>
  <c r="R193" i="3"/>
  <c r="R192" i="3"/>
  <c r="R191" i="3"/>
  <c r="O135" i="3"/>
  <c r="N135" i="3"/>
  <c r="M135" i="3"/>
  <c r="L135" i="3"/>
  <c r="K135" i="3"/>
  <c r="E135" i="3"/>
  <c r="O134" i="3"/>
  <c r="N134" i="3"/>
  <c r="M134" i="3"/>
  <c r="L134" i="3"/>
  <c r="K134" i="3"/>
  <c r="F134" i="3"/>
  <c r="E134" i="3"/>
  <c r="G134" i="3" s="1"/>
  <c r="O133" i="3"/>
  <c r="N133" i="3"/>
  <c r="M133" i="3"/>
  <c r="L133" i="3"/>
  <c r="K133" i="3"/>
  <c r="F133" i="3"/>
  <c r="E133" i="3"/>
  <c r="G133" i="3" s="1"/>
  <c r="O132" i="3"/>
  <c r="N132" i="3"/>
  <c r="M132" i="3"/>
  <c r="L132" i="3"/>
  <c r="K132" i="3"/>
  <c r="F132" i="3"/>
  <c r="E132" i="3"/>
  <c r="G132" i="3" s="1"/>
  <c r="O131" i="3"/>
  <c r="N131" i="3"/>
  <c r="M131" i="3"/>
  <c r="L131" i="3"/>
  <c r="K131" i="3"/>
  <c r="F131" i="3"/>
  <c r="E131" i="3"/>
  <c r="G131" i="3" s="1"/>
  <c r="O130" i="3"/>
  <c r="N130" i="3"/>
  <c r="M130" i="3"/>
  <c r="L130" i="3"/>
  <c r="K130" i="3"/>
  <c r="F130" i="3"/>
  <c r="E130" i="3"/>
  <c r="G130" i="3" s="1"/>
  <c r="E116" i="3"/>
  <c r="D116" i="3"/>
  <c r="C116" i="3"/>
  <c r="F116" i="3" s="1"/>
  <c r="E115" i="3"/>
  <c r="D115" i="3"/>
  <c r="C115" i="3"/>
  <c r="F115" i="3" s="1"/>
  <c r="E114" i="3"/>
  <c r="D114" i="3"/>
  <c r="C114" i="3"/>
  <c r="F114" i="3" s="1"/>
  <c r="E113" i="3"/>
  <c r="D113" i="3"/>
  <c r="C113" i="3"/>
  <c r="F113" i="3" s="1"/>
  <c r="C101" i="3"/>
  <c r="E96" i="3"/>
  <c r="D96" i="3"/>
  <c r="C96" i="3"/>
  <c r="F96" i="3" s="1"/>
  <c r="F95" i="3"/>
  <c r="E103" i="3" s="1"/>
  <c r="E95" i="3"/>
  <c r="D95" i="3"/>
  <c r="C95" i="3"/>
  <c r="E94" i="3"/>
  <c r="D94" i="3"/>
  <c r="C94" i="3"/>
  <c r="F94" i="3" s="1"/>
  <c r="F93" i="3"/>
  <c r="V177" i="3" s="1"/>
  <c r="E93" i="3"/>
  <c r="D93" i="3"/>
  <c r="C93" i="3"/>
  <c r="U146" i="3" s="1"/>
  <c r="F92" i="3"/>
  <c r="T177" i="3" s="1"/>
  <c r="E92" i="3"/>
  <c r="D92" i="3"/>
  <c r="C92" i="3"/>
  <c r="S146" i="3" s="1"/>
  <c r="E77" i="3"/>
  <c r="D77" i="3"/>
  <c r="C77" i="3"/>
  <c r="F77" i="3" s="1"/>
  <c r="E76" i="3"/>
  <c r="D76" i="3"/>
  <c r="C76" i="3"/>
  <c r="F76" i="3" s="1"/>
  <c r="E75" i="3"/>
  <c r="D75" i="3"/>
  <c r="C75" i="3"/>
  <c r="F75" i="3" s="1"/>
  <c r="E57" i="3"/>
  <c r="D57" i="3"/>
  <c r="F57" i="3" s="1"/>
  <c r="C57" i="3"/>
  <c r="E56" i="3"/>
  <c r="D56" i="3"/>
  <c r="F56" i="3" s="1"/>
  <c r="C56" i="3"/>
  <c r="E55" i="3"/>
  <c r="D55" i="3"/>
  <c r="C55" i="3"/>
  <c r="F55" i="3" s="1"/>
  <c r="E54" i="3"/>
  <c r="D54" i="3"/>
  <c r="C54" i="3"/>
  <c r="F54" i="3" s="1"/>
  <c r="E53" i="3"/>
  <c r="F53" i="3" s="1"/>
  <c r="D53" i="3"/>
  <c r="C53" i="3"/>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C7" i="3" s="1"/>
  <c r="D7" i="3" s="1"/>
  <c r="E43" i="3" l="1"/>
  <c r="D43" i="3"/>
  <c r="C43" i="3"/>
  <c r="E81" i="3"/>
  <c r="D81" i="3"/>
  <c r="C81" i="3"/>
  <c r="E123" i="3"/>
  <c r="D123" i="3"/>
  <c r="C123" i="3"/>
  <c r="E42" i="3"/>
  <c r="D42" i="3"/>
  <c r="C42" i="3"/>
  <c r="E38" i="3"/>
  <c r="D38" i="3"/>
  <c r="C38" i="3"/>
  <c r="D104" i="3"/>
  <c r="C104" i="3"/>
  <c r="E104" i="3"/>
  <c r="E83" i="3"/>
  <c r="D83" i="3"/>
  <c r="C83" i="3"/>
  <c r="E82" i="3"/>
  <c r="D82" i="3"/>
  <c r="C82" i="3"/>
  <c r="D39" i="3"/>
  <c r="C39" i="3"/>
  <c r="E39" i="3"/>
  <c r="E62" i="3"/>
  <c r="D62" i="3"/>
  <c r="C62" i="3"/>
  <c r="C20" i="3"/>
  <c r="R177" i="3"/>
  <c r="R172" i="3"/>
  <c r="R167" i="3"/>
  <c r="R162" i="3"/>
  <c r="R157" i="3"/>
  <c r="R152" i="3"/>
  <c r="R176" i="3"/>
  <c r="R171" i="3"/>
  <c r="R166" i="3"/>
  <c r="R161" i="3"/>
  <c r="R156" i="3"/>
  <c r="R151" i="3"/>
  <c r="R175" i="3"/>
  <c r="R170" i="3"/>
  <c r="R165" i="3"/>
  <c r="R160" i="3"/>
  <c r="R155" i="3"/>
  <c r="R150" i="3"/>
  <c r="R174" i="3"/>
  <c r="R169" i="3"/>
  <c r="R164" i="3"/>
  <c r="R159" i="3"/>
  <c r="R154" i="3"/>
  <c r="R149" i="3"/>
  <c r="R178" i="3"/>
  <c r="R173" i="3"/>
  <c r="R168" i="3"/>
  <c r="R163" i="3"/>
  <c r="R158" i="3"/>
  <c r="R153" i="3"/>
  <c r="R148" i="3"/>
  <c r="E20" i="3"/>
  <c r="D20" i="3"/>
  <c r="D40" i="3"/>
  <c r="C40" i="3"/>
  <c r="E40" i="3"/>
  <c r="E120" i="3"/>
  <c r="D120" i="3"/>
  <c r="C120" i="3"/>
  <c r="E64" i="3"/>
  <c r="D64" i="3"/>
  <c r="C64" i="3"/>
  <c r="E121" i="3"/>
  <c r="D121" i="3"/>
  <c r="C121" i="3"/>
  <c r="E66" i="3"/>
  <c r="D66" i="3"/>
  <c r="C66" i="3"/>
  <c r="D102" i="3"/>
  <c r="X176" i="3"/>
  <c r="X171" i="3"/>
  <c r="X166" i="3"/>
  <c r="X161" i="3"/>
  <c r="X156" i="3"/>
  <c r="X151" i="3"/>
  <c r="E102" i="3"/>
  <c r="X175" i="3"/>
  <c r="X170" i="3"/>
  <c r="X165" i="3"/>
  <c r="X160" i="3"/>
  <c r="X155" i="3"/>
  <c r="X150" i="3"/>
  <c r="C102" i="3"/>
  <c r="X174" i="3"/>
  <c r="X169" i="3"/>
  <c r="X164" i="3"/>
  <c r="X159" i="3"/>
  <c r="X154" i="3"/>
  <c r="X149" i="3"/>
  <c r="X178" i="3"/>
  <c r="X173" i="3"/>
  <c r="X168" i="3"/>
  <c r="X163" i="3"/>
  <c r="X158" i="3"/>
  <c r="X153" i="3"/>
  <c r="X148" i="3"/>
  <c r="X177" i="3"/>
  <c r="X172" i="3"/>
  <c r="X167" i="3"/>
  <c r="X162" i="3"/>
  <c r="X157" i="3"/>
  <c r="X152" i="3"/>
  <c r="E41" i="3"/>
  <c r="C41" i="3"/>
  <c r="D41" i="3"/>
  <c r="D61" i="3"/>
  <c r="C61" i="3"/>
  <c r="E61" i="3"/>
  <c r="E63" i="3"/>
  <c r="D63" i="3"/>
  <c r="C63" i="3"/>
  <c r="E122" i="3"/>
  <c r="D122" i="3"/>
  <c r="C122" i="3"/>
  <c r="C65" i="3"/>
  <c r="E65" i="3"/>
  <c r="D65" i="3"/>
  <c r="G135" i="3"/>
  <c r="W146" i="3"/>
  <c r="D8" i="3"/>
  <c r="T148" i="3"/>
  <c r="T153" i="3"/>
  <c r="T158" i="3"/>
  <c r="T163" i="3"/>
  <c r="T168" i="3"/>
  <c r="T173" i="3"/>
  <c r="T178" i="3"/>
  <c r="V148" i="3"/>
  <c r="V153" i="3"/>
  <c r="V158" i="3"/>
  <c r="V163" i="3"/>
  <c r="V168" i="3"/>
  <c r="V173" i="3"/>
  <c r="V178" i="3"/>
  <c r="C100" i="3"/>
  <c r="T149" i="3"/>
  <c r="T154" i="3"/>
  <c r="T159" i="3"/>
  <c r="T164" i="3"/>
  <c r="T169" i="3"/>
  <c r="T174" i="3"/>
  <c r="D100" i="3"/>
  <c r="V149" i="3"/>
  <c r="V154" i="3"/>
  <c r="V159" i="3"/>
  <c r="V164" i="3"/>
  <c r="V169" i="3"/>
  <c r="V174" i="3"/>
  <c r="E100" i="3"/>
  <c r="D101" i="3"/>
  <c r="T150" i="3"/>
  <c r="T155" i="3"/>
  <c r="T160" i="3"/>
  <c r="T165" i="3"/>
  <c r="T170" i="3"/>
  <c r="T175" i="3"/>
  <c r="E101" i="3"/>
  <c r="V150" i="3"/>
  <c r="V155" i="3"/>
  <c r="V160" i="3"/>
  <c r="V165" i="3"/>
  <c r="V170" i="3"/>
  <c r="V175" i="3"/>
  <c r="T151" i="3"/>
  <c r="T156" i="3"/>
  <c r="T161" i="3"/>
  <c r="T166" i="3"/>
  <c r="T171" i="3"/>
  <c r="T176" i="3"/>
  <c r="C103" i="3"/>
  <c r="V151" i="3"/>
  <c r="V156" i="3"/>
  <c r="V161" i="3"/>
  <c r="V166" i="3"/>
  <c r="V171" i="3"/>
  <c r="V176" i="3"/>
  <c r="D103" i="3"/>
  <c r="Q146" i="3"/>
  <c r="T152" i="3"/>
  <c r="T157" i="3"/>
  <c r="T162" i="3"/>
  <c r="T167" i="3"/>
  <c r="T172" i="3"/>
  <c r="V152" i="3"/>
  <c r="V157" i="3"/>
  <c r="V162" i="3"/>
  <c r="V167" i="3"/>
  <c r="V17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IAO will ensure IPSec VPNs are established as tunnel type VPNs when transporting management traffic across an ip backbone network.</t>
        </r>
      </text>
    </comment>
    <comment ref="K26" authorId="0" shapeId="0" xr:uid="{00000000-0006-0000-0400-000003000000}">
      <text>
        <r>
          <rPr>
            <sz val="11"/>
            <rFont val="Calibri"/>
          </rPr>
          <t>Management connections to a network device must be established using secure protocols with FIPS 140-2 validated cryptographic modules.</t>
        </r>
      </text>
    </comment>
    <comment ref="L26" authorId="0" shapeId="0" xr:uid="{00000000-0006-0000-0400-000002000000}">
      <text>
        <r>
          <rPr>
            <sz val="11"/>
            <rFont val="Calibri"/>
          </rPr>
          <t>The network element must not use SSH Version 1 for administrative access.</t>
        </r>
      </text>
    </comment>
    <comment ref="J32" authorId="0" shapeId="0" xr:uid="{00000000-0006-0000-0400-000004000000}">
      <text>
        <r>
          <rPr>
            <sz val="11"/>
            <rFont val="Calibri"/>
          </rPr>
          <t>Gateway configuration at the remote VPN end-point is a not a mirror of the local gateway</t>
        </r>
      </text>
    </comment>
    <comment ref="J33" authorId="0" shapeId="0" xr:uid="{00000000-0006-0000-0400-000005000000}">
      <text>
        <r>
          <rPr>
            <sz val="11"/>
            <rFont val="Calibri"/>
          </rPr>
          <t>The running configuration must be synchronized with the startup configuration after changes have been made and implemented.</t>
        </r>
      </text>
    </comment>
    <comment ref="J34" authorId="0" shapeId="0" xr:uid="{00000000-0006-0000-0400-000006000000}">
      <text>
        <r>
          <rPr>
            <sz val="11"/>
            <rFont val="Calibri"/>
          </rPr>
          <t>The network element must timeout management connections for administrative access after 10 minutes or less of inactivity.</t>
        </r>
      </text>
    </comment>
    <comment ref="K34" authorId="0" shapeId="0" xr:uid="{00000000-0006-0000-0400-000007000000}">
      <text>
        <r>
          <rPr>
            <sz val="11"/>
            <rFont val="Calibri"/>
          </rPr>
          <t>The network element must time out access to the console port after 10 minutes or less of inactivity.</t>
        </r>
      </text>
    </comment>
    <comment ref="J38" authorId="0" shapeId="0" xr:uid="{00000000-0006-0000-0400-000008000000}">
      <text>
        <r>
          <rPr>
            <sz val="11"/>
            <rFont val="Calibri"/>
          </rPr>
          <t>Network devices must not have any default manufacturer passwords.</t>
        </r>
      </text>
    </comment>
    <comment ref="K38" authorId="0" shapeId="0" xr:uid="{00000000-0006-0000-0400-000009000000}">
      <text>
        <r>
          <rPr>
            <sz val="11"/>
            <rFont val="Calibri"/>
          </rPr>
          <t>The network device must not use the default or well-known SNMP community strings public and private.</t>
        </r>
      </text>
    </comment>
    <comment ref="J39" authorId="0" shapeId="0" xr:uid="{00000000-0006-0000-0400-00000A000000}">
      <text>
        <r>
          <rPr>
            <sz val="11"/>
            <rFont val="Calibri"/>
          </rPr>
          <t>Link Layer Discovery Protocols (LLDPs) must be disabled on all external facing interfaces.</t>
        </r>
      </text>
    </comment>
    <comment ref="K39" authorId="0" shapeId="0" xr:uid="{00000000-0006-0000-0400-00001E000000}">
      <text>
        <r>
          <rPr>
            <sz val="11"/>
            <rFont val="Calibri"/>
          </rPr>
          <t>Network devices must have TCP and UDP small servers disabled.</t>
        </r>
      </text>
    </comment>
    <comment ref="L39" authorId="0" shapeId="0" xr:uid="{00000000-0006-0000-0400-00001F000000}">
      <text>
        <r>
          <rPr>
            <sz val="11"/>
            <rFont val="Calibri"/>
          </rPr>
          <t>The network element must have the Finger service disabled.</t>
        </r>
      </text>
    </comment>
    <comment ref="M39" authorId="0" shapeId="0" xr:uid="{00000000-0006-0000-0400-00000B000000}">
      <text>
        <r>
          <rPr>
            <sz val="11"/>
            <rFont val="Calibri"/>
          </rPr>
          <t>The Configuration auto-loading feature must be disabled when connected to an operational network.</t>
        </r>
      </text>
    </comment>
    <comment ref="N39" authorId="0" shapeId="0" xr:uid="{00000000-0006-0000-0400-00000C000000}">
      <text>
        <r>
          <rPr>
            <sz val="11"/>
            <rFont val="Calibri"/>
          </rPr>
          <t>The router must have IP source routing disabled.</t>
        </r>
      </text>
    </comment>
    <comment ref="O39" authorId="0" shapeId="0" xr:uid="{00000000-0006-0000-0400-00000D000000}">
      <text>
        <r>
          <rPr>
            <sz val="11"/>
            <rFont val="Calibri"/>
          </rPr>
          <t>IP Proxy ARP must be disabled on all external interfaces.</t>
        </r>
      </text>
    </comment>
    <comment ref="P39" authorId="0" shapeId="0" xr:uid="{00000000-0006-0000-0400-00000E000000}">
      <text>
        <r>
          <rPr>
            <sz val="11"/>
            <rFont val="Calibri"/>
          </rPr>
          <t>IP directed broadcast must be disabled on all layer 3 interfaces.</t>
        </r>
      </text>
    </comment>
    <comment ref="Q39" authorId="0" shapeId="0" xr:uid="{00000000-0006-0000-0400-00000F000000}">
      <text>
        <r>
          <rPr>
            <sz val="11"/>
            <rFont val="Calibri"/>
          </rPr>
          <t>The administrator must ensure ICMP unreachable notifications, mask replies, and redirects are disabled on all external interfaces of the premise router.</t>
        </r>
      </text>
    </comment>
    <comment ref="R39" authorId="0" shapeId="0" xr:uid="{00000000-0006-0000-0400-000010000000}">
      <text>
        <r>
          <rPr>
            <sz val="11"/>
            <rFont val="Calibri"/>
          </rPr>
          <t>The network element must have HTTP service for administrative access disabled.</t>
        </r>
      </text>
    </comment>
    <comment ref="S39" authorId="0" shapeId="0" xr:uid="{00000000-0006-0000-0400-000011000000}">
      <text>
        <r>
          <rPr>
            <sz val="11"/>
            <rFont val="Calibri"/>
          </rPr>
          <t>BOOTP services must be disabled.</t>
        </r>
      </text>
    </comment>
    <comment ref="T39" authorId="0" shapeId="0" xr:uid="{00000000-0006-0000-0400-000012000000}">
      <text>
        <r>
          <rPr>
            <sz val="11"/>
            <rFont val="Calibri"/>
          </rPr>
          <t>Network devices must have the PAD service disabled.</t>
        </r>
      </text>
    </comment>
    <comment ref="U39" authorId="0" shapeId="0" xr:uid="{00000000-0006-0000-0400-000013000000}">
      <text>
        <r>
          <rPr>
            <sz val="11"/>
            <rFont val="Calibri"/>
          </rPr>
          <t>Network devices must have identification support disabled.</t>
        </r>
      </text>
    </comment>
    <comment ref="V39" authorId="0" shapeId="0" xr:uid="{00000000-0006-0000-0400-000014000000}">
      <text>
        <r>
          <rPr>
            <sz val="11"/>
            <rFont val="Calibri"/>
          </rPr>
          <t>DHCP Services must be disabled.</t>
        </r>
      </text>
    </comment>
    <comment ref="W39" authorId="0" shapeId="0" xr:uid="{00000000-0006-0000-0400-000015000000}">
      <text>
        <r>
          <rPr>
            <sz val="11"/>
            <rFont val="Calibri"/>
          </rPr>
          <t>Gratuitous ARP must be disabled.</t>
        </r>
      </text>
    </comment>
    <comment ref="X39" authorId="0" shapeId="0" xr:uid="{00000000-0006-0000-0400-000016000000}">
      <text>
        <r>
          <rPr>
            <sz val="11"/>
            <rFont val="Calibri"/>
          </rPr>
          <t>The network element’s auxiliary port must be disabled unless it is connected to a secured modem providing encryption and authentication.</t>
        </r>
      </text>
    </comment>
    <comment ref="Y39" authorId="0" shapeId="0" xr:uid="{00000000-0006-0000-0400-000017000000}">
      <text>
        <r>
          <rPr>
            <sz val="11"/>
            <rFont val="Calibri"/>
          </rPr>
          <t>Router advertisements must be suppressed on all external-facing IPv6-enabled interfaces.</t>
        </r>
      </text>
    </comment>
    <comment ref="Z39" authorId="0" shapeId="0" xr:uid="{00000000-0006-0000-0400-000018000000}">
      <text>
        <r>
          <rPr>
            <sz val="11"/>
            <rFont val="Calibri"/>
          </rPr>
          <t>FTP servers on the device must be disabled.</t>
        </r>
      </text>
    </comment>
    <comment ref="AA39" authorId="0" shapeId="0" xr:uid="{00000000-0006-0000-0400-000019000000}">
      <text>
        <r>
          <rPr>
            <sz val="11"/>
            <rFont val="Calibri"/>
          </rPr>
          <t>The administrator must ensure BSD r command services are disabled.</t>
        </r>
      </text>
    </comment>
    <comment ref="AB39" authorId="0" shapeId="0" xr:uid="{00000000-0006-0000-0400-00001A000000}">
      <text>
        <r>
          <rPr>
            <sz val="11"/>
            <rFont val="Calibri"/>
          </rPr>
          <t>The network element must be configured so that ICMPv6 unreachable notifications and redirects are disabled on all external facing interfaces.</t>
        </r>
      </text>
    </comment>
    <comment ref="AC39" authorId="0" shapeId="0" xr:uid="{00000000-0006-0000-0400-00001B000000}">
      <text>
        <r>
          <rPr>
            <sz val="11"/>
            <rFont val="Calibri"/>
          </rPr>
          <t>A service or feature that calls home to the vendor must be disabled.</t>
        </r>
      </text>
    </comment>
    <comment ref="AD39" authorId="0" shapeId="0" xr:uid="{00000000-0006-0000-0400-00001C000000}">
      <text>
        <r>
          <rPr>
            <sz val="11"/>
            <rFont val="Calibri"/>
          </rPr>
          <t>The administrator must ensure that Protocol Independent Multicast (PIM) is disabled on all interfaces that are not required to support multicast routing.</t>
        </r>
      </text>
    </comment>
    <comment ref="AE39" authorId="0" shapeId="0" xr:uid="{00000000-0006-0000-0400-00001D000000}">
      <text>
        <r>
          <rPr>
            <sz val="11"/>
            <rFont val="Calibri"/>
          </rPr>
          <t>The network element must have the Maintenance Operation Protocol (MOP) service disabled.</t>
        </r>
      </text>
    </comment>
    <comment ref="J40" authorId="0" shapeId="0" xr:uid="{00000000-0006-0000-0400-000020000000}">
      <text>
        <r>
          <rPr>
            <sz val="11"/>
            <rFont val="Calibri"/>
          </rPr>
          <t>The network element must have DNS servers defined if it is configured as a client resolver.</t>
        </r>
      </text>
    </comment>
    <comment ref="J41" authorId="0" shapeId="0" xr:uid="{00000000-0006-0000-0400-000021000000}">
      <text>
        <r>
          <rPr>
            <sz val="11"/>
            <rFont val="Calibri"/>
          </rPr>
          <t>The network element must be configured for a maximum number of unsuccessful SSH login attempts set at 3 before resetting the interface.</t>
        </r>
      </text>
    </comment>
    <comment ref="J45" authorId="0" shapeId="0" xr:uid="{00000000-0006-0000-0400-000022000000}">
      <text>
        <r>
          <rPr>
            <sz val="11"/>
            <rFont val="Calibri"/>
          </rPr>
          <t>The network device must use different SNMP community names or groups for various levels of read and write access.</t>
        </r>
      </text>
    </comment>
    <comment ref="K45" authorId="0" shapeId="0" xr:uid="{00000000-0006-0000-0400-000023000000}">
      <text>
        <r>
          <rPr>
            <sz val="11"/>
            <rFont val="Calibri"/>
          </rPr>
          <t>Group accounts must not be configured for use on the network device.</t>
        </r>
      </text>
    </comment>
    <comment ref="J46" authorId="0" shapeId="0" xr:uid="{00000000-0006-0000-0400-000024000000}">
      <text>
        <r>
          <rPr>
            <sz val="11"/>
            <rFont val="Calibri"/>
          </rPr>
          <t>Network devices must be password protected.</t>
        </r>
      </text>
    </comment>
    <comment ref="K46" authorId="0" shapeId="0" xr:uid="{00000000-0006-0000-0400-000025000000}">
      <text>
        <r>
          <rPr>
            <sz val="11"/>
            <rFont val="Calibri"/>
          </rPr>
          <t>The network element must be configured to ensure passwords are not viewable when displaying configuration information.</t>
        </r>
      </text>
    </comment>
    <comment ref="L46" authorId="0" shapeId="0" xr:uid="{00000000-0006-0000-0400-000026000000}">
      <text>
        <r>
          <rPr>
            <sz val="11"/>
            <rFont val="Calibri"/>
          </rPr>
          <t>The router administrator will ensure a password is required to gain access to the router</t>
        </r>
        <r>
          <rPr>
            <sz val="11"/>
            <color rgb="FF000000"/>
            <rFont val="Calibri"/>
          </rPr>
          <t>'</t>
        </r>
        <r>
          <rPr>
            <sz val="11"/>
            <color rgb="FF000000"/>
            <rFont val="Calibri"/>
          </rPr>
          <t>s diagnostics port.</t>
        </r>
      </text>
    </comment>
    <comment ref="J47" authorId="0" shapeId="0" xr:uid="{00000000-0006-0000-0400-000027000000}">
      <text>
        <r>
          <rPr>
            <sz val="11"/>
            <rFont val="Calibri"/>
          </rPr>
          <t>Unauthorized accounts must not be configured for access to the network device.</t>
        </r>
      </text>
    </comment>
    <comment ref="J48" authorId="0" shapeId="0" xr:uid="{00000000-0006-0000-0400-000028000000}">
      <text>
        <r>
          <rPr>
            <sz val="11"/>
            <rFont val="Calibri"/>
          </rPr>
          <t>Authorized accounts must be assigned the least privilege level necessary to perform assigned duties.</t>
        </r>
      </text>
    </comment>
    <comment ref="K48" authorId="0" shapeId="0" xr:uid="{00000000-0006-0000-0400-000029000000}">
      <text>
        <r>
          <rPr>
            <sz val="11"/>
            <rFont val="Calibri"/>
          </rPr>
          <t>The network device must only allow SNMP read-only access.</t>
        </r>
      </text>
    </comment>
    <comment ref="L48" authorId="0" shapeId="0" xr:uid="{00000000-0006-0000-0400-00002A000000}">
      <text>
        <r>
          <rPr>
            <sz val="11"/>
            <rFont val="Calibri"/>
          </rPr>
          <t>The emergency administration account must be set to an appropriate authorization level to perform necessary administrative functions when the authentication server is not online.</t>
        </r>
      </text>
    </comment>
    <comment ref="J63" authorId="0" shapeId="0" xr:uid="{00000000-0006-0000-0400-00002B000000}">
      <text>
        <r>
          <rPr>
            <sz val="11"/>
            <rFont val="Calibri"/>
          </rPr>
          <t>The network element must be running a current and supported operating system with all IAVMs addressed.</t>
        </r>
      </text>
    </comment>
    <comment ref="J67" authorId="0" shapeId="0" xr:uid="{00000000-0006-0000-0400-00002C000000}">
      <text>
        <r>
          <rPr>
            <sz val="11"/>
            <rFont val="Calibri"/>
          </rPr>
          <t>The network element must be running a current and supported operating system with all IAVMs addressed.</t>
        </r>
      </text>
    </comment>
    <comment ref="K67" authorId="0" shapeId="0" xr:uid="{00000000-0006-0000-0400-00002D000000}">
      <text>
        <r>
          <rPr>
            <sz val="11"/>
            <rFont val="Calibri"/>
          </rPr>
          <t>The IAO will ensure that the router or firewall software has been upgraded to mitigate the risk of DNS cache poisoning attack caused by a flawed PAT implementation using a predictable source port allocation method for DNS query traffic.</t>
        </r>
      </text>
    </comment>
    <comment ref="J70" authorId="0" shapeId="0" xr:uid="{00000000-0006-0000-0400-00002E000000}">
      <text>
        <r>
          <rPr>
            <sz val="11"/>
            <rFont val="Calibri"/>
          </rPr>
          <t>The network device must log all access control lists (ACL) deny statements.</t>
        </r>
      </text>
    </comment>
    <comment ref="K70" authorId="0" shapeId="0" xr:uid="{00000000-0006-0000-0400-00002F000000}">
      <text>
        <r>
          <rPr>
            <sz val="11"/>
            <rFont val="Calibri"/>
          </rPr>
          <t>The network element must log all attempts to establish a management connection for administrative access.</t>
        </r>
      </text>
    </comment>
    <comment ref="L70" authorId="0" shapeId="0" xr:uid="{00000000-0006-0000-0400-000030000000}">
      <text>
        <r>
          <rPr>
            <sz val="11"/>
            <rFont val="Calibri"/>
          </rPr>
          <t>The network element must log all messages except debugging and send all log data to a syslog server.</t>
        </r>
      </text>
    </comment>
    <comment ref="J72" authorId="0" shapeId="0" xr:uid="{00000000-0006-0000-0400-000031000000}">
      <text>
        <r>
          <rPr>
            <sz val="11"/>
            <rFont val="Calibri"/>
          </rPr>
          <t>The network element must authenticate all NTP messages received from NTP servers and peers.</t>
        </r>
      </text>
    </comment>
    <comment ref="K72" authorId="0" shapeId="0" xr:uid="{00000000-0006-0000-0400-000032000000}">
      <text>
        <r>
          <rPr>
            <sz val="11"/>
            <rFont val="Calibri"/>
          </rPr>
          <t>The network element must use two or more NTP servers to synchronize time.</t>
        </r>
      </text>
    </comment>
    <comment ref="J73" authorId="0" shapeId="0" xr:uid="{00000000-0006-0000-0400-000033000000}">
      <text>
        <r>
          <rPr>
            <sz val="11"/>
            <rFont val="Calibri"/>
          </rPr>
          <t>The network device must log all access control lists (ACL) deny statements.</t>
        </r>
      </text>
    </comment>
    <comment ref="J77" authorId="0" shapeId="0" xr:uid="{00000000-0006-0000-0400-000034000000}">
      <text>
        <r>
          <rPr>
            <sz val="11"/>
            <rFont val="Calibri"/>
          </rPr>
          <t>The network element must log all messages except debugging and send all log data to a syslog server.</t>
        </r>
      </text>
    </comment>
    <comment ref="J104" authorId="0" shapeId="0" xr:uid="{00000000-0006-0000-0400-000035000000}">
      <text>
        <r>
          <rPr>
            <sz val="11"/>
            <rFont val="Calibri"/>
          </rPr>
          <t>The IAO will ensure that the router or firewall software has been upgraded to mitigate the risk of DNS cache poisoning attack caused by a flawed PAT implementation using a predictable source port allocation method for DNS query traffic.</t>
        </r>
      </text>
    </comment>
    <comment ref="J105" authorId="0" shapeId="0" xr:uid="{00000000-0006-0000-0400-000036000000}">
      <text>
        <r>
          <rPr>
            <sz val="11"/>
            <rFont val="Calibri"/>
          </rPr>
          <t>The IAO will ensure IPSec VPNs are established as tunnel type VPNs when transporting management traffic across an ip backbone network.</t>
        </r>
      </text>
    </comment>
    <comment ref="K105" authorId="0" shapeId="0" xr:uid="{00000000-0006-0000-0400-000048000000}">
      <text>
        <r>
          <rPr>
            <sz val="11"/>
            <rFont val="Calibri"/>
          </rPr>
          <t>The network element must only allow SNMP access from addresses belonging to the management network.</t>
        </r>
      </text>
    </comment>
    <comment ref="L105" authorId="0" shapeId="0" xr:uid="{00000000-0006-0000-0400-000049000000}">
      <text>
        <r>
          <rPr>
            <sz val="11"/>
            <rFont val="Calibri"/>
          </rPr>
          <t>The administrator must ensure SNMP is blocked at all external interfaces.</t>
        </r>
      </text>
    </comment>
    <comment ref="M105" authorId="0" shapeId="0" xr:uid="{00000000-0006-0000-0400-00004A000000}">
      <text>
        <r>
          <rPr>
            <sz val="11"/>
            <rFont val="Calibri"/>
          </rPr>
          <t>BGP connections must be restricted to authorized IP addresses of neighbors from trusted Autonomous Systems.</t>
        </r>
      </text>
    </comment>
    <comment ref="N105" authorId="0" shapeId="0" xr:uid="{00000000-0006-0000-0400-00004B000000}">
      <text>
        <r>
          <rPr>
            <sz val="11"/>
            <rFont val="Calibri"/>
          </rPr>
          <t>The administrator must bind the ingress ACL filtering packets entering the network to the external interface on an inbound direction.</t>
        </r>
      </text>
    </comment>
    <comment ref="O105" authorId="0" shapeId="0" xr:uid="{00000000-0006-0000-0400-00004C000000}">
      <text>
        <r>
          <rPr>
            <sz val="11"/>
            <rFont val="Calibri"/>
          </rPr>
          <t>VLAN 1 must not be used for user VLANs.</t>
        </r>
      </text>
    </comment>
    <comment ref="P105" authorId="0" shapeId="0" xr:uid="{00000000-0006-0000-0400-00004D000000}">
      <text>
        <r>
          <rPr>
            <sz val="11"/>
            <rFont val="Calibri"/>
          </rPr>
          <t>VLAN 1 must be pruned from all trunk and access ports that do not require it.</t>
        </r>
      </text>
    </comment>
    <comment ref="Q105" authorId="0" shapeId="0" xr:uid="{00000000-0006-0000-0400-00004E000000}">
      <text>
        <r>
          <rPr>
            <sz val="11"/>
            <rFont val="Calibri"/>
          </rPr>
          <t>Disabled switch ports must be placed in an unused VLAN (do not use VLAN1).</t>
        </r>
      </text>
    </comment>
    <comment ref="R105" authorId="0" shapeId="0" xr:uid="{00000000-0006-0000-0400-00004F000000}">
      <text>
        <r>
          <rPr>
            <sz val="11"/>
            <rFont val="Calibri"/>
          </rPr>
          <t>L2TP must not pass into the private network of an enclave.</t>
        </r>
      </text>
    </comment>
    <comment ref="S105" authorId="0" shapeId="0" xr:uid="{00000000-0006-0000-0400-000050000000}">
      <text>
        <r>
          <rPr>
            <sz val="11"/>
            <rFont val="Calibri"/>
          </rPr>
          <t>Access switchports must not be assigned to the native VLAN.</t>
        </r>
      </text>
    </comment>
    <comment ref="T105" authorId="0" shapeId="0" xr:uid="{00000000-0006-0000-0400-000051000000}">
      <text>
        <r>
          <rPr>
            <sz val="11"/>
            <rFont val="Calibri"/>
          </rPr>
          <t>The ISSO/NSO will ensure the premise router does not have a routing protocol session with a peer router belonging to an AS (Autonomous System) of the AG service provider. A static route is the only acceptable route to an AG.</t>
        </r>
      </text>
    </comment>
    <comment ref="U105" authorId="0" shapeId="0" xr:uid="{00000000-0006-0000-0400-000052000000}">
      <text>
        <r>
          <rPr>
            <sz val="11"/>
            <rFont val="Calibri"/>
          </rPr>
          <t>The IAO/NSO will ensure the AG network service provider IP addresses are not redistributed into or advertised to the NIPRNet or any router belonging to any other Autonomous System (AS) i.e. to another AG device in another AS.</t>
        </r>
      </text>
    </comment>
    <comment ref="V105" authorId="0" shapeId="0" xr:uid="{00000000-0006-0000-0400-000053000000}">
      <text>
        <r>
          <rPr>
            <sz val="11"/>
            <rFont val="Calibri"/>
          </rPr>
          <t>The network element must only allow management connections for administrative access from hosts residing in to the management network.</t>
        </r>
      </text>
    </comment>
    <comment ref="W105" authorId="0" shapeId="0" xr:uid="{00000000-0006-0000-0400-000054000000}">
      <text>
        <r>
          <rPr>
            <sz val="11"/>
            <rFont val="Calibri"/>
          </rPr>
          <t>The native VLAN must be assigned to a VLAN ID other than the default VLAN for all 802.1q trunk links.</t>
        </r>
      </text>
    </comment>
    <comment ref="X105" authorId="0" shapeId="0" xr:uid="{00000000-0006-0000-0400-000055000000}">
      <text>
        <r>
          <rPr>
            <sz val="11"/>
            <rFont val="Calibri"/>
          </rPr>
          <t>Port trunking must be disabled on all access ports (do not configure trunk on, desirable, non-negotiate, or auto--only off).</t>
        </r>
      </text>
    </comment>
    <comment ref="Y105" authorId="0" shapeId="0" xr:uid="{00000000-0006-0000-0400-000056000000}">
      <text>
        <r>
          <rPr>
            <sz val="11"/>
            <rFont val="Calibri"/>
          </rPr>
          <t>A dedicated management VLAN or VLANs must be configured to keep management traffic separate from user data and control plane traffic.</t>
        </r>
      </text>
    </comment>
    <comment ref="Z105" authorId="0" shapeId="0" xr:uid="{00000000-0006-0000-0400-000057000000}">
      <text>
        <r>
          <rPr>
            <sz val="11"/>
            <rFont val="Calibri"/>
          </rPr>
          <t>The SA will utilize ingress and egress ACLs to restrict traffic destined to the enclave perimeter in accordance with the guidelines contained in DoD Instruction 8551.1 for all ports and protocols required for operational commitments.</t>
        </r>
      </text>
    </comment>
    <comment ref="AA105" authorId="0" shapeId="0" xr:uid="{00000000-0006-0000-0400-000058000000}">
      <text>
        <r>
          <rPr>
            <sz val="11"/>
            <rFont val="Calibri"/>
          </rPr>
          <t>The administrator must bind the egress ACL filtering packets leaving the network to the internal interface on an inbound direction.</t>
        </r>
      </text>
    </comment>
    <comment ref="AB105" authorId="0" shapeId="0" xr:uid="{00000000-0006-0000-0400-000059000000}">
      <text>
        <r>
          <rPr>
            <sz val="11"/>
            <rFont val="Calibri"/>
          </rPr>
          <t>The network device must be configured to ensure IPv6 Site Local Unicast addresses are not defined in the enclave, (FEC0::/10). Note that this consist of all addresses that begin with FEC, FED, FEE and FEF.</t>
        </r>
      </text>
    </comment>
    <comment ref="AC105" authorId="0" shapeId="0" xr:uid="{00000000-0006-0000-0400-00005A000000}">
      <text>
        <r>
          <rPr>
            <sz val="11"/>
            <rFont val="Calibri"/>
          </rPr>
          <t>ISATAP tunnels must terminate at an interior router.</t>
        </r>
      </text>
    </comment>
    <comment ref="AD105" authorId="0" shapeId="0" xr:uid="{00000000-0006-0000-0400-00005B000000}">
      <text>
        <r>
          <rPr>
            <sz val="11"/>
            <rFont val="Calibri"/>
          </rPr>
          <t>IPSec tunnels used to transit management traffic must be restricted to only the authorized management packets based on destination and source IP address.</t>
        </r>
      </text>
    </comment>
    <comment ref="AE105" authorId="0" shapeId="0" xr:uid="{00000000-0006-0000-0400-00005C000000}">
      <text>
        <r>
          <rPr>
            <sz val="11"/>
            <rFont val="Calibri"/>
          </rPr>
          <t>IGP instances configured on the OOBM gateway router do not peer only with their appropriate routing domain</t>
        </r>
      </text>
    </comment>
    <comment ref="AF105" authorId="0" shapeId="0" xr:uid="{00000000-0006-0000-0400-000037000000}">
      <text>
        <r>
          <rPr>
            <sz val="11"/>
            <rFont val="Calibri"/>
          </rPr>
          <t>The routes from the two IGP domains are redistributed to each other.</t>
        </r>
      </text>
    </comment>
    <comment ref="AG105" authorId="0" shapeId="0" xr:uid="{00000000-0006-0000-0400-000038000000}">
      <text>
        <r>
          <rPr>
            <sz val="11"/>
            <rFont val="Calibri"/>
          </rPr>
          <t>Traffic from the managed network is able to access the OOBM gateway router</t>
        </r>
      </text>
    </comment>
    <comment ref="AH105" authorId="0" shapeId="0" xr:uid="{00000000-0006-0000-0400-000039000000}">
      <text>
        <r>
          <rPr>
            <sz val="11"/>
            <rFont val="Calibri"/>
          </rPr>
          <t>Traffic from the managed network will leak into the management network via the gateway router interface connected to the OOBM backbone.</t>
        </r>
      </text>
    </comment>
    <comment ref="AI105" authorId="0" shapeId="0" xr:uid="{00000000-0006-0000-0400-00003A000000}">
      <text>
        <r>
          <rPr>
            <sz val="11"/>
            <rFont val="Calibri"/>
          </rPr>
          <t>Management network traffic is leaking into the managed network.</t>
        </r>
      </text>
    </comment>
    <comment ref="AJ105" authorId="0" shapeId="0" xr:uid="{00000000-0006-0000-0400-00003B000000}">
      <text>
        <r>
          <rPr>
            <sz val="11"/>
            <rFont val="Calibri"/>
          </rPr>
          <t>The network element’s OOBM interface must be configured with an OOBM network address.</t>
        </r>
      </text>
    </comment>
    <comment ref="AK105" authorId="0" shapeId="0" xr:uid="{00000000-0006-0000-0400-00003C000000}">
      <text>
        <r>
          <rPr>
            <sz val="11"/>
            <rFont val="Calibri"/>
          </rPr>
          <t>The management interface is not configured with both an ingress and egress ACL.</t>
        </r>
      </text>
    </comment>
    <comment ref="AL105" authorId="0" shapeId="0" xr:uid="{00000000-0006-0000-0400-00003D000000}">
      <text>
        <r>
          <rPr>
            <sz val="11"/>
            <rFont val="Calibri"/>
          </rPr>
          <t>The network element’s management interface is not configured as passive for the IGP instance deployed in the managed network.</t>
        </r>
      </text>
    </comment>
    <comment ref="AM105" authorId="0" shapeId="0" xr:uid="{00000000-0006-0000-0400-00003E000000}">
      <text>
        <r>
          <rPr>
            <sz val="11"/>
            <rFont val="Calibri"/>
          </rPr>
          <t>The management interface is an access switchport and has not been assigned to a separate management VLAN.</t>
        </r>
      </text>
    </comment>
    <comment ref="AN105" authorId="0" shapeId="0" xr:uid="{00000000-0006-0000-0400-00003F000000}">
      <text>
        <r>
          <rPr>
            <sz val="11"/>
            <rFont val="Calibri"/>
          </rPr>
          <t>An address has not been configured for the management VLAN from space belonging to the OOBM network assigned to that site.</t>
        </r>
      </text>
    </comment>
    <comment ref="AO105" authorId="0" shapeId="0" xr:uid="{00000000-0006-0000-0400-000040000000}">
      <text>
        <r>
          <rPr>
            <sz val="11"/>
            <rFont val="Calibri"/>
          </rPr>
          <t>The access switchport connecting to the OOBM access switch is not the only port with membership to the management VLAN.</t>
        </r>
      </text>
    </comment>
    <comment ref="AP105" authorId="0" shapeId="0" xr:uid="{00000000-0006-0000-0400-000041000000}">
      <text>
        <r>
          <rPr>
            <sz val="11"/>
            <rFont val="Calibri"/>
          </rPr>
          <t>The management VLAN is not pruned from any VLAN trunk links belonging to the managed network’s infrastructure.</t>
        </r>
      </text>
    </comment>
    <comment ref="AQ105" authorId="0" shapeId="0" xr:uid="{00000000-0006-0000-0400-000042000000}">
      <text>
        <r>
          <rPr>
            <sz val="11"/>
            <rFont val="Calibri"/>
          </rPr>
          <t>The management VLAN is not configured with an IP address from the management network address block.</t>
        </r>
      </text>
    </comment>
    <comment ref="AR105" authorId="0" shapeId="0" xr:uid="{00000000-0006-0000-0400-000043000000}">
      <text>
        <r>
          <rPr>
            <sz val="11"/>
            <rFont val="Calibri"/>
          </rPr>
          <t>The ISSO will ensure that only authorized management traffic is forwarded by the multi-layer switch from the production or managed VLANs to the management VLAN.</t>
        </r>
      </text>
    </comment>
    <comment ref="AS105" authorId="0" shapeId="0" xr:uid="{00000000-0006-0000-0400-000044000000}">
      <text>
        <r>
          <rPr>
            <sz val="11"/>
            <rFont val="Calibri"/>
          </rPr>
          <t>Server VLAN interfaces must be protected by restrictive ACLs using a deny-by-default security posture.</t>
        </r>
      </text>
    </comment>
    <comment ref="AT105" authorId="0" shapeId="0" xr:uid="{00000000-0006-0000-0400-000045000000}">
      <text>
        <r>
          <rPr>
            <sz val="11"/>
            <rFont val="Calibri"/>
          </rPr>
          <t>Printers must be assigned to a VLAN that is not shared by unlike devices.</t>
        </r>
      </text>
    </comment>
    <comment ref="AU105" authorId="0" shapeId="0" xr:uid="{00000000-0006-0000-0400-000046000000}">
      <text>
        <r>
          <rPr>
            <sz val="11"/>
            <rFont val="Calibri"/>
          </rPr>
          <t>Tunnel endpoints must be explicitly defined as auto configuration tunnels are not permitted.</t>
        </r>
      </text>
    </comment>
    <comment ref="AV105" authorId="0" shapeId="0" xr:uid="{00000000-0006-0000-0400-000047000000}">
      <text>
        <r>
          <rPr>
            <sz val="11"/>
            <rFont val="Calibri"/>
          </rPr>
          <t>Tunnel entry and exit points must be in a deny-by-default security posture.</t>
        </r>
      </text>
    </comment>
    <comment ref="J106" authorId="0" shapeId="0" xr:uid="{00000000-0006-0000-0400-00005D000000}">
      <text>
        <r>
          <rPr>
            <sz val="11"/>
            <rFont val="Calibri"/>
          </rPr>
          <t>The network element must only allow SNMP access from addresses belonging to the management network.</t>
        </r>
      </text>
    </comment>
    <comment ref="K106" authorId="0" shapeId="0" xr:uid="{00000000-0006-0000-0400-00005E000000}">
      <text>
        <r>
          <rPr>
            <sz val="11"/>
            <rFont val="Calibri"/>
          </rPr>
          <t>The network element must only allow management connections for administrative access from hosts residing in to the management network.</t>
        </r>
      </text>
    </comment>
    <comment ref="L106" authorId="0" shapeId="0" xr:uid="{00000000-0006-0000-0400-00005F000000}">
      <text>
        <r>
          <rPr>
            <sz val="11"/>
            <rFont val="Calibri"/>
          </rPr>
          <t>The router must use its loopback or OOB management interface address as the source address when originating TACACS+ or RADIUS traffic.</t>
        </r>
      </text>
    </comment>
    <comment ref="M106" authorId="0" shapeId="0" xr:uid="{00000000-0006-0000-0400-000060000000}">
      <text>
        <r>
          <rPr>
            <sz val="11"/>
            <rFont val="Calibri"/>
          </rPr>
          <t>The router must use its loopback or OOB management interface address as the source address when originating syslog traffic.</t>
        </r>
      </text>
    </comment>
    <comment ref="N106" authorId="0" shapeId="0" xr:uid="{00000000-0006-0000-0400-000061000000}">
      <text>
        <r>
          <rPr>
            <sz val="11"/>
            <rFont val="Calibri"/>
          </rPr>
          <t>The router must use its loopback or OOB management interface address as the source address when originating NTP traffic.</t>
        </r>
      </text>
    </comment>
    <comment ref="O106" authorId="0" shapeId="0" xr:uid="{00000000-0006-0000-0400-000062000000}">
      <text>
        <r>
          <rPr>
            <sz val="11"/>
            <rFont val="Calibri"/>
          </rPr>
          <t>The router must use its loopback or OOB management interface address as the source address when originating SNMP traffic.</t>
        </r>
      </text>
    </comment>
    <comment ref="P106" authorId="0" shapeId="0" xr:uid="{00000000-0006-0000-0400-000063000000}">
      <text>
        <r>
          <rPr>
            <sz val="11"/>
            <rFont val="Calibri"/>
          </rPr>
          <t>The router must use its loopback or OOB management interface address as the source address when originating NetFlow traffic.</t>
        </r>
      </text>
    </comment>
    <comment ref="Q106" authorId="0" shapeId="0" xr:uid="{00000000-0006-0000-0400-000064000000}">
      <text>
        <r>
          <rPr>
            <sz val="11"/>
            <rFont val="Calibri"/>
          </rPr>
          <t>The network device must use its loopback or OOB management interface address as the source address when originating TFTP or FTP traffic.</t>
        </r>
      </text>
    </comment>
    <comment ref="J108" authorId="0" shapeId="0" xr:uid="{00000000-0006-0000-0400-000065000000}">
      <text>
        <r>
          <rPr>
            <sz val="11"/>
            <rFont val="Calibri"/>
          </rPr>
          <t>The network devices must require authentication prior to establishing a management connection for administrative access.</t>
        </r>
      </text>
    </comment>
    <comment ref="K108" authorId="0" shapeId="0" xr:uid="{00000000-0006-0000-0400-000066000000}">
      <text>
        <r>
          <rPr>
            <sz val="11"/>
            <rFont val="Calibri"/>
          </rPr>
          <t>In the event the authentication server is unavailable, the network device must have a single local account of last resort defined.</t>
        </r>
      </text>
    </comment>
    <comment ref="L108" authorId="0" shapeId="0" xr:uid="{00000000-0006-0000-0400-000067000000}">
      <text>
        <r>
          <rPr>
            <sz val="11"/>
            <rFont val="Calibri"/>
          </rPr>
          <t>The network device must require authentication for console access.</t>
        </r>
      </text>
    </comment>
    <comment ref="M108" authorId="0" shapeId="0" xr:uid="{00000000-0006-0000-0400-000068000000}">
      <text>
        <r>
          <rPr>
            <sz val="11"/>
            <rFont val="Calibri"/>
          </rPr>
          <t>Network devices must use two or more authentication servers for the purpose of granting administrative access.</t>
        </r>
      </text>
    </comment>
    <comment ref="J109" authorId="0" shapeId="0" xr:uid="{00000000-0006-0000-0400-000069000000}">
      <text>
        <r>
          <rPr>
            <sz val="11"/>
            <rFont val="Calibri"/>
          </rPr>
          <t>Management connections to a network device must be established using secure protocols with FIPS 140-2 validated cryptographic modules.</t>
        </r>
      </text>
    </comment>
    <comment ref="K109" authorId="0" shapeId="0" xr:uid="{00000000-0006-0000-0400-00006A000000}">
      <text>
        <r>
          <rPr>
            <sz val="11"/>
            <rFont val="Calibri"/>
          </rPr>
          <t>The network device must use SNMP Version 3 Security Model with FIPS 140-2 validated cryptography for any SNMP agent configured on the device.</t>
        </r>
      </text>
    </comment>
    <comment ref="L109" authorId="0" shapeId="0" xr:uid="{00000000-0006-0000-0400-00006B000000}">
      <text>
        <r>
          <rPr>
            <sz val="11"/>
            <rFont val="Calibri"/>
          </rPr>
          <t>The network element must not use SSH Version 1 for administrative access.</t>
        </r>
      </text>
    </comment>
    <comment ref="J111" authorId="0" shapeId="0" xr:uid="{00000000-0006-0000-0400-00006C000000}">
      <text>
        <r>
          <rPr>
            <sz val="11"/>
            <rFont val="Calibri"/>
          </rPr>
          <t>A dedicated management VLAN or VLANs must be configured to keep management traffic separate from user data and control plane traffic.</t>
        </r>
      </text>
    </comment>
    <comment ref="J116" authorId="0" shapeId="0" xr:uid="{00000000-0006-0000-0400-00006D000000}">
      <text>
        <r>
          <rPr>
            <sz val="11"/>
            <rFont val="Calibri"/>
          </rPr>
          <t>The administrator must ensure SNMP is blocked at all external interfaces.</t>
        </r>
      </text>
    </comment>
    <comment ref="K116" authorId="0" shapeId="0" xr:uid="{00000000-0006-0000-0400-00006F000000}">
      <text>
        <r>
          <rPr>
            <sz val="11"/>
            <rFont val="Calibri"/>
          </rPr>
          <t>Internet Control Message Types (ICMP) must be blocked inbound from external untrusted networks (e.g., ISP and other non-DoD networks).</t>
        </r>
      </text>
    </comment>
    <comment ref="L116" authorId="0" shapeId="0" xr:uid="{00000000-0006-0000-0400-000070000000}">
      <text>
        <r>
          <rPr>
            <sz val="11"/>
            <rFont val="Calibri"/>
          </rPr>
          <t>Internet Control Message Types (ICMP) must be blocked outbound to external untrusted networks (e.g., ISP and other non-DoD networks).</t>
        </r>
      </text>
    </comment>
    <comment ref="M116" authorId="0" shapeId="0" xr:uid="{00000000-0006-0000-0400-000071000000}">
      <text>
        <r>
          <rPr>
            <sz val="11"/>
            <rFont val="Calibri"/>
          </rPr>
          <t>Outbound ICMP Time Exceed messages must be blocked to prevent network discovery by unauthorized users.</t>
        </r>
      </text>
    </comment>
    <comment ref="N116" authorId="0" shapeId="0" xr:uid="{00000000-0006-0000-0400-000072000000}">
      <text>
        <r>
          <rPr>
            <sz val="11"/>
            <rFont val="Calibri"/>
          </rPr>
          <t>BGP connections must be restricted to authorized IP addresses of neighbors from trusted Autonomous Systems.</t>
        </r>
      </text>
    </comment>
    <comment ref="O116" authorId="0" shapeId="0" xr:uid="{00000000-0006-0000-0400-000073000000}">
      <text>
        <r>
          <rPr>
            <sz val="11"/>
            <rFont val="Calibri"/>
          </rPr>
          <t>The network device must not accept any outbound IP packets that contain an illegitimate address in the source address field by enabling Unicast Reverse Path Forwarding (uRPF) Strict mode or via egress ACL.</t>
        </r>
      </text>
    </comment>
    <comment ref="P116" authorId="0" shapeId="0" xr:uid="{00000000-0006-0000-0400-000074000000}">
      <text>
        <r>
          <rPr>
            <sz val="11"/>
            <rFont val="Calibri"/>
          </rPr>
          <t>TCP intercept features must be provided by the network device by implementing a filter to rate limit and protect publicly accessible servers from any TCP SYN flood attacks from an outside network.</t>
        </r>
      </text>
    </comment>
    <comment ref="Q116" authorId="0" shapeId="0" xr:uid="{00000000-0006-0000-0400-000075000000}">
      <text>
        <r>
          <rPr>
            <sz val="11"/>
            <rFont val="Calibri"/>
          </rPr>
          <t>The administrator must bind the ingress ACL filtering packets entering the network to the external interface on an inbound direction.</t>
        </r>
      </text>
    </comment>
    <comment ref="R116" authorId="0" shapeId="0" xr:uid="{00000000-0006-0000-0400-000076000000}">
      <text>
        <r>
          <rPr>
            <sz val="11"/>
            <rFont val="Calibri"/>
          </rPr>
          <t>L2TP must not pass into the private network of an enclave.</t>
        </r>
      </text>
    </comment>
    <comment ref="S116" authorId="0" shapeId="0" xr:uid="{00000000-0006-0000-0400-000077000000}">
      <text>
        <r>
          <rPr>
            <sz val="11"/>
            <rFont val="Calibri"/>
          </rPr>
          <t>The ISSO/NSO will ensure premise router interfaces that connect to an AG (i.e., ISP) are configured with an ingress ACL that only permits packets with destination addresses within the sites address space.</t>
        </r>
      </text>
    </comment>
    <comment ref="T116" authorId="0" shapeId="0" xr:uid="{00000000-0006-0000-0400-000078000000}">
      <text>
        <r>
          <rPr>
            <sz val="11"/>
            <rFont val="Calibri"/>
          </rPr>
          <t>The network device must drop half-open TCP connections through filtering thresholds or timeout periods.</t>
        </r>
      </text>
    </comment>
    <comment ref="U116" authorId="0" shapeId="0" xr:uid="{00000000-0006-0000-0400-000079000000}">
      <text>
        <r>
          <rPr>
            <sz val="11"/>
            <rFont val="Calibri"/>
          </rPr>
          <t>The SA will utilize ingress and egress ACLs to restrict traffic destined to the enclave perimeter in accordance with the guidelines contained in DoD Instruction 8551.1 for all ports and protocols required for operational commitments.</t>
        </r>
      </text>
    </comment>
    <comment ref="V116" authorId="0" shapeId="0" xr:uid="{00000000-0006-0000-0400-00007A000000}">
      <text>
        <r>
          <rPr>
            <sz val="11"/>
            <rFont val="Calibri"/>
          </rPr>
          <t>The ISSO/NSO will ensure the route to the AG network adheres to the PPS CAL boundary 13 and 14 policies and is in compliance with all perimeter filtering defined in the perimeter and router sections of the Network STIG.</t>
        </r>
      </text>
    </comment>
    <comment ref="W116" authorId="0" shapeId="0" xr:uid="{00000000-0006-0000-0400-00007B000000}">
      <text>
        <r>
          <rPr>
            <sz val="11"/>
            <rFont val="Calibri"/>
          </rPr>
          <t>The system administrator will ensure the undetermined transport packet is blocked at the perimeter in an IPv6 enclave by the router.</t>
        </r>
      </text>
    </comment>
    <comment ref="X116" authorId="0" shapeId="0" xr:uid="{00000000-0006-0000-0400-00007C000000}">
      <text>
        <r>
          <rPr>
            <sz val="11"/>
            <rFont val="Calibri"/>
          </rPr>
          <t>The network element must be configured to ensure the routing header extension type 0, 1, and 3-255 are rejected in an IPv6 enclave.</t>
        </r>
      </text>
    </comment>
    <comment ref="Y116" authorId="0" shapeId="0" xr:uid="{00000000-0006-0000-0400-00007D000000}">
      <text>
        <r>
          <rPr>
            <sz val="11"/>
            <rFont val="Calibri"/>
          </rPr>
          <t>The network element can permit inbound ICMPv6 messages Packet-too-big (type 2), Time Exceeded (type 3), Parameter Problem (type 4), Echo Reply (type 129), and Neighbor Discovery (type 135-136). Remaining ICMPv6 messages must be blocked inbound.</t>
        </r>
      </text>
    </comment>
    <comment ref="Z116" authorId="0" shapeId="0" xr:uid="{00000000-0006-0000-0400-00007E000000}">
      <text>
        <r>
          <rPr>
            <sz val="11"/>
            <rFont val="Calibri"/>
          </rPr>
          <t>The network element can permit outbound ICMPv6 messages Packet-too-big (type 2), Echo Request (type 128), and  Neighborhood Discovery (type 135-136).  Remaining ICMPv6 messages must be blocked outbound.</t>
        </r>
      </text>
    </comment>
    <comment ref="AA116" authorId="0" shapeId="0" xr:uid="{00000000-0006-0000-0400-00007F000000}">
      <text>
        <r>
          <rPr>
            <sz val="11"/>
            <rFont val="Calibri"/>
          </rPr>
          <t>The administrator must bind the egress ACL filtering packets leaving the network to the internal interface on an inbound direction.</t>
        </r>
      </text>
    </comment>
    <comment ref="AB116" authorId="0" shapeId="0" xr:uid="{00000000-0006-0000-0400-000080000000}">
      <text>
        <r>
          <rPr>
            <sz val="11"/>
            <rFont val="Calibri"/>
          </rPr>
          <t>Inbound IP packets with a local host loopback address (127.0.0.0/8) must be blocked, denied, or dropped at the perimeter device.</t>
        </r>
      </text>
    </comment>
    <comment ref="AC116" authorId="0" shapeId="0" xr:uid="{00000000-0006-0000-0400-000081000000}">
      <text>
        <r>
          <rPr>
            <sz val="11"/>
            <rFont val="Calibri"/>
          </rPr>
          <t>Inbound IP packets using link-local address space (169.254.0.0/16) must be blocked, denied, or dropped at the perimeter device.</t>
        </r>
      </text>
    </comment>
    <comment ref="AD116" authorId="0" shapeId="0" xr:uid="{00000000-0006-0000-0400-000082000000}">
      <text>
        <r>
          <rPr>
            <sz val="11"/>
            <rFont val="Calibri"/>
          </rPr>
          <t>Inbound packets using IP addresses specified in the RFC5735 and RFC6598, along with network address space allocated by IANA, but not assigned by the RIRs for ISP and other end-customer use must be blocked, denied, or dropped at the perimeter device.</t>
        </r>
      </text>
    </comment>
    <comment ref="AE116" authorId="0" shapeId="0" xr:uid="{00000000-0006-0000-0400-000083000000}">
      <text>
        <r>
          <rPr>
            <sz val="11"/>
            <rFont val="Calibri"/>
          </rPr>
          <t>Inbound IP packets using RFC 1918 address space (10.0.0.0/8, 172.16.0.0 /12, and 192.168.0 /16) must be blocked, denied, or dropped at the perimeter device.</t>
        </r>
      </text>
    </comment>
    <comment ref="AF116" authorId="0" shapeId="0" xr:uid="{00000000-0006-0000-0400-000084000000}">
      <text>
        <r>
          <rPr>
            <sz val="11"/>
            <rFont val="Calibri"/>
          </rPr>
          <t>The network element will be configured to ensure IPv6 Site Local Unicast addresses are blocked on the ingress inbound and egress outbound filters, (FEC0::/10). Note that this consist of all addresses that begin with FEC, FED, FEE and FEF.</t>
        </r>
      </text>
    </comment>
    <comment ref="AG116" authorId="0" shapeId="0" xr:uid="{00000000-0006-0000-0400-000085000000}">
      <text>
        <r>
          <rPr>
            <sz val="11"/>
            <rFont val="Calibri"/>
          </rPr>
          <t>The network element must be configured restrict  to accept the device from accepting any inbound IP packets with a local host loop back address, (0:0:0:0:0:0:0:1 or ::1/128).</t>
        </r>
      </text>
    </comment>
    <comment ref="AH116" authorId="0" shapeId="0" xr:uid="{00000000-0006-0000-0400-000086000000}">
      <text>
        <r>
          <rPr>
            <sz val="11"/>
            <rFont val="Calibri"/>
          </rPr>
          <t>The network element must be configured to restrict the acceptance of any IP packets from the unspecified address, (0:0:0:0:0:0:0:0 or ::/128).</t>
        </r>
      </text>
    </comment>
    <comment ref="AI116" authorId="0" shapeId="0" xr:uid="{00000000-0006-0000-0400-000087000000}">
      <text>
        <r>
          <rPr>
            <sz val="11"/>
            <rFont val="Calibri"/>
          </rPr>
          <t>The network device must block IPv6 multicast addresses used as a source address.</t>
        </r>
      </text>
    </comment>
    <comment ref="AJ116" authorId="0" shapeId="0" xr:uid="{00000000-0006-0000-0400-000088000000}">
      <text>
        <r>
          <rPr>
            <sz val="11"/>
            <rFont val="Calibri"/>
          </rPr>
          <t>The IAO/NSO will ensure IPv6 addresses with embedded IPv4-compatible IPv6 addresses are blocked on the ingress and egress filters, (0::/96).</t>
        </r>
      </text>
    </comment>
    <comment ref="AK116" authorId="0" shapeId="0" xr:uid="{00000000-0006-0000-0400-000089000000}">
      <text>
        <r>
          <rPr>
            <sz val="11"/>
            <rFont val="Calibri"/>
          </rPr>
          <t>The IAO/NSO will ensure that IPv6 addresses with embedded IPv4-mapped IPv6 addresses are blocked on the ingress and egress filters, (0::FFFF/96).</t>
        </r>
      </text>
    </comment>
    <comment ref="AL116" authorId="0" shapeId="0" xr:uid="{00000000-0006-0000-0400-00008A000000}">
      <text>
        <r>
          <rPr>
            <sz val="11"/>
            <rFont val="Calibri"/>
          </rPr>
          <t>The network device must block IPv6 Unique Local Unicast Addresses on the enclaves perimeter ingress and egress filter.</t>
        </r>
      </text>
    </comment>
    <comment ref="AM116" authorId="0" shapeId="0" xr:uid="{00000000-0006-0000-0400-00008B000000}">
      <text>
        <r>
          <rPr>
            <sz val="11"/>
            <rFont val="Calibri"/>
          </rPr>
          <t>The network element must be configured from accepting any outbound IP packet that contains an illegitimate address in the source address field via egress ACL or by enabling Unicast Reverse Path Forwarding in an IPv6 enclave.</t>
        </r>
      </text>
    </comment>
    <comment ref="AN116" authorId="0" shapeId="0" xr:uid="{00000000-0006-0000-0400-00008C000000}">
      <text>
        <r>
          <rPr>
            <sz val="11"/>
            <rFont val="Calibri"/>
          </rPr>
          <t>The IAO/NSO will ensure the ingress filter drops unexpected protocol 41 packets at the 6to4 site router before sensor inspection.</t>
        </r>
      </text>
    </comment>
    <comment ref="AO116" authorId="0" shapeId="0" xr:uid="{00000000-0006-0000-0400-00008D000000}">
      <text>
        <r>
          <rPr>
            <sz val="11"/>
            <rFont val="Calibri"/>
          </rPr>
          <t>Teredo packets must be blocked inbound to the enclave and outbound from the enclave.</t>
        </r>
      </text>
    </comment>
    <comment ref="AP116" authorId="0" shapeId="0" xr:uid="{00000000-0006-0000-0400-00008E000000}">
      <text>
        <r>
          <rPr>
            <sz val="11"/>
            <rFont val="Calibri"/>
          </rPr>
          <t>The IAO/NSO will ensure in NAT-PT architecture there is no tunneled IPv4 in IPv6 traffic.</t>
        </r>
      </text>
    </comment>
    <comment ref="AQ116" authorId="0" shapeId="0" xr:uid="{00000000-0006-0000-0400-00008F000000}">
      <text>
        <r>
          <rPr>
            <sz val="11"/>
            <rFont val="Calibri"/>
          </rPr>
          <t>The IAO/NSO will ensure interfaces supporting IPv4 in NAT-PT Architecture do not receive IPv6 traffic.</t>
        </r>
      </text>
    </comment>
    <comment ref="AR116" authorId="0" shapeId="0" xr:uid="{00000000-0006-0000-0400-000090000000}">
      <text>
        <r>
          <rPr>
            <sz val="11"/>
            <rFont val="Calibri"/>
          </rPr>
          <t>IPSec tunnels used to transit management traffic must be restricted to only the authorized management packets based on destination and source IP address.</t>
        </r>
      </text>
    </comment>
    <comment ref="AS116" authorId="0" shapeId="0" xr:uid="{00000000-0006-0000-0400-000091000000}">
      <text>
        <r>
          <rPr>
            <sz val="11"/>
            <rFont val="Calibri"/>
          </rPr>
          <t>Traffic from the managed network is able to access the OOBM gateway router</t>
        </r>
      </text>
    </comment>
    <comment ref="AT116" authorId="0" shapeId="0" xr:uid="{00000000-0006-0000-0400-000092000000}">
      <text>
        <r>
          <rPr>
            <sz val="11"/>
            <rFont val="Calibri"/>
          </rPr>
          <t>The management interface is not configured with both an ingress and egress ACL.</t>
        </r>
      </text>
    </comment>
    <comment ref="AU116" authorId="0" shapeId="0" xr:uid="{00000000-0006-0000-0400-000093000000}">
      <text>
        <r>
          <rPr>
            <sz val="11"/>
            <rFont val="Calibri"/>
          </rPr>
          <t>The gateway router for the managed network is not configured with an ACL or filter on the egress interface to block all outbound management traffic.</t>
        </r>
      </text>
    </comment>
    <comment ref="AV116" authorId="0" shapeId="0" xr:uid="{00000000-0006-0000-0400-000094000000}">
      <text>
        <r>
          <rPr>
            <sz val="11"/>
            <rFont val="Calibri"/>
          </rPr>
          <t>The ISSO will ensure that only authorized management traffic is forwarded by the multi-layer switch from the production or managed VLANs to the management VLAN.</t>
        </r>
      </text>
    </comment>
    <comment ref="AW116" authorId="0" shapeId="0" xr:uid="{00000000-0006-0000-0400-00006E000000}">
      <text>
        <r>
          <rPr>
            <sz val="11"/>
            <rFont val="Calibri"/>
          </rPr>
          <t>An inbound ACL is not configured for the management network sub-interface of the trunk link to block non-management traffic.</t>
        </r>
      </text>
    </comment>
    <comment ref="J121" authorId="0" shapeId="0" xr:uid="{00000000-0006-0000-0400-000095000000}">
      <text>
        <r>
          <rPr>
            <sz val="11"/>
            <rFont val="Calibri"/>
          </rPr>
          <t>The switch must be configured to use 802.1x authentication on host facing access switch ports.</t>
        </r>
      </text>
    </comment>
    <comment ref="K121" authorId="0" shapeId="0" xr:uid="{00000000-0006-0000-0400-000096000000}">
      <text>
        <r>
          <rPr>
            <sz val="11"/>
            <rFont val="Calibri"/>
          </rPr>
          <t>The IAO will ensure that all switchports configured using MAC port security will shutdown upon receiving a frame with a different layer 2 source address than what has been configured or learned for port security.</t>
        </r>
      </text>
    </comment>
    <comment ref="L121" authorId="0" shapeId="0" xr:uid="{00000000-0006-0000-0400-000097000000}">
      <text>
        <r>
          <rPr>
            <sz val="11"/>
            <rFont val="Calibri"/>
          </rPr>
          <t>The switch must only allow a maximum of one registered MAC address per access 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 authorId="0" shapeId="0" xr:uid="{00000000-0006-0000-0500-000001000000}">
      <text>
        <r>
          <rPr>
            <sz val="11"/>
            <rFont val="Calibri"/>
          </rPr>
          <t>The IAO will ensure IPSec VPNs are established as tunnel type VPNs when transporting management traffic across an ip backbone network.</t>
        </r>
      </text>
    </comment>
    <comment ref="I20" authorId="0" shapeId="0" xr:uid="{00000000-0006-0000-0500-000028000000}">
      <text>
        <r>
          <rPr>
            <sz val="11"/>
            <rFont val="Calibri"/>
          </rPr>
          <t>The administrator must ensure SNMP is blocked at all external interfaces.</t>
        </r>
      </text>
    </comment>
    <comment ref="J20" authorId="0" shapeId="0" xr:uid="{00000000-0006-0000-0500-000002000000}">
      <text>
        <r>
          <rPr>
            <sz val="11"/>
            <rFont val="Calibri"/>
          </rPr>
          <t>Internet Control Message Types (ICMP) must be blocked inbound from external untrusted networks (e.g., ISP and other non-DoD networks).</t>
        </r>
      </text>
    </comment>
    <comment ref="K20" authorId="0" shapeId="0" xr:uid="{00000000-0006-0000-0500-000003000000}">
      <text>
        <r>
          <rPr>
            <sz val="11"/>
            <rFont val="Calibri"/>
          </rPr>
          <t>Internet Control Message Types (ICMP) must be blocked outbound to external untrusted networks (e.g., ISP and other non-DoD networks).</t>
        </r>
      </text>
    </comment>
    <comment ref="L20" authorId="0" shapeId="0" xr:uid="{00000000-0006-0000-0500-000004000000}">
      <text>
        <r>
          <rPr>
            <sz val="11"/>
            <rFont val="Calibri"/>
          </rPr>
          <t>Outbound ICMP Time Exceed messages must be blocked to prevent network discovery by unauthorized users.</t>
        </r>
      </text>
    </comment>
    <comment ref="M20" authorId="0" shapeId="0" xr:uid="{00000000-0006-0000-0500-000005000000}">
      <text>
        <r>
          <rPr>
            <sz val="11"/>
            <rFont val="Calibri"/>
          </rPr>
          <t>BGP connections must be restricted to authorized IP addresses of neighbors from trusted Autonomous Systems.</t>
        </r>
      </text>
    </comment>
    <comment ref="N20" authorId="0" shapeId="0" xr:uid="{00000000-0006-0000-0500-000006000000}">
      <text>
        <r>
          <rPr>
            <sz val="11"/>
            <rFont val="Calibri"/>
          </rPr>
          <t>Management connections to a network device must be established using secure protocols with FIPS 140-2 validated cryptographic modules.</t>
        </r>
      </text>
    </comment>
    <comment ref="O20" authorId="0" shapeId="0" xr:uid="{00000000-0006-0000-0500-000007000000}">
      <text>
        <r>
          <rPr>
            <sz val="11"/>
            <rFont val="Calibri"/>
          </rPr>
          <t>Link Layer Discovery Protocols (LLDPs) must be disabled on all external facing interfaces.</t>
        </r>
      </text>
    </comment>
    <comment ref="P20" authorId="0" shapeId="0" xr:uid="{00000000-0006-0000-0500-000008000000}">
      <text>
        <r>
          <rPr>
            <sz val="11"/>
            <rFont val="Calibri"/>
          </rPr>
          <t>The router must have IP source routing disabled.</t>
        </r>
      </text>
    </comment>
    <comment ref="Q20" authorId="0" shapeId="0" xr:uid="{00000000-0006-0000-0500-000009000000}">
      <text>
        <r>
          <rPr>
            <sz val="11"/>
            <rFont val="Calibri"/>
          </rPr>
          <t>IP Proxy ARP must be disabled on all external interfaces.</t>
        </r>
      </text>
    </comment>
    <comment ref="R20" authorId="0" shapeId="0" xr:uid="{00000000-0006-0000-0500-00000A000000}">
      <text>
        <r>
          <rPr>
            <sz val="11"/>
            <rFont val="Calibri"/>
          </rPr>
          <t>IP directed broadcast must be disabled on all layer 3 interfaces.</t>
        </r>
      </text>
    </comment>
    <comment ref="S20" authorId="0" shapeId="0" xr:uid="{00000000-0006-0000-0500-00000B000000}">
      <text>
        <r>
          <rPr>
            <sz val="11"/>
            <rFont val="Calibri"/>
          </rPr>
          <t>The administrator must ensure ICMP unreachable notifications, mask replies, and redirects are disabled on all external interfaces of the premise router.</t>
        </r>
      </text>
    </comment>
    <comment ref="T20" authorId="0" shapeId="0" xr:uid="{00000000-0006-0000-0500-00000C000000}">
      <text>
        <r>
          <rPr>
            <sz val="11"/>
            <rFont val="Calibri"/>
          </rPr>
          <t>The network device must not accept any outbound IP packets that contain an illegitimate address in the source address field by enabling Unicast Reverse Path Forwarding (uRPF) Strict mode or via egress ACL.</t>
        </r>
      </text>
    </comment>
    <comment ref="U20" authorId="0" shapeId="0" xr:uid="{00000000-0006-0000-0500-00000D000000}">
      <text>
        <r>
          <rPr>
            <sz val="11"/>
            <rFont val="Calibri"/>
          </rPr>
          <t>TCP intercept features must be provided by the network device by implementing a filter to rate limit and protect publicly accessible servers from any TCP SYN flood attacks from an outside network.</t>
        </r>
      </text>
    </comment>
    <comment ref="V20" authorId="0" shapeId="0" xr:uid="{00000000-0006-0000-0500-00000E000000}">
      <text>
        <r>
          <rPr>
            <sz val="11"/>
            <rFont val="Calibri"/>
          </rPr>
          <t>The network device must use SNMP Version 3 Security Model with FIPS 140-2 validated cryptography for any SNMP agent configured on the device.</t>
        </r>
      </text>
    </comment>
    <comment ref="W20" authorId="0" shapeId="0" xr:uid="{00000000-0006-0000-0500-00000F000000}">
      <text>
        <r>
          <rPr>
            <sz val="11"/>
            <rFont val="Calibri"/>
          </rPr>
          <t>The administrator must bind the ingress ACL filtering packets entering the network to the external interface on an inbound direction.</t>
        </r>
      </text>
    </comment>
    <comment ref="X20" authorId="0" shapeId="0" xr:uid="{00000000-0006-0000-0500-000010000000}">
      <text>
        <r>
          <rPr>
            <sz val="11"/>
            <rFont val="Calibri"/>
          </rPr>
          <t>L2TP must not pass into the private network of an enclave.</t>
        </r>
      </text>
    </comment>
    <comment ref="Y20" authorId="0" shapeId="0" xr:uid="{00000000-0006-0000-0500-000011000000}">
      <text>
        <r>
          <rPr>
            <sz val="11"/>
            <rFont val="Calibri"/>
          </rPr>
          <t>The ISSO/NSO will ensure premise router interfaces that connect to an AG (i.e., ISP) are configured with an ingress ACL that only permits packets with destination addresses within the sites address space.</t>
        </r>
      </text>
    </comment>
    <comment ref="Z20" authorId="0" shapeId="0" xr:uid="{00000000-0006-0000-0500-000012000000}">
      <text>
        <r>
          <rPr>
            <sz val="11"/>
            <rFont val="Calibri"/>
          </rPr>
          <t>Gratuitous ARP must be disabled.</t>
        </r>
      </text>
    </comment>
    <comment ref="AA20" authorId="0" shapeId="0" xr:uid="{00000000-0006-0000-0500-000013000000}">
      <text>
        <r>
          <rPr>
            <sz val="11"/>
            <rFont val="Calibri"/>
          </rPr>
          <t>The network device must drop half-open TCP connections through filtering thresholds or timeout periods.</t>
        </r>
      </text>
    </comment>
    <comment ref="AB20" authorId="0" shapeId="0" xr:uid="{00000000-0006-0000-0500-000014000000}">
      <text>
        <r>
          <rPr>
            <sz val="11"/>
            <rFont val="Calibri"/>
          </rPr>
          <t>The SA will utilize ingress and egress ACLs to restrict traffic destined to the enclave perimeter in accordance with the guidelines contained in DoD Instruction 8551.1 for all ports and protocols required for operational commitments.</t>
        </r>
      </text>
    </comment>
    <comment ref="AC20" authorId="0" shapeId="0" xr:uid="{00000000-0006-0000-0500-000015000000}">
      <text>
        <r>
          <rPr>
            <sz val="11"/>
            <rFont val="Calibri"/>
          </rPr>
          <t>The ISSO/NSO will ensure the route to the AG network adheres to the PPS CAL boundary 13 and 14 policies and is in compliance with all perimeter filtering defined in the perimeter and router sections of the Network STIG.</t>
        </r>
      </text>
    </comment>
    <comment ref="AD20" authorId="0" shapeId="0" xr:uid="{00000000-0006-0000-0500-000016000000}">
      <text>
        <r>
          <rPr>
            <sz val="11"/>
            <rFont val="Calibri"/>
          </rPr>
          <t>Router advertisements must be suppressed on all external-facing IPv6-enabled interfaces.</t>
        </r>
      </text>
    </comment>
    <comment ref="AE20" authorId="0" shapeId="0" xr:uid="{00000000-0006-0000-0500-000017000000}">
      <text>
        <r>
          <rPr>
            <sz val="11"/>
            <rFont val="Calibri"/>
          </rPr>
          <t>The network element must be configured so that ICMPv6 unreachable notifications and redirects are disabled on all external facing interfaces.</t>
        </r>
      </text>
    </comment>
    <comment ref="AF20" authorId="0" shapeId="0" xr:uid="{00000000-0006-0000-0500-000018000000}">
      <text>
        <r>
          <rPr>
            <sz val="11"/>
            <rFont val="Calibri"/>
          </rPr>
          <t>The system administrator will ensure the undetermined transport packet is blocked at the perimeter in an IPv6 enclave by the router.</t>
        </r>
      </text>
    </comment>
    <comment ref="AG20" authorId="0" shapeId="0" xr:uid="{00000000-0006-0000-0500-000019000000}">
      <text>
        <r>
          <rPr>
            <sz val="11"/>
            <rFont val="Calibri"/>
          </rPr>
          <t>The network element must be configured to ensure the routing header extension type 0, 1, and 3-255 are rejected in an IPv6 enclave.</t>
        </r>
      </text>
    </comment>
    <comment ref="AH20" authorId="0" shapeId="0" xr:uid="{00000000-0006-0000-0500-00001A000000}">
      <text>
        <r>
          <rPr>
            <sz val="11"/>
            <rFont val="Calibri"/>
          </rPr>
          <t>The network element can permit inbound ICMPv6 messages Packet-too-big (type 2), Time Exceeded (type 3), Parameter Problem (type 4), Echo Reply (type 129), and Neighbor Discovery (type 135-136). Remaining ICMPv6 messages must be blocked inbound.</t>
        </r>
      </text>
    </comment>
    <comment ref="AI20" authorId="0" shapeId="0" xr:uid="{00000000-0006-0000-0500-00001B000000}">
      <text>
        <r>
          <rPr>
            <sz val="11"/>
            <rFont val="Calibri"/>
          </rPr>
          <t>The network element can permit outbound ICMPv6 messages Packet-too-big (type 2), Echo Request (type 128), and  Neighborhood Discovery (type 135-136).  Remaining ICMPv6 messages must be blocked outbound.</t>
        </r>
      </text>
    </comment>
    <comment ref="AJ20" authorId="0" shapeId="0" xr:uid="{00000000-0006-0000-0500-00001C000000}">
      <text>
        <r>
          <rPr>
            <sz val="11"/>
            <rFont val="Calibri"/>
          </rPr>
          <t>The administrator must bind the egress ACL filtering packets leaving the network to the internal interface on an inbound direction.</t>
        </r>
      </text>
    </comment>
    <comment ref="AK20" authorId="0" shapeId="0" xr:uid="{00000000-0006-0000-0500-00001D000000}">
      <text>
        <r>
          <rPr>
            <sz val="11"/>
            <rFont val="Calibri"/>
          </rPr>
          <t>Inbound IP packets with a local host loopback address (127.0.0.0/8) must be blocked, denied, or dropped at the perimeter device.</t>
        </r>
      </text>
    </comment>
    <comment ref="AL20" authorId="0" shapeId="0" xr:uid="{00000000-0006-0000-0500-00001E000000}">
      <text>
        <r>
          <rPr>
            <sz val="11"/>
            <rFont val="Calibri"/>
          </rPr>
          <t>Inbound IP packets using link-local address space (169.254.0.0/16) must be blocked, denied, or dropped at the perimeter device.</t>
        </r>
      </text>
    </comment>
    <comment ref="AM20" authorId="0" shapeId="0" xr:uid="{00000000-0006-0000-0500-00001F000000}">
      <text>
        <r>
          <rPr>
            <sz val="11"/>
            <rFont val="Calibri"/>
          </rPr>
          <t>Inbound packets using IP addresses specified in the RFC5735 and RFC6598, along with network address space allocated by IANA, but not assigned by the RIRs for ISP and other end-customer use must be blocked, denied, or dropped at the perimeter device.</t>
        </r>
      </text>
    </comment>
    <comment ref="AN20" authorId="0" shapeId="0" xr:uid="{00000000-0006-0000-0500-000020000000}">
      <text>
        <r>
          <rPr>
            <sz val="11"/>
            <rFont val="Calibri"/>
          </rPr>
          <t>Inbound IP packets using RFC 1918 address space (10.0.0.0/8, 172.16.0.0 /12, and 192.168.0 /16) must be blocked, denied, or dropped at the perimeter device.</t>
        </r>
      </text>
    </comment>
    <comment ref="AO20" authorId="0" shapeId="0" xr:uid="{00000000-0006-0000-0500-000021000000}">
      <text>
        <r>
          <rPr>
            <sz val="11"/>
            <rFont val="Calibri"/>
          </rPr>
          <t>The network element will be configured to ensure IPv6 Site Local Unicast addresses are blocked on the ingress inbound and egress outbound filters, (FEC0::/10). Note that this consist of all addresses that begin with FEC, FED, FEE and FEF.</t>
        </r>
      </text>
    </comment>
    <comment ref="AP20" authorId="0" shapeId="0" xr:uid="{00000000-0006-0000-0500-000022000000}">
      <text>
        <r>
          <rPr>
            <sz val="11"/>
            <rFont val="Calibri"/>
          </rPr>
          <t>The network element must be configured restrict  to accept the device from accepting any inbound IP packets with a local host loop back address, (0:0:0:0:0:0:0:1 or ::1/128).</t>
        </r>
      </text>
    </comment>
    <comment ref="AQ20" authorId="0" shapeId="0" xr:uid="{00000000-0006-0000-0500-000023000000}">
      <text>
        <r>
          <rPr>
            <sz val="11"/>
            <rFont val="Calibri"/>
          </rPr>
          <t>The network element must be configured to restrict the acceptance of any IP packets from the unspecified address, (0:0:0:0:0:0:0:0 or ::/128).</t>
        </r>
      </text>
    </comment>
    <comment ref="AR20" authorId="0" shapeId="0" xr:uid="{00000000-0006-0000-0500-000024000000}">
      <text>
        <r>
          <rPr>
            <sz val="11"/>
            <rFont val="Calibri"/>
          </rPr>
          <t>The network device must block IPv6 multicast addresses used as a source address.</t>
        </r>
      </text>
    </comment>
    <comment ref="AS20" authorId="0" shapeId="0" xr:uid="{00000000-0006-0000-0500-000025000000}">
      <text>
        <r>
          <rPr>
            <sz val="11"/>
            <rFont val="Calibri"/>
          </rPr>
          <t>The IAO/NSO will ensure IPv6 addresses with embedded IPv4-compatible IPv6 addresses are blocked on the ingress and egress filters, (0::/96).</t>
        </r>
      </text>
    </comment>
    <comment ref="AT20" authorId="0" shapeId="0" xr:uid="{00000000-0006-0000-0500-000026000000}">
      <text>
        <r>
          <rPr>
            <sz val="11"/>
            <rFont val="Calibri"/>
          </rPr>
          <t>The IAO/NSO will ensure that IPv6 addresses with embedded IPv4-mapped IPv6 addresses are blocked on the ingress and egress filters, (0::FFFF/96).</t>
        </r>
      </text>
    </comment>
    <comment ref="AU20" authorId="0" shapeId="0" xr:uid="{00000000-0006-0000-0500-000027000000}">
      <text>
        <r>
          <rPr>
            <sz val="11"/>
            <rFont val="Calibri"/>
          </rPr>
          <t>The network device must block IPv6 Unique Local Unicast Addresses on the enclaves perimeter ingress and egress filter.</t>
        </r>
      </text>
    </comment>
    <comment ref="H21" authorId="0" shapeId="0" xr:uid="{00000000-0006-0000-0500-000029000000}">
      <text>
        <r>
          <rPr>
            <sz val="11"/>
            <rFont val="Calibri"/>
          </rPr>
          <t>The network element must only allow SNMP access from addresses belonging to the management network.</t>
        </r>
      </text>
    </comment>
    <comment ref="I21" authorId="0" shapeId="0" xr:uid="{00000000-0006-0000-0500-00002A000000}">
      <text>
        <r>
          <rPr>
            <sz val="11"/>
            <rFont val="Calibri"/>
          </rPr>
          <t>The network element must only allow management connections for administrative access from hosts residing in to the management network.</t>
        </r>
      </text>
    </comment>
    <comment ref="H24" authorId="0" shapeId="0" xr:uid="{00000000-0006-0000-0500-00002B000000}">
      <text>
        <r>
          <rPr>
            <sz val="11"/>
            <rFont val="Calibri"/>
          </rPr>
          <t>The switch must be configured to use 802.1x authentication on host facing access switch ports.</t>
        </r>
      </text>
    </comment>
    <comment ref="H25" authorId="0" shapeId="0" xr:uid="{00000000-0006-0000-0500-00002C000000}">
      <text>
        <r>
          <rPr>
            <sz val="11"/>
            <rFont val="Calibri"/>
          </rPr>
          <t>The router must have control plane protection enabled.</t>
        </r>
      </text>
    </comment>
    <comment ref="H29" authorId="0" shapeId="0" xr:uid="{00000000-0006-0000-0500-00002D000000}">
      <text>
        <r>
          <rPr>
            <sz val="11"/>
            <rFont val="Calibri"/>
          </rPr>
          <t>Network devices must be password protected.</t>
        </r>
      </text>
    </comment>
    <comment ref="I29" authorId="0" shapeId="0" xr:uid="{00000000-0006-0000-0500-00002E000000}">
      <text>
        <r>
          <rPr>
            <sz val="11"/>
            <rFont val="Calibri"/>
          </rPr>
          <t>Network devices must not have any default manufacturer passwords.</t>
        </r>
      </text>
    </comment>
    <comment ref="J29" authorId="0" shapeId="0" xr:uid="{00000000-0006-0000-0500-00002F000000}">
      <text>
        <r>
          <rPr>
            <sz val="11"/>
            <rFont val="Calibri"/>
          </rPr>
          <t>The network device must not use the default or well-known SNMP community strings public and private.</t>
        </r>
      </text>
    </comment>
    <comment ref="H31" authorId="0" shapeId="0" xr:uid="{00000000-0006-0000-0500-000030000000}">
      <text>
        <r>
          <rPr>
            <sz val="11"/>
            <rFont val="Calibri"/>
          </rPr>
          <t>Authorized accounts must be assigned the least privilege level necessary to perform assigned duties.</t>
        </r>
      </text>
    </comment>
    <comment ref="H41" authorId="0" shapeId="0" xr:uid="{00000000-0006-0000-0500-000031000000}">
      <text>
        <r>
          <rPr>
            <sz val="11"/>
            <rFont val="Calibri"/>
          </rPr>
          <t>The network element must be running a current and supported operating system with all IAVMs addressed.</t>
        </r>
      </text>
    </comment>
    <comment ref="I41" authorId="0" shapeId="0" xr:uid="{00000000-0006-0000-0500-000032000000}">
      <text>
        <r>
          <rPr>
            <sz val="11"/>
            <rFont val="Calibri"/>
          </rPr>
          <t>The IAO will ensure that the router or firewall software has been upgraded to mitigate the risk of DNS cache poisoning attack caused by a flawed PAT implementation using a predictable source port allocation method for DNS query traffic.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Group accounts must not be configured for use on the network device.</t>
        </r>
      </text>
    </comment>
    <comment ref="K3" authorId="0" shapeId="0" xr:uid="{00000000-0006-0000-0600-000002000000}">
      <text>
        <r>
          <rPr>
            <sz val="11"/>
            <rFont val="Calibri"/>
          </rPr>
          <t>Unauthorized accounts must not be configured for access to the network device.</t>
        </r>
      </text>
    </comment>
    <comment ref="J5" authorId="0" shapeId="0" xr:uid="{00000000-0006-0000-0600-000003000000}">
      <text>
        <r>
          <rPr>
            <sz val="11"/>
            <rFont val="Calibri"/>
          </rPr>
          <t>The network element must only allow SNMP access from addresses belonging to the management network.</t>
        </r>
      </text>
    </comment>
    <comment ref="K5" authorId="0" shapeId="0" xr:uid="{00000000-0006-0000-0600-000006000000}">
      <text>
        <r>
          <rPr>
            <sz val="11"/>
            <rFont val="Calibri"/>
          </rPr>
          <t>The network element must only allow management connections for administrative access from hosts residing in to the management network.</t>
        </r>
      </text>
    </comment>
    <comment ref="L5" authorId="0" shapeId="0" xr:uid="{00000000-0006-0000-0600-000004000000}">
      <text>
        <r>
          <rPr>
            <sz val="11"/>
            <rFont val="Calibri"/>
          </rPr>
          <t>The IAO will ensure that all switchports configured using MAC port security will shutdown upon receiving a frame with a different layer 2 source address than what has been configured or learned for port security.</t>
        </r>
      </text>
    </comment>
    <comment ref="M5" authorId="0" shapeId="0" xr:uid="{00000000-0006-0000-0600-000005000000}">
      <text>
        <r>
          <rPr>
            <sz val="11"/>
            <rFont val="Calibri"/>
          </rPr>
          <t>The switch must only allow a maximum of one registered MAC address per access port.</t>
        </r>
      </text>
    </comment>
    <comment ref="J7" authorId="0" shapeId="0" xr:uid="{00000000-0006-0000-0600-000007000000}">
      <text>
        <r>
          <rPr>
            <sz val="11"/>
            <rFont val="Calibri"/>
          </rPr>
          <t>The network device must use different SNMP community names or groups for various levels of read and write access.</t>
        </r>
      </text>
    </comment>
    <comment ref="K7" authorId="0" shapeId="0" xr:uid="{00000000-0006-0000-0600-000008000000}">
      <text>
        <r>
          <rPr>
            <sz val="11"/>
            <rFont val="Calibri"/>
          </rPr>
          <t>Authorized accounts must be assigned the least privilege level necessary to perform assigned duties.</t>
        </r>
      </text>
    </comment>
    <comment ref="L7" authorId="0" shapeId="0" xr:uid="{00000000-0006-0000-0600-000009000000}">
      <text>
        <r>
          <rPr>
            <sz val="11"/>
            <rFont val="Calibri"/>
          </rPr>
          <t>The network device must only allow SNMP read-only access.</t>
        </r>
      </text>
    </comment>
    <comment ref="M7" authorId="0" shapeId="0" xr:uid="{00000000-0006-0000-0600-00000A000000}">
      <text>
        <r>
          <rPr>
            <sz val="11"/>
            <rFont val="Calibri"/>
          </rPr>
          <t>The emergency administration account must be set to an appropriate authorization level to perform necessary administrative functions when the authentication server is not online.</t>
        </r>
      </text>
    </comment>
    <comment ref="J12" authorId="0" shapeId="0" xr:uid="{00000000-0006-0000-0600-00000B000000}">
      <text>
        <r>
          <rPr>
            <sz val="11"/>
            <rFont val="Calibri"/>
          </rPr>
          <t>The network element must timeout management connections for administrative access after 10 minutes or less of inactivity.</t>
        </r>
      </text>
    </comment>
    <comment ref="K12" authorId="0" shapeId="0" xr:uid="{00000000-0006-0000-0600-00000C000000}">
      <text>
        <r>
          <rPr>
            <sz val="11"/>
            <rFont val="Calibri"/>
          </rPr>
          <t>The network element must time out access to the console port after 10 minutes or less of inactivity.</t>
        </r>
      </text>
    </comment>
    <comment ref="L12" authorId="0" shapeId="0" xr:uid="{00000000-0006-0000-0600-00000D000000}">
      <text>
        <r>
          <rPr>
            <sz val="11"/>
            <rFont val="Calibri"/>
          </rPr>
          <t>The network element must be configured to timeout after 60 seconds or less for incomplete or broken SSH sessions.</t>
        </r>
      </text>
    </comment>
    <comment ref="J23" authorId="0" shapeId="0" xr:uid="{00000000-0006-0000-0600-00000E000000}">
      <text>
        <r>
          <rPr>
            <sz val="11"/>
            <rFont val="Calibri"/>
          </rPr>
          <t>The network device must log all access control lists (ACL) deny statements.</t>
        </r>
      </text>
    </comment>
    <comment ref="K23" authorId="0" shapeId="0" xr:uid="{00000000-0006-0000-0600-00000F000000}">
      <text>
        <r>
          <rPr>
            <sz val="11"/>
            <rFont val="Calibri"/>
          </rPr>
          <t>The network element must log all attempts to establish a management connection for administrative access.</t>
        </r>
      </text>
    </comment>
    <comment ref="L23" authorId="0" shapeId="0" xr:uid="{00000000-0006-0000-0600-000010000000}">
      <text>
        <r>
          <rPr>
            <sz val="11"/>
            <rFont val="Calibri"/>
          </rPr>
          <t>The network element must log all messages except debugging and send all log data to a syslog server.</t>
        </r>
      </text>
    </comment>
    <comment ref="J29" authorId="0" shapeId="0" xr:uid="{00000000-0006-0000-0600-000011000000}">
      <text>
        <r>
          <rPr>
            <sz val="11"/>
            <rFont val="Calibri"/>
          </rPr>
          <t>The network element must authenticate all NTP messages received from NTP servers and peers.</t>
        </r>
      </text>
    </comment>
    <comment ref="K29" authorId="0" shapeId="0" xr:uid="{00000000-0006-0000-0600-000012000000}">
      <text>
        <r>
          <rPr>
            <sz val="11"/>
            <rFont val="Calibri"/>
          </rPr>
          <t>The network element must use two or more NTP servers to synchronize time.</t>
        </r>
      </text>
    </comment>
    <comment ref="J32" authorId="0" shapeId="0" xr:uid="{00000000-0006-0000-0600-000013000000}">
      <text>
        <r>
          <rPr>
            <sz val="11"/>
            <rFont val="Calibri"/>
          </rPr>
          <t>The running configuration must be synchronized with the startup configuration after changes have been made and implemented.</t>
        </r>
      </text>
    </comment>
    <comment ref="J37" authorId="0" shapeId="0" xr:uid="{00000000-0006-0000-0600-000014000000}">
      <text>
        <r>
          <rPr>
            <sz val="11"/>
            <rFont val="Calibri"/>
          </rPr>
          <t>Link Layer Discovery Protocols (LLDPs) must be disabled on all external facing interfaces.</t>
        </r>
      </text>
    </comment>
    <comment ref="K37" authorId="0" shapeId="0" xr:uid="{00000000-0006-0000-0600-000028000000}">
      <text>
        <r>
          <rPr>
            <sz val="11"/>
            <rFont val="Calibri"/>
          </rPr>
          <t>Network devices must have TCP and UDP small servers disabled.</t>
        </r>
      </text>
    </comment>
    <comment ref="L37" authorId="0" shapeId="0" xr:uid="{00000000-0006-0000-0600-000029000000}">
      <text>
        <r>
          <rPr>
            <sz val="11"/>
            <rFont val="Calibri"/>
          </rPr>
          <t>The network element must have the Finger service disabled.</t>
        </r>
      </text>
    </comment>
    <comment ref="M37" authorId="0" shapeId="0" xr:uid="{00000000-0006-0000-0600-00002A000000}">
      <text>
        <r>
          <rPr>
            <sz val="11"/>
            <rFont val="Calibri"/>
          </rPr>
          <t>The Configuration auto-loading feature must be disabled when connected to an operational network.</t>
        </r>
      </text>
    </comment>
    <comment ref="N37" authorId="0" shapeId="0" xr:uid="{00000000-0006-0000-0600-000015000000}">
      <text>
        <r>
          <rPr>
            <sz val="11"/>
            <rFont val="Calibri"/>
          </rPr>
          <t>The router must have IP source routing disabled.</t>
        </r>
      </text>
    </comment>
    <comment ref="O37" authorId="0" shapeId="0" xr:uid="{00000000-0006-0000-0600-000016000000}">
      <text>
        <r>
          <rPr>
            <sz val="11"/>
            <rFont val="Calibri"/>
          </rPr>
          <t>IP Proxy ARP must be disabled on all external interfaces.</t>
        </r>
      </text>
    </comment>
    <comment ref="P37" authorId="0" shapeId="0" xr:uid="{00000000-0006-0000-0600-000017000000}">
      <text>
        <r>
          <rPr>
            <sz val="11"/>
            <rFont val="Calibri"/>
          </rPr>
          <t>IP directed broadcast must be disabled on all layer 3 interfaces.</t>
        </r>
      </text>
    </comment>
    <comment ref="Q37" authorId="0" shapeId="0" xr:uid="{00000000-0006-0000-0600-000018000000}">
      <text>
        <r>
          <rPr>
            <sz val="11"/>
            <rFont val="Calibri"/>
          </rPr>
          <t>The administrator must ensure ICMP unreachable notifications, mask replies, and redirects are disabled on all external interfaces of the premise router.</t>
        </r>
      </text>
    </comment>
    <comment ref="R37" authorId="0" shapeId="0" xr:uid="{00000000-0006-0000-0600-000019000000}">
      <text>
        <r>
          <rPr>
            <sz val="11"/>
            <rFont val="Calibri"/>
          </rPr>
          <t>The network element must have HTTP service for administrative access disabled.</t>
        </r>
      </text>
    </comment>
    <comment ref="S37" authorId="0" shapeId="0" xr:uid="{00000000-0006-0000-0600-00001A000000}">
      <text>
        <r>
          <rPr>
            <sz val="11"/>
            <rFont val="Calibri"/>
          </rPr>
          <t>BOOTP services must be disabled.</t>
        </r>
      </text>
    </comment>
    <comment ref="T37" authorId="0" shapeId="0" xr:uid="{00000000-0006-0000-0600-00001B000000}">
      <text>
        <r>
          <rPr>
            <sz val="11"/>
            <rFont val="Calibri"/>
          </rPr>
          <t>Network devices must have the PAD service disabled.</t>
        </r>
      </text>
    </comment>
    <comment ref="U37" authorId="0" shapeId="0" xr:uid="{00000000-0006-0000-0600-00001C000000}">
      <text>
        <r>
          <rPr>
            <sz val="11"/>
            <rFont val="Calibri"/>
          </rPr>
          <t>Network devices must have identification support disabled.</t>
        </r>
      </text>
    </comment>
    <comment ref="V37" authorId="0" shapeId="0" xr:uid="{00000000-0006-0000-0600-00001D000000}">
      <text>
        <r>
          <rPr>
            <sz val="11"/>
            <rFont val="Calibri"/>
          </rPr>
          <t>DHCP Services must be disabled.</t>
        </r>
      </text>
    </comment>
    <comment ref="W37" authorId="0" shapeId="0" xr:uid="{00000000-0006-0000-0600-00001E000000}">
      <text>
        <r>
          <rPr>
            <sz val="11"/>
            <rFont val="Calibri"/>
          </rPr>
          <t>Gratuitous ARP must be disabled.</t>
        </r>
      </text>
    </comment>
    <comment ref="X37" authorId="0" shapeId="0" xr:uid="{00000000-0006-0000-0600-00001F000000}">
      <text>
        <r>
          <rPr>
            <sz val="11"/>
            <rFont val="Calibri"/>
          </rPr>
          <t>Port trunking must be disabled on all access ports (do not configure trunk on, desirable, non-negotiate, or auto--only off).</t>
        </r>
      </text>
    </comment>
    <comment ref="Y37" authorId="0" shapeId="0" xr:uid="{00000000-0006-0000-0600-000020000000}">
      <text>
        <r>
          <rPr>
            <sz val="11"/>
            <rFont val="Calibri"/>
          </rPr>
          <t>The network element’s auxiliary port must be disabled unless it is connected to a secured modem providing encryption and authentication.</t>
        </r>
      </text>
    </comment>
    <comment ref="Z37" authorId="0" shapeId="0" xr:uid="{00000000-0006-0000-0600-000021000000}">
      <text>
        <r>
          <rPr>
            <sz val="11"/>
            <rFont val="Calibri"/>
          </rPr>
          <t>Router advertisements must be suppressed on all external-facing IPv6-enabled interfaces.</t>
        </r>
      </text>
    </comment>
    <comment ref="AA37" authorId="0" shapeId="0" xr:uid="{00000000-0006-0000-0600-000022000000}">
      <text>
        <r>
          <rPr>
            <sz val="11"/>
            <rFont val="Calibri"/>
          </rPr>
          <t>FTP servers on the device must be disabled.</t>
        </r>
      </text>
    </comment>
    <comment ref="AB37" authorId="0" shapeId="0" xr:uid="{00000000-0006-0000-0600-000023000000}">
      <text>
        <r>
          <rPr>
            <sz val="11"/>
            <rFont val="Calibri"/>
          </rPr>
          <t>The administrator must ensure BSD r command services are disabled.</t>
        </r>
      </text>
    </comment>
    <comment ref="AC37" authorId="0" shapeId="0" xr:uid="{00000000-0006-0000-0600-000024000000}">
      <text>
        <r>
          <rPr>
            <sz val="11"/>
            <rFont val="Calibri"/>
          </rPr>
          <t>The network element must be configured so that ICMPv6 unreachable notifications and redirects are disabled on all external facing interfaces.</t>
        </r>
      </text>
    </comment>
    <comment ref="AD37" authorId="0" shapeId="0" xr:uid="{00000000-0006-0000-0600-000025000000}">
      <text>
        <r>
          <rPr>
            <sz val="11"/>
            <rFont val="Calibri"/>
          </rPr>
          <t>A service or feature that calls home to the vendor must be disabled.</t>
        </r>
      </text>
    </comment>
    <comment ref="AE37" authorId="0" shapeId="0" xr:uid="{00000000-0006-0000-0600-000026000000}">
      <text>
        <r>
          <rPr>
            <sz val="11"/>
            <rFont val="Calibri"/>
          </rPr>
          <t>The administrator must ensure that Protocol Independent Multicast (PIM) is disabled on all interfaces that are not required to support multicast routing.</t>
        </r>
      </text>
    </comment>
    <comment ref="AF37" authorId="0" shapeId="0" xr:uid="{00000000-0006-0000-0600-000027000000}">
      <text>
        <r>
          <rPr>
            <sz val="11"/>
            <rFont val="Calibri"/>
          </rPr>
          <t>The network element must have the Maintenance Operation Protocol (MOP) service disabled.</t>
        </r>
      </text>
    </comment>
    <comment ref="J43" authorId="0" shapeId="0" xr:uid="{00000000-0006-0000-0600-00002B000000}">
      <text>
        <r>
          <rPr>
            <sz val="11"/>
            <rFont val="Calibri"/>
          </rPr>
          <t>Network devices must be password protected.</t>
        </r>
      </text>
    </comment>
    <comment ref="K43" authorId="0" shapeId="0" xr:uid="{00000000-0006-0000-0600-00002C000000}">
      <text>
        <r>
          <rPr>
            <sz val="11"/>
            <rFont val="Calibri"/>
          </rPr>
          <t>The network element must be configured to ensure passwords are not viewable when displaying configuration information.</t>
        </r>
      </text>
    </comment>
    <comment ref="L43" authorId="0" shapeId="0" xr:uid="{00000000-0006-0000-0600-00002D000000}">
      <text>
        <r>
          <rPr>
            <sz val="11"/>
            <rFont val="Calibri"/>
          </rPr>
          <t>Network devices must not have any default manufacturer passwords.</t>
        </r>
      </text>
    </comment>
    <comment ref="M43" authorId="0" shapeId="0" xr:uid="{00000000-0006-0000-0600-00002E000000}">
      <text>
        <r>
          <rPr>
            <sz val="11"/>
            <rFont val="Calibri"/>
          </rPr>
          <t>The network devices must require authentication prior to establishing a management connection for administrative access.</t>
        </r>
      </text>
    </comment>
    <comment ref="N43" authorId="0" shapeId="0" xr:uid="{00000000-0006-0000-0600-00002F000000}">
      <text>
        <r>
          <rPr>
            <sz val="11"/>
            <rFont val="Calibri"/>
          </rPr>
          <t>The network device must not use the default or well-known SNMP community strings public and private.</t>
        </r>
      </text>
    </comment>
    <comment ref="O43" authorId="0" shapeId="0" xr:uid="{00000000-0006-0000-0600-000030000000}">
      <text>
        <r>
          <rPr>
            <sz val="11"/>
            <rFont val="Calibri"/>
          </rPr>
          <t>In the event the authentication server is unavailable, the network device must have a single local account of last resort defined.</t>
        </r>
      </text>
    </comment>
    <comment ref="P43" authorId="0" shapeId="0" xr:uid="{00000000-0006-0000-0600-000031000000}">
      <text>
        <r>
          <rPr>
            <sz val="11"/>
            <rFont val="Calibri"/>
          </rPr>
          <t>The network device must require authentication for console access.</t>
        </r>
      </text>
    </comment>
    <comment ref="Q43" authorId="0" shapeId="0" xr:uid="{00000000-0006-0000-0600-000032000000}">
      <text>
        <r>
          <rPr>
            <sz val="11"/>
            <rFont val="Calibri"/>
          </rPr>
          <t>The router administrator will ensure a password is required to gain access to the router</t>
        </r>
        <r>
          <rPr>
            <sz val="11"/>
            <color rgb="FF000000"/>
            <rFont val="Calibri"/>
          </rPr>
          <t>'</t>
        </r>
        <r>
          <rPr>
            <sz val="11"/>
            <color rgb="FF000000"/>
            <rFont val="Calibri"/>
          </rPr>
          <t>s diagnostics port.</t>
        </r>
      </text>
    </comment>
    <comment ref="R43" authorId="0" shapeId="0" xr:uid="{00000000-0006-0000-0600-000033000000}">
      <text>
        <r>
          <rPr>
            <sz val="11"/>
            <rFont val="Calibri"/>
          </rPr>
          <t>Network devices must use two or more authentication servers for the purpose of granting administrative access.</t>
        </r>
      </text>
    </comment>
    <comment ref="J45" authorId="0" shapeId="0" xr:uid="{00000000-0006-0000-0600-000034000000}">
      <text>
        <r>
          <rPr>
            <sz val="11"/>
            <rFont val="Calibri"/>
          </rPr>
          <t>The switch must be configured to use 802.1x authentication on host facing access switch ports.</t>
        </r>
      </text>
    </comment>
    <comment ref="J47" authorId="0" shapeId="0" xr:uid="{00000000-0006-0000-0600-000035000000}">
      <text>
        <r>
          <rPr>
            <sz val="11"/>
            <rFont val="Calibri"/>
          </rPr>
          <t>The network element must be configured for a maximum number of unsuccessful SSH login attempts set at 3 before resetting the interface.</t>
        </r>
      </text>
    </comment>
    <comment ref="J71" authorId="0" shapeId="0" xr:uid="{00000000-0006-0000-0600-000036000000}">
      <text>
        <r>
          <rPr>
            <sz val="11"/>
            <rFont val="Calibri"/>
          </rPr>
          <t>Network devices must display the DoD-approved logon banner warning.</t>
        </r>
      </text>
    </comment>
    <comment ref="J88" authorId="0" shapeId="0" xr:uid="{00000000-0006-0000-0600-000037000000}">
      <text>
        <r>
          <rPr>
            <sz val="11"/>
            <rFont val="Calibri"/>
          </rPr>
          <t>The administrator must ensure SNMP is blocked at all external interfaces.</t>
        </r>
      </text>
    </comment>
    <comment ref="K88" authorId="0" shapeId="0" xr:uid="{00000000-0006-0000-0600-000049000000}">
      <text>
        <r>
          <rPr>
            <sz val="11"/>
            <rFont val="Calibri"/>
          </rPr>
          <t>Internet Control Message Types (ICMP) must be blocked inbound from external untrusted networks (e.g., ISP and other non-DoD networks).</t>
        </r>
      </text>
    </comment>
    <comment ref="L88" authorId="0" shapeId="0" xr:uid="{00000000-0006-0000-0600-00004A000000}">
      <text>
        <r>
          <rPr>
            <sz val="11"/>
            <rFont val="Calibri"/>
          </rPr>
          <t>Internet Control Message Types (ICMP) must be blocked outbound to external untrusted networks (e.g., ISP and other non-DoD networks).</t>
        </r>
      </text>
    </comment>
    <comment ref="M88" authorId="0" shapeId="0" xr:uid="{00000000-0006-0000-0600-00004B000000}">
      <text>
        <r>
          <rPr>
            <sz val="11"/>
            <rFont val="Calibri"/>
          </rPr>
          <t>Outbound ICMP Time Exceed messages must be blocked to prevent network discovery by unauthorized users.</t>
        </r>
      </text>
    </comment>
    <comment ref="N88" authorId="0" shapeId="0" xr:uid="{00000000-0006-0000-0600-00004C000000}">
      <text>
        <r>
          <rPr>
            <sz val="11"/>
            <rFont val="Calibri"/>
          </rPr>
          <t>BGP connections must be restricted to authorized IP addresses of neighbors from trusted Autonomous Systems.</t>
        </r>
      </text>
    </comment>
    <comment ref="O88" authorId="0" shapeId="0" xr:uid="{00000000-0006-0000-0600-00004D000000}">
      <text>
        <r>
          <rPr>
            <sz val="11"/>
            <rFont val="Calibri"/>
          </rPr>
          <t>The network device must not accept any outbound IP packets that contain an illegitimate address in the source address field by enabling Unicast Reverse Path Forwarding (uRPF) Strict mode or via egress ACL.</t>
        </r>
      </text>
    </comment>
    <comment ref="P88" authorId="0" shapeId="0" xr:uid="{00000000-0006-0000-0600-00004E000000}">
      <text>
        <r>
          <rPr>
            <sz val="11"/>
            <rFont val="Calibri"/>
          </rPr>
          <t>The administrator must bind the ingress ACL filtering packets entering the network to the external interface on an inbound direction.</t>
        </r>
      </text>
    </comment>
    <comment ref="Q88" authorId="0" shapeId="0" xr:uid="{00000000-0006-0000-0600-00004F000000}">
      <text>
        <r>
          <rPr>
            <sz val="11"/>
            <rFont val="Calibri"/>
          </rPr>
          <t>L2TP must not pass into the private network of an enclave.</t>
        </r>
      </text>
    </comment>
    <comment ref="R88" authorId="0" shapeId="0" xr:uid="{00000000-0006-0000-0600-000050000000}">
      <text>
        <r>
          <rPr>
            <sz val="11"/>
            <rFont val="Calibri"/>
          </rPr>
          <t>The ISSO/NSO will ensure premise router interfaces that connect to an AG (i.e., ISP) are configured with an ingress ACL that only permits packets with destination addresses within the sites address space.</t>
        </r>
      </text>
    </comment>
    <comment ref="S88" authorId="0" shapeId="0" xr:uid="{00000000-0006-0000-0600-000051000000}">
      <text>
        <r>
          <rPr>
            <sz val="11"/>
            <rFont val="Calibri"/>
          </rPr>
          <t>The ISSO/NSO will ensure the premise router does not have a routing protocol session with a peer router belonging to an AS (Autonomous System) of the AG service provider. A static route is the only acceptable route to an AG.</t>
        </r>
      </text>
    </comment>
    <comment ref="T88" authorId="0" shapeId="0" xr:uid="{00000000-0006-0000-0600-000052000000}">
      <text>
        <r>
          <rPr>
            <sz val="11"/>
            <rFont val="Calibri"/>
          </rPr>
          <t>The IAO/NSO will ensure the AG network service provider IP addresses are not redistributed into or advertised to the NIPRNet or any router belonging to any other Autonomous System (AS) i.e. to another AG device in another AS.</t>
        </r>
      </text>
    </comment>
    <comment ref="U88" authorId="0" shapeId="0" xr:uid="{00000000-0006-0000-0600-000053000000}">
      <text>
        <r>
          <rPr>
            <sz val="11"/>
            <rFont val="Calibri"/>
          </rPr>
          <t>A dedicated management VLAN or VLANs must be configured to keep management traffic separate from user data and control plane traffic.</t>
        </r>
      </text>
    </comment>
    <comment ref="V88" authorId="0" shapeId="0" xr:uid="{00000000-0006-0000-0600-000054000000}">
      <text>
        <r>
          <rPr>
            <sz val="11"/>
            <rFont val="Calibri"/>
          </rPr>
          <t>The SA will utilize ingress and egress ACLs to restrict traffic destined to the enclave perimeter in accordance with the guidelines contained in DoD Instruction 8551.1 for all ports and protocols required for operational commitments.</t>
        </r>
      </text>
    </comment>
    <comment ref="W88" authorId="0" shapeId="0" xr:uid="{00000000-0006-0000-0600-000055000000}">
      <text>
        <r>
          <rPr>
            <sz val="11"/>
            <rFont val="Calibri"/>
          </rPr>
          <t>The ISSO/NSO will ensure the route to the AG network adheres to the PPS CAL boundary 13 and 14 policies and is in compliance with all perimeter filtering defined in the perimeter and router sections of the Network STIG.</t>
        </r>
      </text>
    </comment>
    <comment ref="X88" authorId="0" shapeId="0" xr:uid="{00000000-0006-0000-0600-000056000000}">
      <text>
        <r>
          <rPr>
            <sz val="11"/>
            <rFont val="Calibri"/>
          </rPr>
          <t>The router must use its loopback or OOB management interface address as the source address when originating TACACS+ or RADIUS traffic.</t>
        </r>
      </text>
    </comment>
    <comment ref="Y88" authorId="0" shapeId="0" xr:uid="{00000000-0006-0000-0600-000057000000}">
      <text>
        <r>
          <rPr>
            <sz val="11"/>
            <rFont val="Calibri"/>
          </rPr>
          <t>The router must use its loopback or OOB management interface address as the source address when originating syslog traffic.</t>
        </r>
      </text>
    </comment>
    <comment ref="Z88" authorId="0" shapeId="0" xr:uid="{00000000-0006-0000-0600-000058000000}">
      <text>
        <r>
          <rPr>
            <sz val="11"/>
            <rFont val="Calibri"/>
          </rPr>
          <t>The router must use its loopback or OOB management interface address as the source address when originating NTP traffic.</t>
        </r>
      </text>
    </comment>
    <comment ref="AA88" authorId="0" shapeId="0" xr:uid="{00000000-0006-0000-0600-000059000000}">
      <text>
        <r>
          <rPr>
            <sz val="11"/>
            <rFont val="Calibri"/>
          </rPr>
          <t>The router must use its loopback or OOB management interface address as the source address when originating SNMP traffic.</t>
        </r>
      </text>
    </comment>
    <comment ref="AB88" authorId="0" shapeId="0" xr:uid="{00000000-0006-0000-0600-00005A000000}">
      <text>
        <r>
          <rPr>
            <sz val="11"/>
            <rFont val="Calibri"/>
          </rPr>
          <t>The router must use its loopback or OOB management interface address as the source address when originating NetFlow traffic.</t>
        </r>
      </text>
    </comment>
    <comment ref="AC88" authorId="0" shapeId="0" xr:uid="{00000000-0006-0000-0600-00005B000000}">
      <text>
        <r>
          <rPr>
            <sz val="11"/>
            <rFont val="Calibri"/>
          </rPr>
          <t>The network device must use its loopback or OOB management interface address as the source address when originating TFTP or FTP traffic.</t>
        </r>
      </text>
    </comment>
    <comment ref="AD88" authorId="0" shapeId="0" xr:uid="{00000000-0006-0000-0600-00005C000000}">
      <text>
        <r>
          <rPr>
            <sz val="11"/>
            <rFont val="Calibri"/>
          </rPr>
          <t>The system administrator will ensure the undetermined transport packet is blocked at the perimeter in an IPv6 enclave by the router.</t>
        </r>
      </text>
    </comment>
    <comment ref="AE88" authorId="0" shapeId="0" xr:uid="{00000000-0006-0000-0600-00005D000000}">
      <text>
        <r>
          <rPr>
            <sz val="11"/>
            <rFont val="Calibri"/>
          </rPr>
          <t>The network element must be configured to ensure the routing header extension type 0, 1, and 3-255 are rejected in an IPv6 enclave.</t>
        </r>
      </text>
    </comment>
    <comment ref="AF88" authorId="0" shapeId="0" xr:uid="{00000000-0006-0000-0600-00005E000000}">
      <text>
        <r>
          <rPr>
            <sz val="11"/>
            <rFont val="Calibri"/>
          </rPr>
          <t>The network element can permit inbound ICMPv6 messages Packet-too-big (type 2), Time Exceeded (type 3), Parameter Problem (type 4), Echo Reply (type 129), and Neighbor Discovery (type 135-136). Remaining ICMPv6 messages must be blocked inbound.</t>
        </r>
      </text>
    </comment>
    <comment ref="AG88" authorId="0" shapeId="0" xr:uid="{00000000-0006-0000-0600-000038000000}">
      <text>
        <r>
          <rPr>
            <sz val="11"/>
            <rFont val="Calibri"/>
          </rPr>
          <t>The network element can permit outbound ICMPv6 messages Packet-too-big (type 2), Echo Request (type 128), and  Neighborhood Discovery (type 135-136).  Remaining ICMPv6 messages must be blocked outbound.</t>
        </r>
      </text>
    </comment>
    <comment ref="AH88" authorId="0" shapeId="0" xr:uid="{00000000-0006-0000-0600-000039000000}">
      <text>
        <r>
          <rPr>
            <sz val="11"/>
            <rFont val="Calibri"/>
          </rPr>
          <t>The administrator must bind the egress ACL filtering packets leaving the network to the internal interface on an inbound direction.</t>
        </r>
      </text>
    </comment>
    <comment ref="AI88" authorId="0" shapeId="0" xr:uid="{00000000-0006-0000-0600-00003A000000}">
      <text>
        <r>
          <rPr>
            <sz val="11"/>
            <rFont val="Calibri"/>
          </rPr>
          <t>Inbound IP packets with a local host loopback address (127.0.0.0/8) must be blocked, denied, or dropped at the perimeter device.</t>
        </r>
      </text>
    </comment>
    <comment ref="AJ88" authorId="0" shapeId="0" xr:uid="{00000000-0006-0000-0600-00003B000000}">
      <text>
        <r>
          <rPr>
            <sz val="11"/>
            <rFont val="Calibri"/>
          </rPr>
          <t>Inbound IP packets using link-local address space (169.254.0.0/16) must be blocked, denied, or dropped at the perimeter device.</t>
        </r>
      </text>
    </comment>
    <comment ref="AK88" authorId="0" shapeId="0" xr:uid="{00000000-0006-0000-0600-00003C000000}">
      <text>
        <r>
          <rPr>
            <sz val="11"/>
            <rFont val="Calibri"/>
          </rPr>
          <t>Inbound packets using IP addresses specified in the RFC5735 and RFC6598, along with network address space allocated by IANA, but not assigned by the RIRs for ISP and other end-customer use must be blocked, denied, or dropped at the perimeter device.</t>
        </r>
      </text>
    </comment>
    <comment ref="AL88" authorId="0" shapeId="0" xr:uid="{00000000-0006-0000-0600-00003D000000}">
      <text>
        <r>
          <rPr>
            <sz val="11"/>
            <rFont val="Calibri"/>
          </rPr>
          <t>Inbound IP packets using RFC 1918 address space (10.0.0.0/8, 172.16.0.0 /12, and 192.168.0 /16) must be blocked, denied, or dropped at the perimeter device.</t>
        </r>
      </text>
    </comment>
    <comment ref="AM88" authorId="0" shapeId="0" xr:uid="{00000000-0006-0000-0600-00003E000000}">
      <text>
        <r>
          <rPr>
            <sz val="11"/>
            <rFont val="Calibri"/>
          </rPr>
          <t>The network device must be configured to ensure IPv6 Site Local Unicast addresses are not defined in the enclave, (FEC0::/10). Note that this consist of all addresses that begin with FEC, FED, FEE and FEF.</t>
        </r>
      </text>
    </comment>
    <comment ref="AN88" authorId="0" shapeId="0" xr:uid="{00000000-0006-0000-0600-00003F000000}">
      <text>
        <r>
          <rPr>
            <sz val="11"/>
            <rFont val="Calibri"/>
          </rPr>
          <t>The network element will be configured to ensure IPv6 Site Local Unicast addresses are blocked on the ingress inbound and egress outbound filters, (FEC0::/10). Note that this consist of all addresses that begin with FEC, FED, FEE and FEF.</t>
        </r>
      </text>
    </comment>
    <comment ref="AO88" authorId="0" shapeId="0" xr:uid="{00000000-0006-0000-0600-000040000000}">
      <text>
        <r>
          <rPr>
            <sz val="11"/>
            <rFont val="Calibri"/>
          </rPr>
          <t>The network element must be configured restrict  to accept the device from accepting any inbound IP packets with a local host loop back address, (0:0:0:0:0:0:0:1 or ::1/128).</t>
        </r>
      </text>
    </comment>
    <comment ref="AP88" authorId="0" shapeId="0" xr:uid="{00000000-0006-0000-0600-000041000000}">
      <text>
        <r>
          <rPr>
            <sz val="11"/>
            <rFont val="Calibri"/>
          </rPr>
          <t>The network element must be configured to restrict the acceptance of any IP packets from the unspecified address, (0:0:0:0:0:0:0:0 or ::/128).</t>
        </r>
      </text>
    </comment>
    <comment ref="AQ88" authorId="0" shapeId="0" xr:uid="{00000000-0006-0000-0600-000042000000}">
      <text>
        <r>
          <rPr>
            <sz val="11"/>
            <rFont val="Calibri"/>
          </rPr>
          <t>The network device must block IPv6 multicast addresses used as a source address.</t>
        </r>
      </text>
    </comment>
    <comment ref="AR88" authorId="0" shapeId="0" xr:uid="{00000000-0006-0000-0600-000043000000}">
      <text>
        <r>
          <rPr>
            <sz val="11"/>
            <rFont val="Calibri"/>
          </rPr>
          <t>The IAO/NSO will ensure IPv6 addresses with embedded IPv4-compatible IPv6 addresses are blocked on the ingress and egress filters, (0::/96).</t>
        </r>
      </text>
    </comment>
    <comment ref="AS88" authorId="0" shapeId="0" xr:uid="{00000000-0006-0000-0600-000044000000}">
      <text>
        <r>
          <rPr>
            <sz val="11"/>
            <rFont val="Calibri"/>
          </rPr>
          <t>The IAO/NSO will ensure that IPv6 addresses with embedded IPv4-mapped IPv6 addresses are blocked on the ingress and egress filters, (0::FFFF/96).</t>
        </r>
      </text>
    </comment>
    <comment ref="AT88" authorId="0" shapeId="0" xr:uid="{00000000-0006-0000-0600-000045000000}">
      <text>
        <r>
          <rPr>
            <sz val="11"/>
            <rFont val="Calibri"/>
          </rPr>
          <t>The network device must block IPv6 Unique Local Unicast Addresses on the enclaves perimeter ingress and egress filter.</t>
        </r>
      </text>
    </comment>
    <comment ref="AU88" authorId="0" shapeId="0" xr:uid="{00000000-0006-0000-0600-000046000000}">
      <text>
        <r>
          <rPr>
            <sz val="11"/>
            <rFont val="Calibri"/>
          </rPr>
          <t>The network element must be configured from accepting any outbound IP packet that contains an illegitimate address in the source address field via egress ACL or by enabling Unicast Reverse Path Forwarding in an IPv6 enclave.</t>
        </r>
      </text>
    </comment>
    <comment ref="AV88" authorId="0" shapeId="0" xr:uid="{00000000-0006-0000-0600-000047000000}">
      <text>
        <r>
          <rPr>
            <sz val="11"/>
            <rFont val="Calibri"/>
          </rPr>
          <t>ISATAP tunnels must terminate at an interior router.</t>
        </r>
      </text>
    </comment>
    <comment ref="AW88" authorId="0" shapeId="0" xr:uid="{00000000-0006-0000-0600-000048000000}">
      <text>
        <r>
          <rPr>
            <sz val="11"/>
            <rFont val="Calibri"/>
          </rPr>
          <t>The IAO/NSO will ensure the ingress filter drops unexpected protocol 41 packets at the 6to4 site router before sensor inspection.</t>
        </r>
      </text>
    </comment>
    <comment ref="J89" authorId="0" shapeId="0" xr:uid="{00000000-0006-0000-0600-00005F000000}">
      <text>
        <r>
          <rPr>
            <sz val="11"/>
            <rFont val="Calibri"/>
          </rPr>
          <t>VLAN 1 must not be used for user VLANs.</t>
        </r>
      </text>
    </comment>
    <comment ref="K89" authorId="0" shapeId="0" xr:uid="{00000000-0006-0000-0600-000060000000}">
      <text>
        <r>
          <rPr>
            <sz val="11"/>
            <rFont val="Calibri"/>
          </rPr>
          <t>VLAN 1 must be pruned from all trunk and access ports that do not require it.</t>
        </r>
      </text>
    </comment>
    <comment ref="L89" authorId="0" shapeId="0" xr:uid="{00000000-0006-0000-0600-000061000000}">
      <text>
        <r>
          <rPr>
            <sz val="11"/>
            <rFont val="Calibri"/>
          </rPr>
          <t>Disabled switch ports must be placed in an unused VLAN (do not use VLAN1).</t>
        </r>
      </text>
    </comment>
    <comment ref="M89" authorId="0" shapeId="0" xr:uid="{00000000-0006-0000-0600-000062000000}">
      <text>
        <r>
          <rPr>
            <sz val="11"/>
            <rFont val="Calibri"/>
          </rPr>
          <t>Access switchports must not be assigned to the native VLAN.</t>
        </r>
      </text>
    </comment>
    <comment ref="N89" authorId="0" shapeId="0" xr:uid="{00000000-0006-0000-0600-000063000000}">
      <text>
        <r>
          <rPr>
            <sz val="11"/>
            <rFont val="Calibri"/>
          </rPr>
          <t>The native VLAN must be assigned to a VLAN ID other than the default VLAN for all 802.1q trunk links.</t>
        </r>
      </text>
    </comment>
    <comment ref="O89" authorId="0" shapeId="0" xr:uid="{00000000-0006-0000-0600-000064000000}">
      <text>
        <r>
          <rPr>
            <sz val="11"/>
            <rFont val="Calibri"/>
          </rPr>
          <t>Port trunking must be disabled on all access ports (do not configure trunk on, desirable, non-negotiate, or auto--only off).</t>
        </r>
      </text>
    </comment>
    <comment ref="P89" authorId="0" shapeId="0" xr:uid="{00000000-0006-0000-0600-000065000000}">
      <text>
        <r>
          <rPr>
            <sz val="11"/>
            <rFont val="Calibri"/>
          </rPr>
          <t>The routes from the two IGP domains are redistributed to each other.</t>
        </r>
      </text>
    </comment>
    <comment ref="Q89" authorId="0" shapeId="0" xr:uid="{00000000-0006-0000-0600-000066000000}">
      <text>
        <r>
          <rPr>
            <sz val="11"/>
            <rFont val="Calibri"/>
          </rPr>
          <t>Traffic from the managed network will leak into the management network via the gateway router interface connected to the OOBM backbone.</t>
        </r>
      </text>
    </comment>
    <comment ref="R89" authorId="0" shapeId="0" xr:uid="{00000000-0006-0000-0600-000067000000}">
      <text>
        <r>
          <rPr>
            <sz val="11"/>
            <rFont val="Calibri"/>
          </rPr>
          <t>Management network traffic is leaking into the managed network.</t>
        </r>
      </text>
    </comment>
    <comment ref="S89" authorId="0" shapeId="0" xr:uid="{00000000-0006-0000-0600-000068000000}">
      <text>
        <r>
          <rPr>
            <sz val="11"/>
            <rFont val="Calibri"/>
          </rPr>
          <t>The access switchport connecting to the OOBM access switch is not the only port with membership to the management VLAN.</t>
        </r>
      </text>
    </comment>
    <comment ref="T89" authorId="0" shapeId="0" xr:uid="{00000000-0006-0000-0600-000069000000}">
      <text>
        <r>
          <rPr>
            <sz val="11"/>
            <rFont val="Calibri"/>
          </rPr>
          <t>The management VLAN is not pruned from any VLAN trunk links belonging to the managed network’s infrastructure.</t>
        </r>
      </text>
    </comment>
    <comment ref="U89" authorId="0" shapeId="0" xr:uid="{00000000-0006-0000-0600-00006A000000}">
      <text>
        <r>
          <rPr>
            <sz val="11"/>
            <rFont val="Calibri"/>
          </rPr>
          <t>The IAO will ensure the Server Farm infrastructure is secured by ACLs on VLAN interfaces that restrict data originating from one server farm segment destined to another server farm segment.</t>
        </r>
      </text>
    </comment>
    <comment ref="V89" authorId="0" shapeId="0" xr:uid="{00000000-0006-0000-0600-00006B000000}">
      <text>
        <r>
          <rPr>
            <sz val="11"/>
            <rFont val="Calibri"/>
          </rPr>
          <t>Printers must be assigned to a VLAN that is not shared by unlike devices.</t>
        </r>
      </text>
    </comment>
    <comment ref="W89" authorId="0" shapeId="0" xr:uid="{00000000-0006-0000-0600-00006C000000}">
      <text>
        <r>
          <rPr>
            <sz val="11"/>
            <rFont val="Calibri"/>
          </rPr>
          <t>The SA will ensure a packet filter is implemented to filter the enclave traffic to and from printer VLANs to allow only print traffic.</t>
        </r>
      </text>
    </comment>
    <comment ref="J90" authorId="0" shapeId="0" xr:uid="{00000000-0006-0000-0600-00006D000000}">
      <text>
        <r>
          <rPr>
            <sz val="11"/>
            <rFont val="Calibri"/>
          </rPr>
          <t>TCP intercept features must be provided by the network device by implementing a filter to rate limit and protect publicly accessible servers from any TCP SYN flood attacks from an outside network.</t>
        </r>
      </text>
    </comment>
    <comment ref="K90" authorId="0" shapeId="0" xr:uid="{00000000-0006-0000-0600-00006E000000}">
      <text>
        <r>
          <rPr>
            <sz val="11"/>
            <rFont val="Calibri"/>
          </rPr>
          <t>The network device must drop half-open TCP connections through filtering thresholds or timeout periods.</t>
        </r>
      </text>
    </comment>
    <comment ref="L90" authorId="0" shapeId="0" xr:uid="{00000000-0006-0000-0600-00006F000000}">
      <text>
        <r>
          <rPr>
            <sz val="11"/>
            <rFont val="Calibri"/>
          </rPr>
          <t>Tunnel entry and exit points must be in a deny-by-default security posture.</t>
        </r>
      </text>
    </comment>
    <comment ref="J91" authorId="0" shapeId="0" xr:uid="{00000000-0006-0000-0600-000070000000}">
      <text>
        <r>
          <rPr>
            <sz val="11"/>
            <rFont val="Calibri"/>
          </rPr>
          <t>The IAO will ensure IPSec VPNs are established as tunnel type VPNs when transporting management traffic across an ip backbone network.</t>
        </r>
      </text>
    </comment>
    <comment ref="K91" authorId="0" shapeId="0" xr:uid="{00000000-0006-0000-0600-000071000000}">
      <text>
        <r>
          <rPr>
            <sz val="11"/>
            <rFont val="Calibri"/>
          </rPr>
          <t>The network element must authenticate all IGP peers.</t>
        </r>
      </text>
    </comment>
    <comment ref="L91" authorId="0" shapeId="0" xr:uid="{00000000-0006-0000-0600-000072000000}">
      <text>
        <r>
          <rPr>
            <sz val="11"/>
            <rFont val="Calibri"/>
          </rPr>
          <t>Management connections to a network device must be established using secure protocols with FIPS 140-2 validated cryptographic modules.</t>
        </r>
      </text>
    </comment>
    <comment ref="M91" authorId="0" shapeId="0" xr:uid="{00000000-0006-0000-0600-000073000000}">
      <text>
        <r>
          <rPr>
            <sz val="11"/>
            <rFont val="Calibri"/>
          </rPr>
          <t>The network device must use SNMP Version 3 Security Model with FIPS 140-2 validated cryptography for any SNMP agent configured on the device.</t>
        </r>
      </text>
    </comment>
    <comment ref="N91" authorId="0" shapeId="0" xr:uid="{00000000-0006-0000-0600-000074000000}">
      <text>
        <r>
          <rPr>
            <sz val="11"/>
            <rFont val="Calibri"/>
          </rPr>
          <t>An Infinite Lifetime key must be set to never expire. The lifetime of the key will be configured as infinite for route authentication, if supported by the current approved router software version.</t>
        </r>
      </text>
    </comment>
    <comment ref="O91" authorId="0" shapeId="0" xr:uid="{00000000-0006-0000-0600-000075000000}">
      <text>
        <r>
          <rPr>
            <sz val="11"/>
            <rFont val="Calibri"/>
          </rPr>
          <t>Each eBGP neighbor must be authenticated with a unique password.</t>
        </r>
      </text>
    </comment>
    <comment ref="P91" authorId="0" shapeId="0" xr:uid="{00000000-0006-0000-0600-000076000000}">
      <text>
        <r>
          <rPr>
            <sz val="11"/>
            <rFont val="Calibri"/>
          </rPr>
          <t>Network devices must be configured with rotating keys used for authenticating IGP peers that have a duration of 180 days or less.</t>
        </r>
      </text>
    </comment>
    <comment ref="Q91" authorId="0" shapeId="0" xr:uid="{00000000-0006-0000-0600-000077000000}">
      <text>
        <r>
          <rPr>
            <sz val="11"/>
            <rFont val="Calibri"/>
          </rPr>
          <t>The router must use its loopback interface address as the source address for all iBGP peering sessions.</t>
        </r>
      </text>
    </comment>
    <comment ref="R91" authorId="0" shapeId="0" xr:uid="{00000000-0006-0000-0600-000078000000}">
      <text>
        <r>
          <rPr>
            <sz val="11"/>
            <rFont val="Calibri"/>
          </rPr>
          <t>The network element must not use SSH Version 1 for administrative access.</t>
        </r>
      </text>
    </comment>
    <comment ref="S91" authorId="0" shapeId="0" xr:uid="{00000000-0006-0000-0600-000079000000}">
      <text>
        <r>
          <rPr>
            <sz val="11"/>
            <rFont val="Calibri"/>
          </rPr>
          <t>Gateway configuration at the remote VPN end-point is a not a mirror of the local gateway</t>
        </r>
      </text>
    </comment>
    <comment ref="T91" authorId="0" shapeId="0" xr:uid="{00000000-0006-0000-0600-00007A000000}">
      <text>
        <r>
          <rPr>
            <sz val="11"/>
            <rFont val="Calibri"/>
          </rPr>
          <t>The administrator must ensure the that all L2TPv3 sessions are authenticated prior to transporting traffic.</t>
        </r>
      </text>
    </comment>
    <comment ref="U91" authorId="0" shapeId="0" xr:uid="{00000000-0006-0000-0600-00007B000000}">
      <text>
        <r>
          <rPr>
            <sz val="11"/>
            <rFont val="Calibri"/>
          </rPr>
          <t>The network element must authenticate all BGP peers within the same or between autonomous systems (AS).</t>
        </r>
      </text>
    </comment>
    <comment ref="J99" authorId="0" shapeId="0" xr:uid="{00000000-0006-0000-0600-00007C000000}">
      <text>
        <r>
          <rPr>
            <sz val="11"/>
            <rFont val="Calibri"/>
          </rPr>
          <t>The network element must be running a current and supported operating system with all IAVMs addressed.</t>
        </r>
      </text>
    </comment>
    <comment ref="K99" authorId="0" shapeId="0" xr:uid="{00000000-0006-0000-0600-00007D000000}">
      <text>
        <r>
          <rPr>
            <sz val="11"/>
            <rFont val="Calibri"/>
          </rPr>
          <t>The IAO will ensure that the router or firewall software has been upgraded to mitigate the risk of DNS cache poisoning attack caused by a flawed PAT implementation using a predictable source port allocation method for DNS query traffic.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The network element must be running a current and supported operating system with all IAVMs addressed.</t>
        </r>
      </text>
    </comment>
    <comment ref="I67" authorId="0" shapeId="0" xr:uid="{00000000-0006-0000-0700-000002000000}">
      <text>
        <r>
          <rPr>
            <sz val="11"/>
            <rFont val="Calibri"/>
          </rPr>
          <t>The IAO will ensure that the router or firewall software has been upgraded to mitigate the risk of DNS cache poisoning attack caused by a flawed PAT implementation using a predictable source port allocation method for DNS query traffic.</t>
        </r>
      </text>
    </comment>
    <comment ref="H89" authorId="0" shapeId="0" xr:uid="{00000000-0006-0000-0700-000003000000}">
      <text>
        <r>
          <rPr>
            <sz val="11"/>
            <rFont val="Calibri"/>
          </rPr>
          <t>Network devices must be password protected.</t>
        </r>
      </text>
    </comment>
    <comment ref="I89" authorId="0" shapeId="0" xr:uid="{00000000-0006-0000-0700-000008000000}">
      <text>
        <r>
          <rPr>
            <sz val="11"/>
            <rFont val="Calibri"/>
          </rPr>
          <t>Group accounts must not be configured for use on the network device.</t>
        </r>
      </text>
    </comment>
    <comment ref="J89" authorId="0" shapeId="0" xr:uid="{00000000-0006-0000-0700-000004000000}">
      <text>
        <r>
          <rPr>
            <sz val="11"/>
            <rFont val="Calibri"/>
          </rPr>
          <t>Unauthorized accounts must not be configured for access to the network device.</t>
        </r>
      </text>
    </comment>
    <comment ref="K89" authorId="0" shapeId="0" xr:uid="{00000000-0006-0000-0700-000005000000}">
      <text>
        <r>
          <rPr>
            <sz val="11"/>
            <rFont val="Calibri"/>
          </rPr>
          <t>Network devices must not have any default manufacturer passwords.</t>
        </r>
      </text>
    </comment>
    <comment ref="L89" authorId="0" shapeId="0" xr:uid="{00000000-0006-0000-0700-000006000000}">
      <text>
        <r>
          <rPr>
            <sz val="11"/>
            <rFont val="Calibri"/>
          </rPr>
          <t>The network device must not use the default or well-known SNMP community strings public and private.</t>
        </r>
      </text>
    </comment>
    <comment ref="M89" authorId="0" shapeId="0" xr:uid="{00000000-0006-0000-0700-000007000000}">
      <text>
        <r>
          <rPr>
            <sz val="11"/>
            <rFont val="Calibri"/>
          </rPr>
          <t>In the event the authentication server is unavailable, the network device must have a single local account of last resort defined.</t>
        </r>
      </text>
    </comment>
    <comment ref="H90" authorId="0" shapeId="0" xr:uid="{00000000-0006-0000-0700-000009000000}">
      <text>
        <r>
          <rPr>
            <sz val="11"/>
            <rFont val="Calibri"/>
          </rPr>
          <t>The switch must be configured to use 802.1x authentication on host facing access switch ports.</t>
        </r>
      </text>
    </comment>
    <comment ref="H91" authorId="0" shapeId="0" xr:uid="{00000000-0006-0000-0700-00000A000000}">
      <text>
        <r>
          <rPr>
            <sz val="11"/>
            <rFont val="Calibri"/>
          </rPr>
          <t>The network devices must require authentication prior to establishing a management connection for administrative access.</t>
        </r>
      </text>
    </comment>
    <comment ref="I91" authorId="0" shapeId="0" xr:uid="{00000000-0006-0000-0700-00000B000000}">
      <text>
        <r>
          <rPr>
            <sz val="11"/>
            <rFont val="Calibri"/>
          </rPr>
          <t>The network device must require authentication for console access.</t>
        </r>
      </text>
    </comment>
    <comment ref="J91" authorId="0" shapeId="0" xr:uid="{00000000-0006-0000-0700-00000C000000}">
      <text>
        <r>
          <rPr>
            <sz val="11"/>
            <rFont val="Calibri"/>
          </rPr>
          <t>The router administrator will ensure a password is required to gain access to the router</t>
        </r>
        <r>
          <rPr>
            <sz val="11"/>
            <color rgb="FF000000"/>
            <rFont val="Calibri"/>
          </rPr>
          <t>'</t>
        </r>
        <r>
          <rPr>
            <sz val="11"/>
            <color rgb="FF000000"/>
            <rFont val="Calibri"/>
          </rPr>
          <t>s diagnostics port.</t>
        </r>
      </text>
    </comment>
    <comment ref="K91" authorId="0" shapeId="0" xr:uid="{00000000-0006-0000-0700-00000D000000}">
      <text>
        <r>
          <rPr>
            <sz val="11"/>
            <rFont val="Calibri"/>
          </rPr>
          <t>Network devices must use two or more authentication servers for the purpose of granting administrative access.</t>
        </r>
      </text>
    </comment>
    <comment ref="H93" authorId="0" shapeId="0" xr:uid="{00000000-0006-0000-0700-00000E000000}">
      <text>
        <r>
          <rPr>
            <sz val="11"/>
            <rFont val="Calibri"/>
          </rPr>
          <t>The network element must timeout management connections for administrative access after 10 minutes or less of inactivity.</t>
        </r>
      </text>
    </comment>
    <comment ref="I93" authorId="0" shapeId="0" xr:uid="{00000000-0006-0000-0700-000011000000}">
      <text>
        <r>
          <rPr>
            <sz val="11"/>
            <rFont val="Calibri"/>
          </rPr>
          <t>The network device must use different SNMP community names or groups for various levels of read and write access.</t>
        </r>
      </text>
    </comment>
    <comment ref="J93" authorId="0" shapeId="0" xr:uid="{00000000-0006-0000-0700-000012000000}">
      <text>
        <r>
          <rPr>
            <sz val="11"/>
            <rFont val="Calibri"/>
          </rPr>
          <t>Authorized accounts must be assigned the least privilege level necessary to perform assigned duties.</t>
        </r>
      </text>
    </comment>
    <comment ref="K93" authorId="0" shapeId="0" xr:uid="{00000000-0006-0000-0700-000013000000}">
      <text>
        <r>
          <rPr>
            <sz val="11"/>
            <rFont val="Calibri"/>
          </rPr>
          <t>The network element must time out access to the console port after 10 minutes or less of inactivity.</t>
        </r>
      </text>
    </comment>
    <comment ref="L93" authorId="0" shapeId="0" xr:uid="{00000000-0006-0000-0700-000014000000}">
      <text>
        <r>
          <rPr>
            <sz val="11"/>
            <rFont val="Calibri"/>
          </rPr>
          <t>The network device must only allow SNMP read-only access.</t>
        </r>
      </text>
    </comment>
    <comment ref="M93" authorId="0" shapeId="0" xr:uid="{00000000-0006-0000-0700-000015000000}">
      <text>
        <r>
          <rPr>
            <sz val="11"/>
            <rFont val="Calibri"/>
          </rPr>
          <t>The emergency administration account must be set to an appropriate authorization level to perform necessary administrative functions when the authentication server is not online.</t>
        </r>
      </text>
    </comment>
    <comment ref="N93" authorId="0" shapeId="0" xr:uid="{00000000-0006-0000-0700-00000F000000}">
      <text>
        <r>
          <rPr>
            <sz val="11"/>
            <rFont val="Calibri"/>
          </rPr>
          <t>The IAO will ensure that all switchports configured using MAC port security will shutdown upon receiving a frame with a different layer 2 source address than what has been configured or learned for port security.</t>
        </r>
      </text>
    </comment>
    <comment ref="O93" authorId="0" shapeId="0" xr:uid="{00000000-0006-0000-0700-000010000000}">
      <text>
        <r>
          <rPr>
            <sz val="11"/>
            <rFont val="Calibri"/>
          </rPr>
          <t>The switch must only allow a maximum of one registered MAC address per access port.</t>
        </r>
      </text>
    </comment>
    <comment ref="H111" authorId="0" shapeId="0" xr:uid="{00000000-0006-0000-0700-000016000000}">
      <text>
        <r>
          <rPr>
            <sz val="11"/>
            <rFont val="Calibri"/>
          </rPr>
          <t>The IAO will ensure IPSec VPNs are established as tunnel type VPNs when transporting management traffic across an ip backbone network.</t>
        </r>
      </text>
    </comment>
    <comment ref="I111" authorId="0" shapeId="0" xr:uid="{00000000-0006-0000-0700-000019000000}">
      <text>
        <r>
          <rPr>
            <sz val="11"/>
            <rFont val="Calibri"/>
          </rPr>
          <t>The network element must authenticate all IGP peers.</t>
        </r>
      </text>
    </comment>
    <comment ref="J111" authorId="0" shapeId="0" xr:uid="{00000000-0006-0000-0700-00001A000000}">
      <text>
        <r>
          <rPr>
            <sz val="11"/>
            <rFont val="Calibri"/>
          </rPr>
          <t>Management connections to a network device must be established using secure protocols with FIPS 140-2 validated cryptographic modules.</t>
        </r>
      </text>
    </comment>
    <comment ref="K111" authorId="0" shapeId="0" xr:uid="{00000000-0006-0000-0700-00001B000000}">
      <text>
        <r>
          <rPr>
            <sz val="11"/>
            <rFont val="Calibri"/>
          </rPr>
          <t>The network device must use SNMP Version 3 Security Model with FIPS 140-2 validated cryptography for any SNMP agent configured on the device.</t>
        </r>
      </text>
    </comment>
    <comment ref="L111" authorId="0" shapeId="0" xr:uid="{00000000-0006-0000-0700-00001C000000}">
      <text>
        <r>
          <rPr>
            <sz val="11"/>
            <rFont val="Calibri"/>
          </rPr>
          <t>Each eBGP neighbor must be authenticated with a unique password.</t>
        </r>
      </text>
    </comment>
    <comment ref="M111" authorId="0" shapeId="0" xr:uid="{00000000-0006-0000-0700-00001D000000}">
      <text>
        <r>
          <rPr>
            <sz val="11"/>
            <rFont val="Calibri"/>
          </rPr>
          <t>Network devices must be configured with rotating keys used for authenticating IGP peers that have a duration of 180 days or less.</t>
        </r>
      </text>
    </comment>
    <comment ref="N111" authorId="0" shapeId="0" xr:uid="{00000000-0006-0000-0700-00001E000000}">
      <text>
        <r>
          <rPr>
            <sz val="11"/>
            <rFont val="Calibri"/>
          </rPr>
          <t>The network element must authenticate all NTP messages received from NTP servers and peers.</t>
        </r>
      </text>
    </comment>
    <comment ref="O111" authorId="0" shapeId="0" xr:uid="{00000000-0006-0000-0700-00001F000000}">
      <text>
        <r>
          <rPr>
            <sz val="11"/>
            <rFont val="Calibri"/>
          </rPr>
          <t>The network element must not use SSH Version 1 for administrative access.</t>
        </r>
      </text>
    </comment>
    <comment ref="P111" authorId="0" shapeId="0" xr:uid="{00000000-0006-0000-0700-000017000000}">
      <text>
        <r>
          <rPr>
            <sz val="11"/>
            <rFont val="Calibri"/>
          </rPr>
          <t>The administrator must ensure the that all L2TPv3 sessions are authenticated prior to transporting traffic.</t>
        </r>
      </text>
    </comment>
    <comment ref="Q111" authorId="0" shapeId="0" xr:uid="{00000000-0006-0000-0700-000018000000}">
      <text>
        <r>
          <rPr>
            <sz val="11"/>
            <rFont val="Calibri"/>
          </rPr>
          <t>The network element must authenticate all BGP peers within the same or between autonomous systems (AS).</t>
        </r>
      </text>
    </comment>
    <comment ref="H134" authorId="0" shapeId="0" xr:uid="{00000000-0006-0000-0700-000020000000}">
      <text>
        <r>
          <rPr>
            <sz val="11"/>
            <rFont val="Calibri"/>
          </rPr>
          <t>The network element must only allow SNMP access from addresses belonging to the management network.</t>
        </r>
      </text>
    </comment>
    <comment ref="I134" authorId="0" shapeId="0" xr:uid="{00000000-0006-0000-0700-00003F000000}">
      <text>
        <r>
          <rPr>
            <sz val="11"/>
            <rFont val="Calibri"/>
          </rPr>
          <t>The administrator must ensure SNMP is blocked at all external interfaces.</t>
        </r>
      </text>
    </comment>
    <comment ref="J134" authorId="0" shapeId="0" xr:uid="{00000000-0006-0000-0700-000040000000}">
      <text>
        <r>
          <rPr>
            <sz val="11"/>
            <rFont val="Calibri"/>
          </rPr>
          <t>Internet Control Message Types (ICMP) must be blocked inbound from external untrusted networks (e.g., ISP and other non-DoD networks).</t>
        </r>
      </text>
    </comment>
    <comment ref="K134" authorId="0" shapeId="0" xr:uid="{00000000-0006-0000-0700-000041000000}">
      <text>
        <r>
          <rPr>
            <sz val="11"/>
            <rFont val="Calibri"/>
          </rPr>
          <t>Internet Control Message Types (ICMP) must be blocked outbound to external untrusted networks (e.g., ISP and other non-DoD networks).</t>
        </r>
      </text>
    </comment>
    <comment ref="L134" authorId="0" shapeId="0" xr:uid="{00000000-0006-0000-0700-000042000000}">
      <text>
        <r>
          <rPr>
            <sz val="11"/>
            <rFont val="Calibri"/>
          </rPr>
          <t>Outbound ICMP Time Exceed messages must be blocked to prevent network discovery by unauthorized users.</t>
        </r>
      </text>
    </comment>
    <comment ref="M134" authorId="0" shapeId="0" xr:uid="{00000000-0006-0000-0700-000043000000}">
      <text>
        <r>
          <rPr>
            <sz val="11"/>
            <rFont val="Calibri"/>
          </rPr>
          <t>BGP connections must be restricted to authorized IP addresses of neighbors from trusted Autonomous Systems.</t>
        </r>
      </text>
    </comment>
    <comment ref="N134" authorId="0" shapeId="0" xr:uid="{00000000-0006-0000-0700-000044000000}">
      <text>
        <r>
          <rPr>
            <sz val="11"/>
            <rFont val="Calibri"/>
          </rPr>
          <t>The network device must not accept any outbound IP packets that contain an illegitimate address in the source address field by enabling Unicast Reverse Path Forwarding (uRPF) Strict mode or via egress ACL.</t>
        </r>
      </text>
    </comment>
    <comment ref="O134" authorId="0" shapeId="0" xr:uid="{00000000-0006-0000-0700-000045000000}">
      <text>
        <r>
          <rPr>
            <sz val="11"/>
            <rFont val="Calibri"/>
          </rPr>
          <t>TCP intercept features must be provided by the network device by implementing a filter to rate limit and protect publicly accessible servers from any TCP SYN flood attacks from an outside network.</t>
        </r>
      </text>
    </comment>
    <comment ref="P134" authorId="0" shapeId="0" xr:uid="{00000000-0006-0000-0700-000046000000}">
      <text>
        <r>
          <rPr>
            <sz val="11"/>
            <rFont val="Calibri"/>
          </rPr>
          <t>The administrator must bind the ingress ACL filtering packets entering the network to the external interface on an inbound direction.</t>
        </r>
      </text>
    </comment>
    <comment ref="Q134" authorId="0" shapeId="0" xr:uid="{00000000-0006-0000-0700-000047000000}">
      <text>
        <r>
          <rPr>
            <sz val="11"/>
            <rFont val="Calibri"/>
          </rPr>
          <t>VLAN 1 must not be used for user VLANs.</t>
        </r>
      </text>
    </comment>
    <comment ref="R134" authorId="0" shapeId="0" xr:uid="{00000000-0006-0000-0700-000021000000}">
      <text>
        <r>
          <rPr>
            <sz val="11"/>
            <rFont val="Calibri"/>
          </rPr>
          <t>VLAN 1 must be pruned from all trunk and access ports that do not require it.</t>
        </r>
      </text>
    </comment>
    <comment ref="S134" authorId="0" shapeId="0" xr:uid="{00000000-0006-0000-0700-000022000000}">
      <text>
        <r>
          <rPr>
            <sz val="11"/>
            <rFont val="Calibri"/>
          </rPr>
          <t>Disabled switch ports must be placed in an unused VLAN (do not use VLAN1).</t>
        </r>
      </text>
    </comment>
    <comment ref="T134" authorId="0" shapeId="0" xr:uid="{00000000-0006-0000-0700-000023000000}">
      <text>
        <r>
          <rPr>
            <sz val="11"/>
            <rFont val="Calibri"/>
          </rPr>
          <t>L2TP must not pass into the private network of an enclave.</t>
        </r>
      </text>
    </comment>
    <comment ref="U134" authorId="0" shapeId="0" xr:uid="{00000000-0006-0000-0700-000024000000}">
      <text>
        <r>
          <rPr>
            <sz val="11"/>
            <rFont val="Calibri"/>
          </rPr>
          <t>Access switchports must not be assigned to the native VLAN.</t>
        </r>
      </text>
    </comment>
    <comment ref="V134" authorId="0" shapeId="0" xr:uid="{00000000-0006-0000-0700-000025000000}">
      <text>
        <r>
          <rPr>
            <sz val="11"/>
            <rFont val="Calibri"/>
          </rPr>
          <t>The ISSO/NSO will ensure premise router interfaces that connect to an AG (i.e., ISP) are configured with an ingress ACL that only permits packets with destination addresses within the sites address space.</t>
        </r>
      </text>
    </comment>
    <comment ref="W134" authorId="0" shapeId="0" xr:uid="{00000000-0006-0000-0700-000026000000}">
      <text>
        <r>
          <rPr>
            <sz val="11"/>
            <rFont val="Calibri"/>
          </rPr>
          <t>The ISSO/NSO will ensure the premise router does not have a routing protocol session with a peer router belonging to an AS (Autonomous System) of the AG service provider. A static route is the only acceptable route to an AG.</t>
        </r>
      </text>
    </comment>
    <comment ref="X134" authorId="0" shapeId="0" xr:uid="{00000000-0006-0000-0700-000027000000}">
      <text>
        <r>
          <rPr>
            <sz val="11"/>
            <rFont val="Calibri"/>
          </rPr>
          <t>The IAO/NSO will ensure the AG network service provider IP addresses are not redistributed into or advertised to the NIPRNet or any router belonging to any other Autonomous System (AS) i.e. to another AG device in another AS.</t>
        </r>
      </text>
    </comment>
    <comment ref="Y134" authorId="0" shapeId="0" xr:uid="{00000000-0006-0000-0700-000028000000}">
      <text>
        <r>
          <rPr>
            <sz val="11"/>
            <rFont val="Calibri"/>
          </rPr>
          <t>The network element must only allow management connections for administrative access from hosts residing in to the management network.</t>
        </r>
      </text>
    </comment>
    <comment ref="Z134" authorId="0" shapeId="0" xr:uid="{00000000-0006-0000-0700-000029000000}">
      <text>
        <r>
          <rPr>
            <sz val="11"/>
            <rFont val="Calibri"/>
          </rPr>
          <t>The native VLAN must be assigned to a VLAN ID other than the default VLAN for all 802.1q trunk links.</t>
        </r>
      </text>
    </comment>
    <comment ref="AA134" authorId="0" shapeId="0" xr:uid="{00000000-0006-0000-0700-00002A000000}">
      <text>
        <r>
          <rPr>
            <sz val="11"/>
            <rFont val="Calibri"/>
          </rPr>
          <t>A dedicated management VLAN or VLANs must be configured to keep management traffic separate from user data and control plane traffic.</t>
        </r>
      </text>
    </comment>
    <comment ref="AB134" authorId="0" shapeId="0" xr:uid="{00000000-0006-0000-0700-00002B000000}">
      <text>
        <r>
          <rPr>
            <sz val="11"/>
            <rFont val="Calibri"/>
          </rPr>
          <t>The network device must drop half-open TCP connections through filtering thresholds or timeout periods.</t>
        </r>
      </text>
    </comment>
    <comment ref="AC134" authorId="0" shapeId="0" xr:uid="{00000000-0006-0000-0700-00002C000000}">
      <text>
        <r>
          <rPr>
            <sz val="11"/>
            <rFont val="Calibri"/>
          </rPr>
          <t>The SA will utilize ingress and egress ACLs to restrict traffic destined to the enclave perimeter in accordance with the guidelines contained in DoD Instruction 8551.1 for all ports and protocols required for operational commitments.</t>
        </r>
      </text>
    </comment>
    <comment ref="AD134" authorId="0" shapeId="0" xr:uid="{00000000-0006-0000-0700-00002D000000}">
      <text>
        <r>
          <rPr>
            <sz val="11"/>
            <rFont val="Calibri"/>
          </rPr>
          <t>The ISSO/NSO will ensure the route to the AG network adheres to the PPS CAL boundary 13 and 14 policies and is in compliance with all perimeter filtering defined in the perimeter and router sections of the Network STIG.</t>
        </r>
      </text>
    </comment>
    <comment ref="AE134" authorId="0" shapeId="0" xr:uid="{00000000-0006-0000-0700-00002E000000}">
      <text>
        <r>
          <rPr>
            <sz val="11"/>
            <rFont val="Calibri"/>
          </rPr>
          <t>The system administrator will ensure the undetermined transport packet is blocked at the perimeter in an IPv6 enclave by the router.</t>
        </r>
      </text>
    </comment>
    <comment ref="AF134" authorId="0" shapeId="0" xr:uid="{00000000-0006-0000-0700-00002F000000}">
      <text>
        <r>
          <rPr>
            <sz val="11"/>
            <rFont val="Calibri"/>
          </rPr>
          <t>The network element must be configured to ensure the routing header extension type 0, 1, and 3-255 are rejected in an IPv6 enclave.</t>
        </r>
      </text>
    </comment>
    <comment ref="AG134" authorId="0" shapeId="0" xr:uid="{00000000-0006-0000-0700-000030000000}">
      <text>
        <r>
          <rPr>
            <sz val="11"/>
            <rFont val="Calibri"/>
          </rPr>
          <t>The network element can permit inbound ICMPv6 messages Packet-too-big (type 2), Time Exceeded (type 3), Parameter Problem (type 4), Echo Reply (type 129), and Neighbor Discovery (type 135-136). Remaining ICMPv6 messages must be blocked inbound.</t>
        </r>
      </text>
    </comment>
    <comment ref="AH134" authorId="0" shapeId="0" xr:uid="{00000000-0006-0000-0700-000031000000}">
      <text>
        <r>
          <rPr>
            <sz val="11"/>
            <rFont val="Calibri"/>
          </rPr>
          <t>The network element can permit outbound ICMPv6 messages Packet-too-big (type 2), Echo Request (type 128), and  Neighborhood Discovery (type 135-136).  Remaining ICMPv6 messages must be blocked outbound.</t>
        </r>
      </text>
    </comment>
    <comment ref="AI134" authorId="0" shapeId="0" xr:uid="{00000000-0006-0000-0700-000032000000}">
      <text>
        <r>
          <rPr>
            <sz val="11"/>
            <rFont val="Calibri"/>
          </rPr>
          <t>The administrator must bind the egress ACL filtering packets leaving the network to the internal interface on an inbound direction.</t>
        </r>
      </text>
    </comment>
    <comment ref="AJ134" authorId="0" shapeId="0" xr:uid="{00000000-0006-0000-0700-000033000000}">
      <text>
        <r>
          <rPr>
            <sz val="11"/>
            <rFont val="Calibri"/>
          </rPr>
          <t>Inbound IP packets with a local host loopback address (127.0.0.0/8) must be blocked, denied, or dropped at the perimeter device.</t>
        </r>
      </text>
    </comment>
    <comment ref="AK134" authorId="0" shapeId="0" xr:uid="{00000000-0006-0000-0700-000034000000}">
      <text>
        <r>
          <rPr>
            <sz val="11"/>
            <rFont val="Calibri"/>
          </rPr>
          <t>Inbound IP packets using link-local address space (169.254.0.0/16) must be blocked, denied, or dropped at the perimeter device.</t>
        </r>
      </text>
    </comment>
    <comment ref="AL134" authorId="0" shapeId="0" xr:uid="{00000000-0006-0000-0700-000035000000}">
      <text>
        <r>
          <rPr>
            <sz val="11"/>
            <rFont val="Calibri"/>
          </rPr>
          <t>Inbound packets using IP addresses specified in the RFC5735 and RFC6598, along with network address space allocated by IANA, but not assigned by the RIRs for ISP and other end-customer use must be blocked, denied, or dropped at the perimeter device.</t>
        </r>
      </text>
    </comment>
    <comment ref="AM134" authorId="0" shapeId="0" xr:uid="{00000000-0006-0000-0700-000036000000}">
      <text>
        <r>
          <rPr>
            <sz val="11"/>
            <rFont val="Calibri"/>
          </rPr>
          <t>Inbound IP packets using RFC 1918 address space (10.0.0.0/8, 172.16.0.0 /12, and 192.168.0 /16) must be blocked, denied, or dropped at the perimeter device.</t>
        </r>
      </text>
    </comment>
    <comment ref="AN134" authorId="0" shapeId="0" xr:uid="{00000000-0006-0000-0700-000037000000}">
      <text>
        <r>
          <rPr>
            <sz val="11"/>
            <rFont val="Calibri"/>
          </rPr>
          <t>The network element will be configured to ensure IPv6 Site Local Unicast addresses are blocked on the ingress inbound and egress outbound filters, (FEC0::/10). Note that this consist of all addresses that begin with FEC, FED, FEE and FEF.</t>
        </r>
      </text>
    </comment>
    <comment ref="AO134" authorId="0" shapeId="0" xr:uid="{00000000-0006-0000-0700-000038000000}">
      <text>
        <r>
          <rPr>
            <sz val="11"/>
            <rFont val="Calibri"/>
          </rPr>
          <t>The network element must be configured restrict  to accept the device from accepting any inbound IP packets with a local host loop back address, (0:0:0:0:0:0:0:1 or ::1/128).</t>
        </r>
      </text>
    </comment>
    <comment ref="AP134" authorId="0" shapeId="0" xr:uid="{00000000-0006-0000-0700-000039000000}">
      <text>
        <r>
          <rPr>
            <sz val="11"/>
            <rFont val="Calibri"/>
          </rPr>
          <t>The network element must be configured to restrict the acceptance of any IP packets from the unspecified address, (0:0:0:0:0:0:0:0 or ::/128).</t>
        </r>
      </text>
    </comment>
    <comment ref="AQ134" authorId="0" shapeId="0" xr:uid="{00000000-0006-0000-0700-00003A000000}">
      <text>
        <r>
          <rPr>
            <sz val="11"/>
            <rFont val="Calibri"/>
          </rPr>
          <t>The network device must block IPv6 multicast addresses used as a source address.</t>
        </r>
      </text>
    </comment>
    <comment ref="AR134" authorId="0" shapeId="0" xr:uid="{00000000-0006-0000-0700-00003B000000}">
      <text>
        <r>
          <rPr>
            <sz val="11"/>
            <rFont val="Calibri"/>
          </rPr>
          <t>The IAO/NSO will ensure IPv6 addresses with embedded IPv4-compatible IPv6 addresses are blocked on the ingress and egress filters, (0::/96).</t>
        </r>
      </text>
    </comment>
    <comment ref="AS134" authorId="0" shapeId="0" xr:uid="{00000000-0006-0000-0700-00003C000000}">
      <text>
        <r>
          <rPr>
            <sz val="11"/>
            <rFont val="Calibri"/>
          </rPr>
          <t>The IAO/NSO will ensure that IPv6 addresses with embedded IPv4-mapped IPv6 addresses are blocked on the ingress and egress filters, (0::FFFF/96).</t>
        </r>
      </text>
    </comment>
    <comment ref="AT134" authorId="0" shapeId="0" xr:uid="{00000000-0006-0000-0700-00003D000000}">
      <text>
        <r>
          <rPr>
            <sz val="11"/>
            <rFont val="Calibri"/>
          </rPr>
          <t>The network device must block IPv6 Unique Local Unicast Addresses on the enclaves perimeter ingress and egress filter.</t>
        </r>
      </text>
    </comment>
    <comment ref="AU134" authorId="0" shapeId="0" xr:uid="{00000000-0006-0000-0700-00003E000000}">
      <text>
        <r>
          <rPr>
            <sz val="11"/>
            <rFont val="Calibri"/>
          </rPr>
          <t>The network element must be configured from accepting any outbound IP packet that contains an illegitimate address in the source address field via egress ACL or by enabling Unicast Reverse Path Forwarding in an IPv6 enclave.</t>
        </r>
      </text>
    </comment>
    <comment ref="H142" authorId="0" shapeId="0" xr:uid="{00000000-0006-0000-0700-000048000000}">
      <text>
        <r>
          <rPr>
            <sz val="11"/>
            <rFont val="Calibri"/>
          </rPr>
          <t>The running configuration must be synchronized with the startup configuration after changes have been made and implemented.</t>
        </r>
      </text>
    </comment>
    <comment ref="I142" authorId="0" shapeId="0" xr:uid="{00000000-0006-0000-0700-000049000000}">
      <text>
        <r>
          <rPr>
            <sz val="11"/>
            <rFont val="Calibri"/>
          </rPr>
          <t>Link Layer Discovery Protocols (LLDPs) must be disabled on all external facing interfaces.</t>
        </r>
      </text>
    </comment>
    <comment ref="J142" authorId="0" shapeId="0" xr:uid="{00000000-0006-0000-0700-00004A000000}">
      <text>
        <r>
          <rPr>
            <sz val="11"/>
            <rFont val="Calibri"/>
          </rPr>
          <t>Network devices must have TCP and UDP small servers disabled.</t>
        </r>
      </text>
    </comment>
    <comment ref="K142" authorId="0" shapeId="0" xr:uid="{00000000-0006-0000-0700-00004B000000}">
      <text>
        <r>
          <rPr>
            <sz val="11"/>
            <rFont val="Calibri"/>
          </rPr>
          <t>The network element must have the Finger service disabled.</t>
        </r>
      </text>
    </comment>
    <comment ref="L142" authorId="0" shapeId="0" xr:uid="{00000000-0006-0000-0700-00004C000000}">
      <text>
        <r>
          <rPr>
            <sz val="11"/>
            <rFont val="Calibri"/>
          </rPr>
          <t>The Configuration auto-loading feature must be disabled when connected to an operational network.</t>
        </r>
      </text>
    </comment>
    <comment ref="M142" authorId="0" shapeId="0" xr:uid="{00000000-0006-0000-0700-00004D000000}">
      <text>
        <r>
          <rPr>
            <sz val="11"/>
            <rFont val="Calibri"/>
          </rPr>
          <t>The router must have IP source routing disabled.</t>
        </r>
      </text>
    </comment>
    <comment ref="N142" authorId="0" shapeId="0" xr:uid="{00000000-0006-0000-0700-00004E000000}">
      <text>
        <r>
          <rPr>
            <sz val="11"/>
            <rFont val="Calibri"/>
          </rPr>
          <t>IP Proxy ARP must be disabled on all external interfaces.</t>
        </r>
      </text>
    </comment>
    <comment ref="O142" authorId="0" shapeId="0" xr:uid="{00000000-0006-0000-0700-00004F000000}">
      <text>
        <r>
          <rPr>
            <sz val="11"/>
            <rFont val="Calibri"/>
          </rPr>
          <t>IP directed broadcast must be disabled on all layer 3 interfaces.</t>
        </r>
      </text>
    </comment>
    <comment ref="P142" authorId="0" shapeId="0" xr:uid="{00000000-0006-0000-0700-000050000000}">
      <text>
        <r>
          <rPr>
            <sz val="11"/>
            <rFont val="Calibri"/>
          </rPr>
          <t>The administrator must ensure ICMP unreachable notifications, mask replies, and redirects are disabled on all external interfaces of the premise router.</t>
        </r>
      </text>
    </comment>
    <comment ref="Q142" authorId="0" shapeId="0" xr:uid="{00000000-0006-0000-0700-000051000000}">
      <text>
        <r>
          <rPr>
            <sz val="11"/>
            <rFont val="Calibri"/>
          </rPr>
          <t>The network element must have HTTP service for administrative access disabled.</t>
        </r>
      </text>
    </comment>
    <comment ref="R142" authorId="0" shapeId="0" xr:uid="{00000000-0006-0000-0700-000052000000}">
      <text>
        <r>
          <rPr>
            <sz val="11"/>
            <rFont val="Calibri"/>
          </rPr>
          <t>BOOTP services must be disabled.</t>
        </r>
      </text>
    </comment>
    <comment ref="S142" authorId="0" shapeId="0" xr:uid="{00000000-0006-0000-0700-000053000000}">
      <text>
        <r>
          <rPr>
            <sz val="11"/>
            <rFont val="Calibri"/>
          </rPr>
          <t>Network devices must have the PAD service disabled.</t>
        </r>
      </text>
    </comment>
    <comment ref="T142" authorId="0" shapeId="0" xr:uid="{00000000-0006-0000-0700-000054000000}">
      <text>
        <r>
          <rPr>
            <sz val="11"/>
            <rFont val="Calibri"/>
          </rPr>
          <t>Network devices must have identification support disabled.</t>
        </r>
      </text>
    </comment>
    <comment ref="U142" authorId="0" shapeId="0" xr:uid="{00000000-0006-0000-0700-000055000000}">
      <text>
        <r>
          <rPr>
            <sz val="11"/>
            <rFont val="Calibri"/>
          </rPr>
          <t>DHCP Services must be disabled.</t>
        </r>
      </text>
    </comment>
    <comment ref="V142" authorId="0" shapeId="0" xr:uid="{00000000-0006-0000-0700-000056000000}">
      <text>
        <r>
          <rPr>
            <sz val="11"/>
            <rFont val="Calibri"/>
          </rPr>
          <t>Gratuitous ARP must be disabled.</t>
        </r>
      </text>
    </comment>
    <comment ref="W142" authorId="0" shapeId="0" xr:uid="{00000000-0006-0000-0700-000057000000}">
      <text>
        <r>
          <rPr>
            <sz val="11"/>
            <rFont val="Calibri"/>
          </rPr>
          <t>Port trunking must be disabled on all access ports (do not configure trunk on, desirable, non-negotiate, or auto--only off).</t>
        </r>
      </text>
    </comment>
    <comment ref="X142" authorId="0" shapeId="0" xr:uid="{00000000-0006-0000-0700-000058000000}">
      <text>
        <r>
          <rPr>
            <sz val="11"/>
            <rFont val="Calibri"/>
          </rPr>
          <t>The network element’s auxiliary port must be disabled unless it is connected to a secured modem providing encryption and authentication.</t>
        </r>
      </text>
    </comment>
    <comment ref="Y142" authorId="0" shapeId="0" xr:uid="{00000000-0006-0000-0700-000059000000}">
      <text>
        <r>
          <rPr>
            <sz val="11"/>
            <rFont val="Calibri"/>
          </rPr>
          <t>Router advertisements must be suppressed on all external-facing IPv6-enabled interfaces.</t>
        </r>
      </text>
    </comment>
    <comment ref="Z142" authorId="0" shapeId="0" xr:uid="{00000000-0006-0000-0700-00005A000000}">
      <text>
        <r>
          <rPr>
            <sz val="11"/>
            <rFont val="Calibri"/>
          </rPr>
          <t>FTP servers on the device must be disabled.</t>
        </r>
      </text>
    </comment>
    <comment ref="AA142" authorId="0" shapeId="0" xr:uid="{00000000-0006-0000-0700-00005B000000}">
      <text>
        <r>
          <rPr>
            <sz val="11"/>
            <rFont val="Calibri"/>
          </rPr>
          <t>The administrator must ensure BSD r command services are disabled.</t>
        </r>
      </text>
    </comment>
    <comment ref="AB142" authorId="0" shapeId="0" xr:uid="{00000000-0006-0000-0700-00005C000000}">
      <text>
        <r>
          <rPr>
            <sz val="11"/>
            <rFont val="Calibri"/>
          </rPr>
          <t>The network element must be configured so that ICMPv6 unreachable notifications and redirects are disabled on all external facing interfaces.</t>
        </r>
      </text>
    </comment>
    <comment ref="AC142" authorId="0" shapeId="0" xr:uid="{00000000-0006-0000-0700-00005D000000}">
      <text>
        <r>
          <rPr>
            <sz val="11"/>
            <rFont val="Calibri"/>
          </rPr>
          <t>The administrator must ensure that Protocol Independent Multicast (PIM) is disabled on all interfaces that are not required to support multicast routing.</t>
        </r>
      </text>
    </comment>
    <comment ref="AD142" authorId="0" shapeId="0" xr:uid="{00000000-0006-0000-0700-00005E000000}">
      <text>
        <r>
          <rPr>
            <sz val="11"/>
            <rFont val="Calibri"/>
          </rPr>
          <t>The network element must have the Maintenance Operation Protocol (MOP) service disabled.</t>
        </r>
      </text>
    </comment>
    <comment ref="H144" authorId="0" shapeId="0" xr:uid="{00000000-0006-0000-0700-00005F000000}">
      <text>
        <r>
          <rPr>
            <sz val="11"/>
            <rFont val="Calibri"/>
          </rPr>
          <t>A service or feature that calls home to the vendor must be disabled.</t>
        </r>
      </text>
    </comment>
    <comment ref="H145" authorId="0" shapeId="0" xr:uid="{00000000-0006-0000-0700-000060000000}">
      <text>
        <r>
          <rPr>
            <sz val="11"/>
            <rFont val="Calibri"/>
          </rPr>
          <t>The network device must log all access control lists (ACL) deny statements.</t>
        </r>
      </text>
    </comment>
    <comment ref="I145" authorId="0" shapeId="0" xr:uid="{00000000-0006-0000-0700-000061000000}">
      <text>
        <r>
          <rPr>
            <sz val="11"/>
            <rFont val="Calibri"/>
          </rPr>
          <t>The network element must log all attempts to establish a management connection for administrative access.</t>
        </r>
      </text>
    </comment>
    <comment ref="J145" authorId="0" shapeId="0" xr:uid="{00000000-0006-0000-0700-000062000000}">
      <text>
        <r>
          <rPr>
            <sz val="11"/>
            <rFont val="Calibri"/>
          </rPr>
          <t>The network element must log all messages except debugging and send all log data to a syslog server.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Group accounts must not be configured for use on the network device.</t>
        </r>
      </text>
    </comment>
    <comment ref="G54" authorId="0" shapeId="0" xr:uid="{00000000-0006-0000-0800-000002000000}">
      <text>
        <r>
          <rPr>
            <sz val="11"/>
            <rFont val="Calibri"/>
          </rPr>
          <t>Authorized accounts must be assigned the least privilege level necessary to perform assigned duties.</t>
        </r>
      </text>
    </comment>
    <comment ref="G63" authorId="0" shapeId="0" xr:uid="{00000000-0006-0000-0800-000003000000}">
      <text>
        <r>
          <rPr>
            <sz val="11"/>
            <rFont val="Calibri"/>
          </rPr>
          <t>Network devices must be password protected.</t>
        </r>
      </text>
    </comment>
    <comment ref="H63" authorId="0" shapeId="0" xr:uid="{00000000-0006-0000-0800-000006000000}">
      <text>
        <r>
          <rPr>
            <sz val="11"/>
            <rFont val="Calibri"/>
          </rPr>
          <t>Network devices must not have any default manufacturer passwords.</t>
        </r>
      </text>
    </comment>
    <comment ref="I63" authorId="0" shapeId="0" xr:uid="{00000000-0006-0000-0800-000004000000}">
      <text>
        <r>
          <rPr>
            <sz val="11"/>
            <rFont val="Calibri"/>
          </rPr>
          <t>The network devices must require authentication prior to establishing a management connection for administrative access.</t>
        </r>
      </text>
    </comment>
    <comment ref="J63" authorId="0" shapeId="0" xr:uid="{00000000-0006-0000-0800-000005000000}">
      <text>
        <r>
          <rPr>
            <sz val="11"/>
            <rFont val="Calibri"/>
          </rPr>
          <t>The network device must require authentication for console access.</t>
        </r>
      </text>
    </comment>
    <comment ref="G64" authorId="0" shapeId="0" xr:uid="{00000000-0006-0000-0800-000007000000}">
      <text>
        <r>
          <rPr>
            <sz val="11"/>
            <rFont val="Calibri"/>
          </rPr>
          <t>The switch must be configured to use 802.1x authentication on host facing access switch ports.</t>
        </r>
      </text>
    </comment>
    <comment ref="G100" authorId="0" shapeId="0" xr:uid="{00000000-0006-0000-0800-000008000000}">
      <text>
        <r>
          <rPr>
            <sz val="11"/>
            <rFont val="Calibri"/>
          </rPr>
          <t>The network element must be running a current and supported operating system with all IAVMs addressed.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3" authorId="0" shapeId="0" xr:uid="{00000000-0006-0000-0A00-000001000000}">
      <text>
        <r>
          <rPr>
            <sz val="11"/>
            <rFont val="Calibri"/>
          </rPr>
          <t>Network devices must not have any default manufacturer passwords.</t>
        </r>
      </text>
    </comment>
    <comment ref="M33" authorId="0" shapeId="0" xr:uid="{00000000-0006-0000-0A00-000002000000}">
      <text>
        <r>
          <rPr>
            <sz val="11"/>
            <rFont val="Calibri"/>
          </rPr>
          <t>The network device must not use the default or well-known SNMP community strings public and private.</t>
        </r>
      </text>
    </comment>
    <comment ref="L84" authorId="0" shapeId="0" xr:uid="{00000000-0006-0000-0A00-000003000000}">
      <text>
        <r>
          <rPr>
            <sz val="11"/>
            <rFont val="Calibri"/>
          </rPr>
          <t>The IAO will ensure IPSec VPNs are established as tunnel type VPNs when transporting management traffic across an ip backbone network.</t>
        </r>
      </text>
    </comment>
    <comment ref="M84" authorId="0" shapeId="0" xr:uid="{00000000-0006-0000-0A00-000005000000}">
      <text>
        <r>
          <rPr>
            <sz val="11"/>
            <rFont val="Calibri"/>
          </rPr>
          <t>Management connections to a network device must be established using secure protocols with FIPS 140-2 validated cryptographic modules.</t>
        </r>
      </text>
    </comment>
    <comment ref="N84" authorId="0" shapeId="0" xr:uid="{00000000-0006-0000-0A00-000004000000}">
      <text>
        <r>
          <rPr>
            <sz val="11"/>
            <rFont val="Calibri"/>
          </rPr>
          <t>The network element must not use SSH Version 1 for administrative access.</t>
        </r>
      </text>
    </comment>
    <comment ref="L119" authorId="0" shapeId="0" xr:uid="{00000000-0006-0000-0A00-000006000000}">
      <text>
        <r>
          <rPr>
            <sz val="11"/>
            <rFont val="Calibri"/>
          </rPr>
          <t>The network element must be running a current and supported operating system with all IAVMs addressed.</t>
        </r>
      </text>
    </comment>
    <comment ref="L136" authorId="0" shapeId="0" xr:uid="{00000000-0006-0000-0A00-000007000000}">
      <text>
        <r>
          <rPr>
            <sz val="11"/>
            <rFont val="Calibri"/>
          </rPr>
          <t>Authorized accounts must be assigned the least privilege level necessary to perform assigned duties.</t>
        </r>
      </text>
    </comment>
    <comment ref="L152" authorId="0" shapeId="0" xr:uid="{00000000-0006-0000-0A00-000008000000}">
      <text>
        <r>
          <rPr>
            <sz val="11"/>
            <rFont val="Calibri"/>
          </rPr>
          <t>Network devices must be password protected.</t>
        </r>
      </text>
    </comment>
    <comment ref="M152" authorId="0" shapeId="0" xr:uid="{00000000-0006-0000-0A00-00000A000000}">
      <text>
        <r>
          <rPr>
            <sz val="11"/>
            <rFont val="Calibri"/>
          </rPr>
          <t>Group accounts must not be configured for use on the network device.</t>
        </r>
      </text>
    </comment>
    <comment ref="N152" authorId="0" shapeId="0" xr:uid="{00000000-0006-0000-0A00-00000B000000}">
      <text>
        <r>
          <rPr>
            <sz val="11"/>
            <rFont val="Calibri"/>
          </rPr>
          <t>The network devices must require authentication prior to establishing a management connection for administrative access.</t>
        </r>
      </text>
    </comment>
    <comment ref="O152" authorId="0" shapeId="0" xr:uid="{00000000-0006-0000-0A00-000009000000}">
      <text>
        <r>
          <rPr>
            <sz val="11"/>
            <rFont val="Calibri"/>
          </rPr>
          <t>The network device must require authentication for console access.</t>
        </r>
      </text>
    </comment>
    <comment ref="L155" authorId="0" shapeId="0" xr:uid="{00000000-0006-0000-0A00-00000C000000}">
      <text>
        <r>
          <rPr>
            <sz val="11"/>
            <rFont val="Calibri"/>
          </rPr>
          <t>Unauthorized accounts must not be configured for access to the network device.</t>
        </r>
      </text>
    </comment>
    <comment ref="L159" authorId="0" shapeId="0" xr:uid="{00000000-0006-0000-0A00-00000D000000}">
      <text>
        <r>
          <rPr>
            <sz val="11"/>
            <rFont val="Calibri"/>
          </rPr>
          <t>The network element must timeout management connections for administrative access after 10 minutes or less of inactivity.</t>
        </r>
      </text>
    </comment>
    <comment ref="M159" authorId="0" shapeId="0" xr:uid="{00000000-0006-0000-0A00-00000E000000}">
      <text>
        <r>
          <rPr>
            <sz val="11"/>
            <rFont val="Calibri"/>
          </rPr>
          <t>The network element must time out access to the console port after 10 minutes or less of inactivity.</t>
        </r>
      </text>
    </comment>
    <comment ref="L164" authorId="0" shapeId="0" xr:uid="{00000000-0006-0000-0A00-00000F000000}">
      <text>
        <r>
          <rPr>
            <sz val="11"/>
            <rFont val="Calibri"/>
          </rPr>
          <t>The network element must be configured for a maximum number of unsuccessful SSH login attempts set at 3 before resetting the interface.</t>
        </r>
      </text>
    </comment>
    <comment ref="L221" authorId="0" shapeId="0" xr:uid="{00000000-0006-0000-0A00-000010000000}">
      <text>
        <r>
          <rPr>
            <sz val="11"/>
            <rFont val="Calibri"/>
          </rPr>
          <t>The network device must log all access control lists (ACL) deny statements.</t>
        </r>
      </text>
    </comment>
    <comment ref="M221" authorId="0" shapeId="0" xr:uid="{00000000-0006-0000-0A00-000011000000}">
      <text>
        <r>
          <rPr>
            <sz val="11"/>
            <rFont val="Calibri"/>
          </rPr>
          <t>The network element must log all attempts to establish a management connection for administrative access.</t>
        </r>
      </text>
    </comment>
    <comment ref="L231" authorId="0" shapeId="0" xr:uid="{00000000-0006-0000-0A00-000012000000}">
      <text>
        <r>
          <rPr>
            <sz val="11"/>
            <rFont val="Calibri"/>
          </rPr>
          <t>The network element must log all messages except debugging and send all log data to a syslog server.</t>
        </r>
      </text>
    </comment>
    <comment ref="L244" authorId="0" shapeId="0" xr:uid="{00000000-0006-0000-0A00-000013000000}">
      <text>
        <r>
          <rPr>
            <sz val="11"/>
            <rFont val="Calibri"/>
          </rPr>
          <t>The network element must authenticate all NTP messages received from NTP servers and peers.</t>
        </r>
      </text>
    </comment>
    <comment ref="M244" authorId="0" shapeId="0" xr:uid="{00000000-0006-0000-0A00-000014000000}">
      <text>
        <r>
          <rPr>
            <sz val="11"/>
            <rFont val="Calibri"/>
          </rPr>
          <t>The network element must use two or more NTP servers to synchronize time.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55" authorId="0" shapeId="0" xr:uid="{00000000-0006-0000-0B00-000001000000}">
      <text>
        <r>
          <rPr>
            <sz val="11"/>
            <rFont val="Calibri"/>
          </rPr>
          <t>The network device must log all access control lists (ACL) deny statements.</t>
        </r>
      </text>
    </comment>
    <comment ref="I355" authorId="0" shapeId="0" xr:uid="{00000000-0006-0000-0B00-000003000000}">
      <text>
        <r>
          <rPr>
            <sz val="11"/>
            <rFont val="Calibri"/>
          </rPr>
          <t>The network element must log all attempts to establish a management connection for administrative access.</t>
        </r>
      </text>
    </comment>
    <comment ref="J355" authorId="0" shapeId="0" xr:uid="{00000000-0006-0000-0B00-000002000000}">
      <text>
        <r>
          <rPr>
            <sz val="11"/>
            <rFont val="Calibri"/>
          </rPr>
          <t>The network element must log all messages except debugging and send all log data to a syslog server.</t>
        </r>
      </text>
    </comment>
  </commentList>
</comments>
</file>

<file path=xl/sharedStrings.xml><?xml version="1.0" encoding="utf-8"?>
<sst xmlns="http://schemas.openxmlformats.org/spreadsheetml/2006/main" count="13304" uniqueCount="6563">
  <si>
    <t>Id</t>
  </si>
  <si>
    <t>Title</t>
  </si>
  <si>
    <t>Severity</t>
  </si>
  <si>
    <t>Component</t>
  </si>
  <si>
    <t>MoSCoW</t>
  </si>
  <si>
    <t>OpsImpact</t>
  </si>
  <si>
    <t>Phase</t>
  </si>
  <si>
    <t>ImplStatus</t>
  </si>
  <si>
    <t>Notes</t>
  </si>
  <si>
    <t>Remediation</t>
  </si>
  <si>
    <t>Description</t>
  </si>
  <si>
    <t>Audit</t>
  </si>
  <si>
    <t>Status</t>
  </si>
  <si>
    <t>LogID</t>
  </si>
  <si>
    <t>V-3000</t>
  </si>
  <si>
    <r>
      <rPr>
        <sz val="11"/>
        <rFont val="Calibri"/>
      </rPr>
      <t>The network device must log all access control lists (ACL) deny statements.</t>
    </r>
  </si>
  <si>
    <t>CAT III (Low)</t>
  </si>
  <si>
    <t>L3 Switch Security Technical Implementation Guide - Cisco; L3 Switch; Router Security Technical Implementation Guide Cisco; Router Security Technical Implementation Guide Juniper; Router</t>
  </si>
  <si>
    <t>Unassigned</t>
  </si>
  <si>
    <t>Unassessed</t>
  </si>
  <si>
    <t>Pending</t>
  </si>
  <si>
    <t/>
  </si>
  <si>
    <r>
      <rPr>
        <sz val="11"/>
        <color rgb="FF000000"/>
        <rFont val="Calibri"/>
      </rPr>
      <t>Configure interface ACLs to log all deny statements.</t>
    </r>
  </si>
  <si>
    <r>
      <rPr>
        <sz val="11"/>
        <color rgb="FF000000"/>
        <rFont val="Calibri"/>
      </rPr>
      <t>Auditing and logging are key components of any security architecture.  It is essential for security personnel to know what is being done, attempted to be done, and by whom in order to compile an accurate risk assessment.  Auditing the actions on network devices provides a means to recreate an attack, or identify a configuration mistake on the device.</t>
    </r>
  </si>
  <si>
    <r>
      <rPr>
        <sz val="11"/>
        <color rgb="FF000000"/>
        <rFont val="Calibri"/>
      </rPr>
      <t>Review the network device interface ACLs to verify all deny statements are logged.</t>
    </r>
    <r>
      <rPr>
        <sz val="11"/>
        <color rgb="FF000000"/>
        <rFont val="Calibri"/>
      </rPr>
      <t xml:space="preserve">
</t>
    </r>
    <r>
      <rPr>
        <sz val="11"/>
        <color rgb="FF000000"/>
        <rFont val="Calibri"/>
      </rPr>
      <t>Cisco IOS example:</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external interface peering with ISP or non-DoD network</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access-group 100 in</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100 deny icmp any any fragments log</t>
    </r>
    <r>
      <rPr>
        <sz val="11"/>
        <color rgb="FF000000"/>
        <rFont val="Calibri"/>
      </rPr>
      <t xml:space="preserve">
</t>
    </r>
    <r>
      <rPr>
        <sz val="11"/>
        <color rgb="FF000000"/>
        <rFont val="Calibri"/>
      </rPr>
      <t>access-list 100 deny ip 169.254.0.0 0.0.255.255 any log</t>
    </r>
    <r>
      <rPr>
        <sz val="11"/>
        <color rgb="FF000000"/>
        <rFont val="Calibri"/>
      </rPr>
      <t xml:space="preserve">
</t>
    </r>
    <r>
      <rPr>
        <sz val="11"/>
        <color rgb="FF000000"/>
        <rFont val="Calibri"/>
      </rPr>
      <t>access-list 100 deny ip 10.0.0.0 0.255.255.255 any log</t>
    </r>
    <r>
      <rPr>
        <sz val="11"/>
        <color rgb="FF000000"/>
        <rFont val="Calibri"/>
      </rPr>
      <t xml:space="preserve">
</t>
    </r>
    <r>
      <rPr>
        <sz val="11"/>
        <color rgb="FF000000"/>
        <rFont val="Calibri"/>
      </rPr>
      <t>access-list 100 deny ip 172.16.0.0 0.15.255.255 any log</t>
    </r>
    <r>
      <rPr>
        <sz val="11"/>
        <color rgb="FF000000"/>
        <rFont val="Calibri"/>
      </rPr>
      <t xml:space="preserve">
</t>
    </r>
    <r>
      <rPr>
        <sz val="11"/>
        <color rgb="FF000000"/>
        <rFont val="Calibri"/>
      </rPr>
      <t>access-list 100 deny ip 192.168.0.0 0.0.255.255 any log</t>
    </r>
    <r>
      <rPr>
        <sz val="11"/>
        <color rgb="FF000000"/>
        <rFont val="Calibri"/>
      </rPr>
      <t xml:space="preserve">
</t>
    </r>
    <r>
      <rPr>
        <sz val="11"/>
        <color rgb="FF000000"/>
        <rFont val="Calibri"/>
      </rPr>
      <t>access-list 100 permit icmp any host 199.36.92.1 echo-reply</t>
    </r>
    <r>
      <rPr>
        <sz val="11"/>
        <color rgb="FF000000"/>
        <rFont val="Calibri"/>
      </rPr>
      <t xml:space="preserve">
</t>
    </r>
    <r>
      <rPr>
        <sz val="11"/>
        <color rgb="FF000000"/>
        <rFont val="Calibri"/>
      </rPr>
      <t>access-list 100 permit icmp any host 199.36.90.10 echo-reply</t>
    </r>
    <r>
      <rPr>
        <sz val="11"/>
        <color rgb="FF000000"/>
        <rFont val="Calibri"/>
      </rPr>
      <t xml:space="preserve">
</t>
    </r>
    <r>
      <rPr>
        <sz val="11"/>
        <color rgb="FF000000"/>
        <rFont val="Calibri"/>
      </rPr>
      <t>access-list 100 deny icmp any any log</t>
    </r>
    <r>
      <rPr>
        <sz val="11"/>
        <color rgb="FF000000"/>
        <rFont val="Calibri"/>
      </rPr>
      <t xml:space="preserve">
</t>
    </r>
    <r>
      <rPr>
        <sz val="11"/>
        <color rgb="FF000000"/>
        <rFont val="Calibri"/>
      </rPr>
      <t>access-list 100 deny ip any any log</t>
    </r>
  </si>
  <si>
    <t>V-3008</t>
  </si>
  <si>
    <r>
      <rPr>
        <sz val="11"/>
        <rFont val="Calibri"/>
      </rPr>
      <t>The IAO will ensure IPSec VPNs are established as tunnel type VPNs when transporting management traffic across an ip backbone network.</t>
    </r>
  </si>
  <si>
    <t>CAT II (Medium)</t>
  </si>
  <si>
    <r>
      <rPr>
        <sz val="11"/>
        <color rgb="FF000000"/>
        <rFont val="Calibri"/>
      </rPr>
      <t>Establish the VPN as a tunneled VPN.</t>
    </r>
    <r>
      <rPr>
        <sz val="11"/>
        <color rgb="FF000000"/>
        <rFont val="Calibri"/>
      </rPr>
      <t xml:space="preserve">
</t>
    </r>
    <r>
      <rPr>
        <sz val="11"/>
        <color rgb="FF000000"/>
        <rFont val="Calibri"/>
      </rPr>
      <t>Terminate the tunneled VPN outside of the firewall.</t>
    </r>
    <r>
      <rPr>
        <sz val="11"/>
        <color rgb="FF000000"/>
        <rFont val="Calibri"/>
      </rPr>
      <t xml:space="preserve">
</t>
    </r>
    <r>
      <rPr>
        <sz val="11"/>
        <color rgb="FF000000"/>
        <rFont val="Calibri"/>
      </rPr>
      <t>Ensure all host-to-host VPN are established between trusted known hosts.</t>
    </r>
  </si>
  <si>
    <r>
      <rPr>
        <sz val="11"/>
        <color rgb="FF000000"/>
        <rFont val="Calibri"/>
      </rPr>
      <t>Using dedicated paths, the OOBM backbone connects the OOBM gateway routers located at the premise of the managed networks and at the NOC.  Dedicated links can be deployed using provisioned circuits (ATM, Frame Relay, SONET, T-carrier, and others or VPN technologies such as subscribing to MPLS Layer 2 and Layer 3 VPN services) or implementing a secured path with gateway-to-gateway IPsec tunnel.  The tunnel mode ensures that the management traffic will be logically separated from any other traffic traversing the same path.</t>
    </r>
  </si>
  <si>
    <r>
      <rPr>
        <sz val="11"/>
        <color rgb="FF000000"/>
        <rFont val="Calibri"/>
      </rPr>
      <t>Have the SA display the configuration settings that enable this feature.</t>
    </r>
    <r>
      <rPr>
        <sz val="11"/>
        <color rgb="FF000000"/>
        <rFont val="Calibri"/>
      </rPr>
      <t xml:space="preserve">
</t>
    </r>
    <r>
      <rPr>
        <sz val="11"/>
        <color rgb="FF000000"/>
        <rFont val="Calibri"/>
      </rPr>
      <t>Review the network topology diagram, and review VPN concentrators. Determine if tunnel mode is being used by reviewing the configuration. Examples:</t>
    </r>
    <r>
      <rPr>
        <sz val="11"/>
        <color rgb="FF000000"/>
        <rFont val="Calibri"/>
      </rPr>
      <t xml:space="preserve">
</t>
    </r>
    <r>
      <rPr>
        <sz val="11"/>
        <color rgb="FF000000"/>
        <rFont val="Calibri"/>
      </rPr>
      <t xml:space="preserve">In CISCO </t>
    </r>
    <r>
      <rPr>
        <sz val="11"/>
        <color rgb="FF000000"/>
        <rFont val="Calibri"/>
      </rPr>
      <t xml:space="preserve">
</t>
    </r>
    <r>
      <rPr>
        <sz val="11"/>
        <color rgb="FF000000"/>
        <rFont val="Calibri"/>
      </rPr>
      <t xml:space="preserve">Router(config)# crypto ipsec transform-set transform-set-name transform1 </t>
    </r>
    <r>
      <rPr>
        <sz val="11"/>
        <color rgb="FF000000"/>
        <rFont val="Calibri"/>
      </rPr>
      <t xml:space="preserve">
</t>
    </r>
    <r>
      <rPr>
        <sz val="11"/>
        <color rgb="FF000000"/>
        <rFont val="Calibri"/>
      </rPr>
      <t xml:space="preserve">Router(cfg-crypto-tran)# mode tunnel </t>
    </r>
    <r>
      <rPr>
        <sz val="11"/>
        <color rgb="FF000000"/>
        <rFont val="Calibri"/>
      </rPr>
      <t xml:space="preserve">
</t>
    </r>
    <r>
      <rPr>
        <sz val="11"/>
        <color rgb="FF000000"/>
        <rFont val="Calibri"/>
      </rPr>
      <t xml:space="preserve">OR in Junos </t>
    </r>
    <r>
      <rPr>
        <sz val="11"/>
        <color rgb="FF000000"/>
        <rFont val="Calibri"/>
      </rPr>
      <t xml:space="preserve">
</t>
    </r>
    <r>
      <rPr>
        <sz val="11"/>
        <color rgb="FF000000"/>
        <rFont val="Calibri"/>
      </rPr>
      <t>edit security ipsec security-association sa-name] mode tunnel</t>
    </r>
  </si>
  <si>
    <t>V-3012</t>
  </si>
  <si>
    <r>
      <rPr>
        <sz val="11"/>
        <rFont val="Calibri"/>
      </rPr>
      <t>Network devices must be password protected.</t>
    </r>
  </si>
  <si>
    <t>CAT I (High)</t>
  </si>
  <si>
    <r>
      <rPr>
        <sz val="11"/>
        <color rgb="FF000000"/>
        <rFont val="Calibri"/>
      </rPr>
      <t>Configure the network devices so it will require a password to gain administrative access to the device.</t>
    </r>
  </si>
  <si>
    <r>
      <rPr>
        <sz val="11"/>
        <color rgb="FF000000"/>
        <rFont val="Calibri"/>
      </rPr>
      <t>Network access control mechanisms interoperate to prevent unauthorized access and to enforce the organization's security policy. Access to the network must be categorized as administrator, user, or guest so the appropriate authorization can be assigned to the user requesting access to the network or a network device.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 Lack of authentication enables anyone to gain access to the network or possibly a network device providing opportunity for intruders to compromise resources within the network infrastructure.</t>
    </r>
  </si>
  <si>
    <r>
      <rPr>
        <sz val="11"/>
        <color rgb="FF000000"/>
        <rFont val="Calibri"/>
      </rPr>
      <t>Review the network devices configuration to determine if administrative access to the device requires some form of authentication--at a minimum a password is required.</t>
    </r>
    <r>
      <rPr>
        <sz val="11"/>
        <color rgb="FF000000"/>
        <rFont val="Calibri"/>
      </rPr>
      <t xml:space="preserve">
</t>
    </r>
    <r>
      <rPr>
        <sz val="11"/>
        <color rgb="FF000000"/>
        <rFont val="Calibri"/>
      </rPr>
      <t>If passwords aren't used to administrative access to the device, this is a finding.</t>
    </r>
  </si>
  <si>
    <t>V-3013</t>
  </si>
  <si>
    <r>
      <rPr>
        <sz val="11"/>
        <rFont val="Calibri"/>
      </rPr>
      <t>Network devices must display the DoD-approved logon banner warning.</t>
    </r>
  </si>
  <si>
    <r>
      <rPr>
        <sz val="11"/>
        <color rgb="FF000000"/>
        <rFont val="Calibri"/>
      </rPr>
      <t>Configure all management interfaces to the network device to display the DoD-mandated warning banner verbiage at logon regardless of the means of connection or communication. The required banner verbiage that must be displayed verbatim is as follows:</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</si>
  <si>
    <r>
      <rPr>
        <sz val="11"/>
        <color rgb="FF000000"/>
        <rFont val="Calibri"/>
      </rPr>
      <t>All network devices must present a DoD-approved warning banner prior to a system administrator logging on. The banner should warn any unauthorized user not to proceed. It also should provide clear and unequivocal notice to both authorized and unauthorized personnel that access to the device is subject to monitoring to detect unauthorized usage. Failure to display the required logon warning banner prior to logon attempts will limit DoD's ability to prosecute unauthorized access and also presents the potential to give rise to criminal and civil liability for systems administrators and information systems managers. In addition, DISA's ability to monitor the device's usage is limited unless a proper warning banner is displayed.</t>
    </r>
    <r>
      <rPr>
        <sz val="11"/>
        <color rgb="FF000000"/>
        <rFont val="Calibri"/>
      </rPr>
      <t xml:space="preserve">
</t>
    </r>
    <r>
      <rPr>
        <sz val="11"/>
        <color rgb="FF000000"/>
        <rFont val="Calibri"/>
      </rPr>
      <t>DoD CIO has issued new, mandatory policy standardizing the wording of "notice and consent" banners and matching user agreements for all Secret and below DoD information systems, including stand-alone systems by releasing DoD CIO Memo, "Policy on Use of Department of Defense (DoD) Information Systems Standard Consent Banner and User Agreement", dated 9 May 2008. The banner is mandatory and deviations are not permitted except as authorized in writing by the Deputy Assistant Secretary of Defense for Information and Identity Assurance. Implementation of this banner verbiage is further directed to all DoD components for all DoD assets via USCYBERCOM CTO 08-008A.</t>
    </r>
  </si>
  <si>
    <r>
      <rPr>
        <sz val="11"/>
        <color rgb="FF000000"/>
        <rFont val="Calibri"/>
      </rPr>
      <t>Review the device configuration or request that the administrator logon to the device and observe the terminal. Verify either Option A or Option B (for systems with character limitations) of the Standard Mandatory DoD Notice and Consent Banner is displayed at logon. The required banner verbiage follows and must be displayed verbatim:</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r>
      <rPr>
        <sz val="11"/>
        <color rgb="FF000000"/>
        <rFont val="Calibri"/>
      </rPr>
      <t xml:space="preserve">
</t>
    </r>
    <r>
      <rPr>
        <sz val="11"/>
        <color rgb="FF000000"/>
        <rFont val="Calibri"/>
      </rPr>
      <t>If the device configuration does not have a logon banner as stated above, this is a finding.</t>
    </r>
  </si>
  <si>
    <t>V-3014</t>
  </si>
  <si>
    <r>
      <rPr>
        <sz val="11"/>
        <rFont val="Calibri"/>
      </rPr>
      <t>The network element must timeout management connections for administrative access after 10 minutes or less of inactivity.</t>
    </r>
  </si>
  <si>
    <r>
      <rPr>
        <sz val="11"/>
        <color rgb="FF000000"/>
        <rFont val="Calibri"/>
      </rPr>
      <t>Configure the network devices to ensure the timeout for unattended administrative access connections is no longer than 10 minutes.</t>
    </r>
  </si>
  <si>
    <r>
      <rPr>
        <sz val="11"/>
        <color rgb="FF000000"/>
        <rFont val="Calibri"/>
      </rPr>
      <t>Setting the timeout of the session to 10 minutes or less increases the level of protection afforded critical network components.</t>
    </r>
  </si>
  <si>
    <r>
      <rPr>
        <sz val="11"/>
        <color rgb="FF000000"/>
        <rFont val="Calibri"/>
      </rPr>
      <t>Review the management connection for administrative access and verify the network element is configured to time-out the connection after 10 minutes or less of inactivity. The default for the VTY line is 10 minutes and may not appear in the display of the configuration. The VTY line should contain the following command:</t>
    </r>
    <r>
      <rPr>
        <sz val="11"/>
        <color rgb="FF000000"/>
        <rFont val="Calibri"/>
      </rPr>
      <t xml:space="preserve">
</t>
    </r>
    <r>
      <rPr>
        <sz val="11"/>
        <color rgb="FF000000"/>
        <rFont val="Calibri"/>
      </rPr>
      <t>exec-timeout 10</t>
    </r>
  </si>
  <si>
    <t>V-3020</t>
  </si>
  <si>
    <r>
      <rPr>
        <sz val="11"/>
        <rFont val="Calibri"/>
      </rPr>
      <t>The network element must have DNS servers defined if it is configured as a client resolver.</t>
    </r>
  </si>
  <si>
    <r>
      <rPr>
        <sz val="11"/>
        <color rgb="FF000000"/>
        <rFont val="Calibri"/>
      </rPr>
      <t>Configure the device to include DNS servers or disable domain lookup.</t>
    </r>
  </si>
  <si>
    <r>
      <rPr>
        <sz val="11"/>
        <color rgb="FF000000"/>
        <rFont val="Calibri"/>
      </rPr>
      <t>The susceptibility of IP addresses to spoofing translates to DNS host name and IP address mapping vulnerabilities.  For example, suppose a source host wishes to establish a connection with a destination host and queries a DNS server for the IP address of the destination host name.  If the response to this query is the IP address of a host operated by an attacker, the source host will establish a connection with the attackers host, rather than the intended target.  The user on the source host might then provide logon, authentication, and other sensitive data.</t>
    </r>
  </si>
  <si>
    <r>
      <rPr>
        <sz val="11"/>
        <color rgb="FF000000"/>
        <rFont val="Calibri"/>
      </rPr>
      <t xml:space="preserve">Review the device configuration to ensure that DNS servers have been defined if it has been configured as a client resolver (name lookup). The configuration should look similar to one of the following examples: </t>
    </r>
    <r>
      <rPr>
        <sz val="11"/>
        <color rgb="FF000000"/>
        <rFont val="Calibri"/>
      </rPr>
      <t xml:space="preserve">
</t>
    </r>
    <r>
      <rPr>
        <sz val="11"/>
        <color rgb="FF000000"/>
        <rFont val="Calibri"/>
      </rPr>
      <t>ip domain-lookup</t>
    </r>
    <r>
      <rPr>
        <sz val="11"/>
        <color rgb="FF000000"/>
        <rFont val="Calibri"/>
      </rPr>
      <t xml:space="preserve">
</t>
    </r>
    <r>
      <rPr>
        <sz val="11"/>
        <color rgb="FF000000"/>
        <rFont val="Calibri"/>
      </rPr>
      <t>ip name-server 192.168.1.253</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no ip domain-lookup		</t>
    </r>
    <r>
      <rPr>
        <sz val="11"/>
        <color rgb="FF000000"/>
        <rFont val="Calibri"/>
      </rPr>
      <t xml:space="preserve">
</t>
    </r>
    <r>
      <rPr>
        <sz val="11"/>
        <color rgb="FF000000"/>
        <rFont val="Calibri"/>
      </rPr>
      <t>The first configuration example has DNS lookup enabled and hence has defined its DNS server. The second example has DNS lookup disabled.</t>
    </r>
    <r>
      <rPr>
        <sz val="11"/>
        <color rgb="FF000000"/>
        <rFont val="Calibri"/>
      </rPr>
      <t xml:space="preserve">
</t>
    </r>
    <r>
      <rPr>
        <sz val="11"/>
        <color rgb="FF000000"/>
        <rFont val="Calibri"/>
      </rPr>
      <t>Note: ip domain-lookup is enabled by default. Hence it may not be shown—depending on the IOS release. If it is enabled, it will be shown near the beginning of the configuration.</t>
    </r>
  </si>
  <si>
    <t>V-3021</t>
  </si>
  <si>
    <r>
      <rPr>
        <sz val="11"/>
        <rFont val="Calibri"/>
      </rPr>
      <t>The network element must only allow SNMP access from addresses belonging to the management network.</t>
    </r>
  </si>
  <si>
    <r>
      <rPr>
        <sz val="11"/>
        <color rgb="FF000000"/>
        <rFont val="Calibri"/>
      </rPr>
      <t>Configure the network devices to only allow SNMP access from only addresses belonging to the management network.</t>
    </r>
  </si>
  <si>
    <r>
      <rPr>
        <sz val="11"/>
        <color rgb="FF000000"/>
        <rFont val="Calibri"/>
      </rPr>
      <t>Detailed information about the network is sent across the network via SNMP.  If this information is discovered by attackers it could be used to trace the network, show the networks topology, and possibly gain access to network devices.</t>
    </r>
  </si>
  <si>
    <r>
      <rPr>
        <sz val="11"/>
        <color rgb="FF000000"/>
        <rFont val="Calibri"/>
      </rPr>
      <t>Review device configuration and verify that it is configured to only allow SNMP access from only addresses belonging to the management network. The following examples for SNMP v1, 2, and 3 depict the use of an ACL to restrict SNMP access to the device.</t>
    </r>
    <r>
      <rPr>
        <sz val="11"/>
        <color rgb="FF000000"/>
        <rFont val="Calibri"/>
      </rPr>
      <t xml:space="preserve">
</t>
    </r>
    <r>
      <rPr>
        <sz val="11"/>
        <color rgb="FF000000"/>
        <rFont val="Calibri"/>
      </rPr>
      <t>SNMP v1/v2c Configuration Example</t>
    </r>
    <r>
      <rPr>
        <sz val="11"/>
        <color rgb="FF000000"/>
        <rFont val="Calibri"/>
      </rPr>
      <t xml:space="preserve">
</t>
    </r>
    <r>
      <rPr>
        <sz val="11"/>
        <color rgb="FF000000"/>
        <rFont val="Calibri"/>
      </rPr>
      <t>The example ACL NMS_LIST is used to define what network management stations can access the device for write and read only (poll).</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snmp-server community ourCommStr RO RW NMS_LIST</t>
    </r>
    <r>
      <rPr>
        <sz val="11"/>
        <color rgb="FF000000"/>
        <rFont val="Calibri"/>
      </rPr>
      <t xml:space="preserve">
</t>
    </r>
    <r>
      <rPr>
        <sz val="11"/>
        <color rgb="FF000000"/>
        <rFont val="Calibri"/>
      </rPr>
      <t>snmp-server community write_pw RW NMS_LIST</t>
    </r>
    <r>
      <rPr>
        <sz val="11"/>
        <color rgb="FF000000"/>
        <rFont val="Calibri"/>
      </rPr>
      <t xml:space="preserve">
</t>
    </r>
    <r>
      <rPr>
        <sz val="11"/>
        <color rgb="FF000000"/>
        <rFont val="Calibri"/>
      </rPr>
      <t>snmp-server enable traps snmp linkdown linkup</t>
    </r>
    <r>
      <rPr>
        <sz val="11"/>
        <color rgb="FF000000"/>
        <rFont val="Calibri"/>
      </rPr>
      <t xml:space="preserve">
</t>
    </r>
    <r>
      <rPr>
        <sz val="11"/>
        <color rgb="FF000000"/>
        <rFont val="Calibri"/>
      </rPr>
      <t xml:space="preserve">snmp-server host 10.1.1.1 trap_comm_string </t>
    </r>
    <r>
      <rPr>
        <sz val="11"/>
        <color rgb="FF000000"/>
        <rFont val="Calibri"/>
      </rPr>
      <t xml:space="preserve">
</t>
    </r>
    <r>
      <rPr>
        <sz val="11"/>
        <color rgb="FF000000"/>
        <rFont val="Calibri"/>
      </rPr>
      <t>Note: If you enter the snmp-server host command with no keywords, the default is version 1 and to send all enabled traps to the host.  No informs will be sent to this host.  If no traps or informs keyword is present, traps are sent.</t>
    </r>
    <r>
      <rPr>
        <sz val="11"/>
        <color rgb="FF000000"/>
        <rFont val="Calibri"/>
      </rPr>
      <t xml:space="preserve">
</t>
    </r>
    <r>
      <rPr>
        <sz val="11"/>
        <color rgb="FF000000"/>
        <rFont val="Calibri"/>
      </rPr>
      <t>SNMP v3 Configuration Example</t>
    </r>
    <r>
      <rPr>
        <sz val="11"/>
        <color rgb="FF000000"/>
        <rFont val="Calibri"/>
      </rPr>
      <t xml:space="preserve">
</t>
    </r>
    <r>
      <rPr>
        <sz val="11"/>
        <color rgb="FF000000"/>
        <rFont val="Calibri"/>
      </rPr>
      <t>The example ACL NMS_LIST  and ADMIN_LIST are used to define what network management stations and administrator (users) desktops can access the device.</t>
    </r>
    <r>
      <rPr>
        <sz val="11"/>
        <color rgb="FF000000"/>
        <rFont val="Calibri"/>
      </rPr>
      <t xml:space="preserve">
</t>
    </r>
    <r>
      <rPr>
        <sz val="11"/>
        <color rgb="FF000000"/>
        <rFont val="Calibri"/>
      </rPr>
      <t>ip access-list standard ADMIN_LIST</t>
    </r>
    <r>
      <rPr>
        <sz val="11"/>
        <color rgb="FF000000"/>
        <rFont val="Calibri"/>
      </rPr>
      <t xml:space="preserve">
</t>
    </r>
    <r>
      <rPr>
        <sz val="11"/>
        <color rgb="FF000000"/>
        <rFont val="Calibri"/>
      </rPr>
      <t xml:space="preserve"> permit 10.1.1.35</t>
    </r>
    <r>
      <rPr>
        <sz val="11"/>
        <color rgb="FF000000"/>
        <rFont val="Calibri"/>
      </rPr>
      <t xml:space="preserve">
</t>
    </r>
    <r>
      <rPr>
        <sz val="11"/>
        <color rgb="FF000000"/>
        <rFont val="Calibri"/>
      </rPr>
      <t xml:space="preserve"> permit 10.1.1.36</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10.1.1.23</t>
    </r>
    <r>
      <rPr>
        <sz val="11"/>
        <color rgb="FF000000"/>
        <rFont val="Calibri"/>
      </rPr>
      <t xml:space="preserve">
</t>
    </r>
    <r>
      <rPr>
        <sz val="11"/>
        <color rgb="FF000000"/>
        <rFont val="Calibri"/>
      </rPr>
      <t>!</t>
    </r>
    <r>
      <rPr>
        <sz val="11"/>
        <color rgb="FF000000"/>
        <rFont val="Calibri"/>
      </rPr>
      <t xml:space="preserve">
</t>
    </r>
    <r>
      <rPr>
        <sz val="11"/>
        <color rgb="FF000000"/>
        <rFont val="Calibri"/>
      </rPr>
      <t>snmp-server group NOC v3 priv read VIEW_ALL write VIEW_LIMIT access NMS_LIST</t>
    </r>
    <r>
      <rPr>
        <sz val="11"/>
        <color rgb="FF000000"/>
        <rFont val="Calibri"/>
      </rPr>
      <t xml:space="preserve">
</t>
    </r>
    <r>
      <rPr>
        <sz val="11"/>
        <color rgb="FF000000"/>
        <rFont val="Calibri"/>
      </rPr>
      <t>snmp-server group TRAP_GROUP v3 priv notify</t>
    </r>
    <r>
      <rPr>
        <sz val="11"/>
        <color rgb="FF000000"/>
        <rFont val="Calibri"/>
      </rPr>
      <t xml:space="preserve">
</t>
    </r>
    <r>
      <rPr>
        <sz val="11"/>
        <color rgb="FF000000"/>
        <rFont val="Calibri"/>
      </rPr>
      <t xml:space="preserve">*tv.FFFFFFFF.FFFFFFFF.FFFFFFFF.FFFFFFFF0F </t>
    </r>
    <r>
      <rPr>
        <sz val="11"/>
        <color rgb="FF000000"/>
        <rFont val="Calibri"/>
      </rPr>
      <t xml:space="preserve">
</t>
    </r>
    <r>
      <rPr>
        <sz val="11"/>
        <color rgb="FF000000"/>
        <rFont val="Calibri"/>
      </rPr>
      <t>snmp-server group ADMIN_GROUP v3 priv read VIEW_ALL write VIEW_ALL access ADMIN_LIST</t>
    </r>
    <r>
      <rPr>
        <sz val="11"/>
        <color rgb="FF000000"/>
        <rFont val="Calibri"/>
      </rPr>
      <t xml:space="preserve">
</t>
    </r>
    <r>
      <rPr>
        <sz val="11"/>
        <color rgb="FF000000"/>
        <rFont val="Calibri"/>
      </rPr>
      <t>snmp-server view VIEW_ALL internet included</t>
    </r>
    <r>
      <rPr>
        <sz val="11"/>
        <color rgb="FF000000"/>
        <rFont val="Calibri"/>
      </rPr>
      <t xml:space="preserve">
</t>
    </r>
    <r>
      <rPr>
        <sz val="11"/>
        <color rgb="FF000000"/>
        <rFont val="Calibri"/>
      </rPr>
      <t>snmp-server view VIEW_LIMIT internet included</t>
    </r>
    <r>
      <rPr>
        <sz val="11"/>
        <color rgb="FF000000"/>
        <rFont val="Calibri"/>
      </rPr>
      <t xml:space="preserve">
</t>
    </r>
    <r>
      <rPr>
        <sz val="11"/>
        <color rgb="FF000000"/>
        <rFont val="Calibri"/>
      </rPr>
      <t>snmp-server view VIEW_LIMIT internet.6.3.15 excluded</t>
    </r>
    <r>
      <rPr>
        <sz val="11"/>
        <color rgb="FF000000"/>
        <rFont val="Calibri"/>
      </rPr>
      <t xml:space="preserve">
</t>
    </r>
    <r>
      <rPr>
        <sz val="11"/>
        <color rgb="FF000000"/>
        <rFont val="Calibri"/>
      </rPr>
      <t>snmp-server view VIEW_LIMIT internet.6.3.16 excluded</t>
    </r>
    <r>
      <rPr>
        <sz val="11"/>
        <color rgb="FF000000"/>
        <rFont val="Calibri"/>
      </rPr>
      <t xml:space="preserve">
</t>
    </r>
    <r>
      <rPr>
        <sz val="11"/>
        <color rgb="FF000000"/>
        <rFont val="Calibri"/>
      </rPr>
      <t>snmp-server view VIEW_LIMIT internet.6.3.18 excluded</t>
    </r>
    <r>
      <rPr>
        <sz val="11"/>
        <color rgb="FF000000"/>
        <rFont val="Calibri"/>
      </rPr>
      <t xml:space="preserve">
</t>
    </r>
    <r>
      <rPr>
        <sz val="11"/>
        <color rgb="FF000000"/>
        <rFont val="Calibri"/>
      </rPr>
      <t>snmp-server enable traps snmp linkdown linkup</t>
    </r>
    <r>
      <rPr>
        <sz val="11"/>
        <color rgb="FF000000"/>
        <rFont val="Calibri"/>
      </rPr>
      <t xml:space="preserve">
</t>
    </r>
    <r>
      <rPr>
        <sz val="11"/>
        <color rgb="FF000000"/>
        <rFont val="Calibri"/>
      </rPr>
      <t xml:space="preserve">snmp-server host 10.1.1.24 version 3 priv TRAP_NMS1 </t>
    </r>
    <r>
      <rPr>
        <sz val="11"/>
        <color rgb="FF000000"/>
        <rFont val="Calibri"/>
      </rPr>
      <t xml:space="preserve">
</t>
    </r>
    <r>
      <rPr>
        <sz val="11"/>
        <color rgb="FF000000"/>
        <rFont val="Calibri"/>
      </rPr>
      <t>Note: For the configured group TRAP_GROUP, the notify view is auto-generated by the snmp-server host command which bind the user (TRAP_NMS1) and the group it belongs to (TRAP_GROUP) to the list of notifications (traps or informs) which are sent to the host. Hence, the configuration snmp-server group TRAP_GROUP v3 results in the following:</t>
    </r>
    <r>
      <rPr>
        <sz val="11"/>
        <color rgb="FF000000"/>
        <rFont val="Calibri"/>
      </rPr>
      <t xml:space="preserve">
</t>
    </r>
    <r>
      <rPr>
        <sz val="11"/>
        <color rgb="FF000000"/>
        <rFont val="Calibri"/>
      </rPr>
      <t>snmp-server group TRAP_GROUP v3 priv notify *tv.FFFFFFFF.FFFFFFFF.FFFFFFFF.FFFFFFFF0F</t>
    </r>
    <r>
      <rPr>
        <sz val="11"/>
        <color rgb="FF000000"/>
        <rFont val="Calibri"/>
      </rPr>
      <t xml:space="preserve">
</t>
    </r>
    <r>
      <rPr>
        <sz val="11"/>
        <color rgb="FF000000"/>
        <rFont val="Calibri"/>
      </rPr>
      <t>Note: Not required but for illustration purpose, the VIEW_LIMIT excludes MIB objects which could potentially reveal information about configured SNMP credentials. These objects are snmpUsmMIB, snmpVacmMIB, and snmpCommunityMIB which is configured as 1.3.6.1.6.3.15, 1.3.6.1.6.3.16, and 1.3.6.1.6.3.18 respectively</t>
    </r>
    <r>
      <rPr>
        <sz val="11"/>
        <color rgb="FF000000"/>
        <rFont val="Calibri"/>
      </rPr>
      <t xml:space="preserve">
</t>
    </r>
    <r>
      <rPr>
        <sz val="11"/>
        <color rgb="FF000000"/>
        <rFont val="Calibri"/>
      </rPr>
      <t>Note that SNMPv3 users are not shown in a running configuration. You can view them with the show snmp user command. So for example, if the following users were configured as such.</t>
    </r>
    <r>
      <rPr>
        <sz val="11"/>
        <color rgb="FF000000"/>
        <rFont val="Calibri"/>
      </rPr>
      <t xml:space="preserve">
</t>
    </r>
    <r>
      <rPr>
        <sz val="11"/>
        <color rgb="FF000000"/>
        <rFont val="Calibri"/>
      </rPr>
      <t>snmp-server user HP_OV NOC v3 auth sha HPOVpswd priv aes 256 HPOVsecretkey</t>
    </r>
    <r>
      <rPr>
        <sz val="11"/>
        <color rgb="FF000000"/>
        <rFont val="Calibri"/>
      </rPr>
      <t xml:space="preserve">
</t>
    </r>
    <r>
      <rPr>
        <sz val="11"/>
        <color rgb="FF000000"/>
        <rFont val="Calibri"/>
      </rPr>
      <t>snmp-server user Admin1 ADMIN_GROUP v3 auth sha Admin1PW priv aes 256 Admin1key</t>
    </r>
    <r>
      <rPr>
        <sz val="11"/>
        <color rgb="FF000000"/>
        <rFont val="Calibri"/>
      </rPr>
      <t xml:space="preserve">
</t>
    </r>
    <r>
      <rPr>
        <sz val="11"/>
        <color rgb="FF000000"/>
        <rFont val="Calibri"/>
      </rPr>
      <t>snmp-server user Admin2 ADMIN_GROUP v3 auth md5 Admin2pass priv 3des Admin2key</t>
    </r>
    <r>
      <rPr>
        <sz val="11"/>
        <color rgb="FF000000"/>
        <rFont val="Calibri"/>
      </rPr>
      <t xml:space="preserve">
</t>
    </r>
    <r>
      <rPr>
        <sz val="11"/>
        <color rgb="FF000000"/>
        <rFont val="Calibri"/>
      </rPr>
      <t>snmp-server user TRAP_NMS1 TRAP_GROUP  v3 auth sha trap_nms1_pw priv aes trap_nms1_key</t>
    </r>
    <r>
      <rPr>
        <sz val="11"/>
        <color rgb="FF000000"/>
        <rFont val="Calibri"/>
      </rPr>
      <t xml:space="preserve">
</t>
    </r>
    <r>
      <rPr>
        <sz val="11"/>
        <color rgb="FF000000"/>
        <rFont val="Calibri"/>
      </rPr>
      <t>The show snmp user command would depict the configured users as follows:</t>
    </r>
    <r>
      <rPr>
        <sz val="11"/>
        <color rgb="FF000000"/>
        <rFont val="Calibri"/>
      </rPr>
      <t xml:space="preserve">
</t>
    </r>
    <r>
      <rPr>
        <sz val="11"/>
        <color rgb="FF000000"/>
        <rFont val="Calibri"/>
      </rPr>
      <t>R1#show snmp user</t>
    </r>
    <r>
      <rPr>
        <sz val="11"/>
        <color rgb="FF000000"/>
        <rFont val="Calibri"/>
      </rPr>
      <t xml:space="preserve">
</t>
    </r>
    <r>
      <rPr>
        <sz val="11"/>
        <color rgb="FF000000"/>
        <rFont val="Calibri"/>
      </rPr>
      <t>User name: HP_OV</t>
    </r>
    <r>
      <rPr>
        <sz val="11"/>
        <color rgb="FF000000"/>
        <rFont val="Calibri"/>
      </rPr>
      <t xml:space="preserve">
</t>
    </r>
    <r>
      <rPr>
        <sz val="11"/>
        <color rgb="FF000000"/>
        <rFont val="Calibri"/>
      </rPr>
      <t>Engine ID: AB12CD34EF56</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NOC</t>
    </r>
    <r>
      <rPr>
        <sz val="11"/>
        <color rgb="FF000000"/>
        <rFont val="Calibri"/>
      </rPr>
      <t xml:space="preserve">
</t>
    </r>
    <r>
      <rPr>
        <sz val="11"/>
        <color rgb="FF000000"/>
        <rFont val="Calibri"/>
      </rPr>
      <t>User name: Admin1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Admin2</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MD5</t>
    </r>
    <r>
      <rPr>
        <sz val="11"/>
        <color rgb="FF000000"/>
        <rFont val="Calibri"/>
      </rPr>
      <t xml:space="preserve">
</t>
    </r>
    <r>
      <rPr>
        <sz val="11"/>
        <color rgb="FF000000"/>
        <rFont val="Calibri"/>
      </rPr>
      <t>Privacy Protocol: 3DES</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TRAP_NMS1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TRAP_GROUP</t>
    </r>
    <r>
      <rPr>
        <sz val="11"/>
        <color rgb="FF000000"/>
        <rFont val="Calibri"/>
      </rPr>
      <t xml:space="preserve">
</t>
    </r>
    <r>
      <rPr>
        <sz val="11"/>
        <color rgb="FF000000"/>
        <rFont val="Calibri"/>
      </rPr>
      <t>R1#</t>
    </r>
  </si>
  <si>
    <t>V-3022</t>
  </si>
  <si>
    <r>
      <rPr>
        <sz val="11"/>
        <rFont val="Calibri"/>
      </rPr>
      <t>The administrator must ensure SNMP is blocked at all external interfaces.</t>
    </r>
  </si>
  <si>
    <r>
      <rPr>
        <sz val="11"/>
        <color rgb="FF000000"/>
        <rFont val="Calibri"/>
      </rPr>
      <t>The administrator will change the router configuration to block SNMP traffic at the perimeter.</t>
    </r>
  </si>
  <si>
    <r>
      <rPr>
        <sz val="11"/>
        <color rgb="FF000000"/>
        <rFont val="Calibri"/>
      </rPr>
      <t>SNMP information can be used to trace the network and reveal networks topology that could enable malicious users to gain access to network devices.</t>
    </r>
  </si>
  <si>
    <r>
      <rPr>
        <sz val="11"/>
        <color rgb="FF000000"/>
        <rFont val="Calibri"/>
      </rPr>
      <t>Review the ingress filter and verify SNMP has been restricted. SNMP operates on the TCP/UDP port 161.</t>
    </r>
  </si>
  <si>
    <t>V-3026</t>
  </si>
  <si>
    <r>
      <rPr>
        <sz val="11"/>
        <rFont val="Calibri"/>
      </rPr>
      <t>Internet Control Message Types (ICMP) must be blocked inbound from external untrusted networks (e.g., ISP and other non-DoD networks).</t>
    </r>
  </si>
  <si>
    <r>
      <rPr>
        <sz val="11"/>
        <color rgb="FF000000"/>
        <rFont val="Calibri"/>
      </rPr>
      <t>Configure ACLs on external interfaces of network devices connected to untrusted networks (e.g., ISP and other non-DoD networks) to block inbound ICMP messages.  Exceptions to this rule are listed below.</t>
    </r>
    <r>
      <rPr>
        <sz val="11"/>
        <color rgb="FF000000"/>
        <rFont val="Calibri"/>
      </rPr>
      <t xml:space="preserve">
</t>
    </r>
    <r>
      <rPr>
        <sz val="11"/>
        <color rgb="FF000000"/>
        <rFont val="Calibri"/>
      </rPr>
      <t>Exceptions:</t>
    </r>
    <r>
      <rPr>
        <sz val="11"/>
        <color rgb="FF000000"/>
        <rFont val="Calibri"/>
      </rPr>
      <t xml:space="preserve">
</t>
    </r>
    <r>
      <rPr>
        <sz val="11"/>
        <color rgb="FF000000"/>
        <rFont val="Calibri"/>
      </rPr>
      <t>ICMP messages Echo Reply (type 0)</t>
    </r>
    <r>
      <rPr>
        <sz val="11"/>
        <color rgb="FF000000"/>
        <rFont val="Calibri"/>
      </rPr>
      <t xml:space="preserve">
</t>
    </r>
    <r>
      <rPr>
        <sz val="11"/>
        <color rgb="FF000000"/>
        <rFont val="Calibri"/>
      </rPr>
      <t>ICMP Destination Unreachable – fragmentation needed (type 3 - code 4)</t>
    </r>
    <r>
      <rPr>
        <sz val="11"/>
        <color rgb="FF000000"/>
        <rFont val="Calibri"/>
      </rPr>
      <t xml:space="preserve">
</t>
    </r>
    <r>
      <rPr>
        <sz val="11"/>
        <color rgb="FF000000"/>
        <rFont val="Calibri"/>
      </rPr>
      <t>Source Quench (type 4)</t>
    </r>
    <r>
      <rPr>
        <sz val="11"/>
        <color rgb="FF000000"/>
        <rFont val="Calibri"/>
      </rPr>
      <t xml:space="preserve">
</t>
    </r>
    <r>
      <rPr>
        <sz val="11"/>
        <color rgb="FF000000"/>
        <rFont val="Calibri"/>
      </rPr>
      <t>Parameter Problem (type 12)</t>
    </r>
  </si>
  <si>
    <r>
      <rPr>
        <sz val="11"/>
        <color rgb="FF000000"/>
        <rFont val="Calibri"/>
      </rPr>
      <t>Using ICMP messages for information gathering is a process allowing malicious computer attackers to launch attacks against a targeted network. In this stage the malicious attacker will try to determine what the characteristics of the targeted network. Techniques, such as host detection, service detection, network topology mapping, and operating system fingerprinting are often used. The data collected will be used to identify those hosts running network services, which may have a known vulnerability. This vulnerability may allow the malicious attacker to exploit vulnerabilities in the network or gain unauthorized access to those systems. This unauthorized access may become the focal point to the whole targeted network.</t>
    </r>
  </si>
  <si>
    <r>
      <rPr>
        <sz val="11"/>
        <color rgb="FF000000"/>
        <rFont val="Calibri"/>
      </rPr>
      <t>Interfaces peering with commercial ISPs or other non-DoD network sources:</t>
    </r>
    <r>
      <rPr>
        <sz val="11"/>
        <color rgb="FF000000"/>
        <rFont val="Calibri"/>
      </rPr>
      <t xml:space="preserve">
</t>
    </r>
    <r>
      <rPr>
        <sz val="11"/>
        <color rgb="FF000000"/>
        <rFont val="Calibri"/>
      </rPr>
      <t>Review ACLs configured on external interfaces of network devices connected to untrusted networks (e.g., ISP and other non-DoD networks) are blocking inbound ICMP messages. The following are exceptions are allowed inbound.</t>
    </r>
    <r>
      <rPr>
        <sz val="11"/>
        <color rgb="FF000000"/>
        <rFont val="Calibri"/>
      </rPr>
      <t xml:space="preserve">
</t>
    </r>
    <r>
      <rPr>
        <sz val="11"/>
        <color rgb="FF000000"/>
        <rFont val="Calibri"/>
      </rPr>
      <t>Exceptions:</t>
    </r>
    <r>
      <rPr>
        <sz val="11"/>
        <color rgb="FF000000"/>
        <rFont val="Calibri"/>
      </rPr>
      <t xml:space="preserve">
</t>
    </r>
    <r>
      <rPr>
        <sz val="11"/>
        <color rgb="FF000000"/>
        <rFont val="Calibri"/>
      </rPr>
      <t>ICMP messages Echo Reply (type 0)</t>
    </r>
    <r>
      <rPr>
        <sz val="11"/>
        <color rgb="FF000000"/>
        <rFont val="Calibri"/>
      </rPr>
      <t xml:space="preserve">
</t>
    </r>
    <r>
      <rPr>
        <sz val="11"/>
        <color rgb="FF000000"/>
        <rFont val="Calibri"/>
      </rPr>
      <t>ICMP Destination Unreachable – fragmentation needed (type 3 - code 4)</t>
    </r>
    <r>
      <rPr>
        <sz val="11"/>
        <color rgb="FF000000"/>
        <rFont val="Calibri"/>
      </rPr>
      <t xml:space="preserve">
</t>
    </r>
    <r>
      <rPr>
        <sz val="11"/>
        <color rgb="FF000000"/>
        <rFont val="Calibri"/>
      </rPr>
      <t>Source Quench (type 4)</t>
    </r>
    <r>
      <rPr>
        <sz val="11"/>
        <color rgb="FF000000"/>
        <rFont val="Calibri"/>
      </rPr>
      <t xml:space="preserve">
</t>
    </r>
    <r>
      <rPr>
        <sz val="11"/>
        <color rgb="FF000000"/>
        <rFont val="Calibri"/>
      </rPr>
      <t xml:space="preserve">Parameter Problem (type 12).  </t>
    </r>
    <r>
      <rPr>
        <sz val="11"/>
        <color rgb="FF000000"/>
        <rFont val="Calibri"/>
      </rPr>
      <t xml:space="preserve">
</t>
    </r>
    <r>
      <rPr>
        <sz val="11"/>
        <color rgb="FF000000"/>
        <rFont val="Calibri"/>
      </rPr>
      <t>External Interfaces peering with NIPRNet or SIPRNet:</t>
    </r>
    <r>
      <rPr>
        <sz val="11"/>
        <color rgb="FF000000"/>
        <rFont val="Calibri"/>
      </rPr>
      <t xml:space="preserve">
</t>
    </r>
    <r>
      <rPr>
        <sz val="11"/>
        <color rgb="FF000000"/>
        <rFont val="Calibri"/>
      </rPr>
      <t>This rule is NA.</t>
    </r>
    <r>
      <rPr>
        <sz val="11"/>
        <color rgb="FF000000"/>
        <rFont val="Calibri"/>
      </rPr>
      <t xml:space="preserve">
</t>
    </r>
    <r>
      <rPr>
        <sz val="11"/>
        <color rgb="FF000000"/>
        <rFont val="Calibri"/>
      </rPr>
      <t>If ICMP messages are not blocked inbound on external facing interfaces to an ISP and other non-DoD network, this is a finding.</t>
    </r>
    <r>
      <rPr>
        <sz val="11"/>
        <color rgb="FF000000"/>
        <rFont val="Calibri"/>
      </rPr>
      <t xml:space="preserve">
</t>
    </r>
    <r>
      <rPr>
        <sz val="11"/>
        <color rgb="FF000000"/>
        <rFont val="Calibri"/>
      </rPr>
      <t>Cisco IOS Example:</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external interface peering with ISP or non-DoD network</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access-group 100 in</t>
    </r>
    <r>
      <rPr>
        <sz val="11"/>
        <color rgb="FF000000"/>
        <rFont val="Calibri"/>
      </rPr>
      <t xml:space="preserve">
</t>
    </r>
    <r>
      <rPr>
        <sz val="11"/>
        <color rgb="FF000000"/>
        <rFont val="Calibri"/>
      </rPr>
      <t>…</t>
    </r>
    <r>
      <rPr>
        <sz val="11"/>
        <color rgb="FF000000"/>
        <rFont val="Calibri"/>
      </rPr>
      <t xml:space="preserve">
</t>
    </r>
    <r>
      <rPr>
        <sz val="11"/>
        <color rgb="FF000000"/>
        <rFont val="Calibri"/>
      </rPr>
      <t>! Specifically block ICMP fragments</t>
    </r>
    <r>
      <rPr>
        <sz val="11"/>
        <color rgb="FF000000"/>
        <rFont val="Calibri"/>
      </rPr>
      <t xml:space="preserve">
</t>
    </r>
    <r>
      <rPr>
        <sz val="11"/>
        <color rgb="FF000000"/>
        <rFont val="Calibri"/>
      </rPr>
      <t>access-list 100 deny icmp any any fragments log</t>
    </r>
    <r>
      <rPr>
        <sz val="11"/>
        <color rgb="FF000000"/>
        <rFont val="Calibri"/>
      </rPr>
      <t xml:space="preserve">
</t>
    </r>
    <r>
      <rPr>
        <sz val="11"/>
        <color rgb="FF000000"/>
        <rFont val="Calibri"/>
      </rPr>
      <t>! Allow inbound ping response to edge router interface</t>
    </r>
    <r>
      <rPr>
        <sz val="11"/>
        <color rgb="FF000000"/>
        <rFont val="Calibri"/>
      </rPr>
      <t xml:space="preserve">
</t>
    </r>
    <r>
      <rPr>
        <sz val="11"/>
        <color rgb="FF000000"/>
        <rFont val="Calibri"/>
      </rPr>
      <t>access-list 100 permit icmp any host 199.36.92.1 echo-reply</t>
    </r>
    <r>
      <rPr>
        <sz val="11"/>
        <color rgb="FF000000"/>
        <rFont val="Calibri"/>
      </rPr>
      <t xml:space="preserve">
</t>
    </r>
    <r>
      <rPr>
        <sz val="11"/>
        <color rgb="FF000000"/>
        <rFont val="Calibri"/>
      </rPr>
      <t>! Allow inbound ping response to public server interface</t>
    </r>
    <r>
      <rPr>
        <sz val="11"/>
        <color rgb="FF000000"/>
        <rFont val="Calibri"/>
      </rPr>
      <t xml:space="preserve">
</t>
    </r>
    <r>
      <rPr>
        <sz val="11"/>
        <color rgb="FF000000"/>
        <rFont val="Calibri"/>
      </rPr>
      <t>access-list 100 permit icmp any host 199.36.90.10 echo-reply</t>
    </r>
    <r>
      <rPr>
        <sz val="11"/>
        <color rgb="FF000000"/>
        <rFont val="Calibri"/>
      </rPr>
      <t xml:space="preserve">
</t>
    </r>
    <r>
      <rPr>
        <sz val="11"/>
        <color rgb="FF000000"/>
        <rFont val="Calibri"/>
      </rPr>
      <t>! Allow Path MTU to function</t>
    </r>
    <r>
      <rPr>
        <sz val="11"/>
        <color rgb="FF000000"/>
        <rFont val="Calibri"/>
      </rPr>
      <t xml:space="preserve">
</t>
    </r>
    <r>
      <rPr>
        <sz val="11"/>
        <color rgb="FF000000"/>
        <rFont val="Calibri"/>
      </rPr>
      <t>access-list 100 permit icmp any any packet-too-big</t>
    </r>
    <r>
      <rPr>
        <sz val="11"/>
        <color rgb="FF000000"/>
        <rFont val="Calibri"/>
      </rPr>
      <t xml:space="preserve">
</t>
    </r>
    <r>
      <rPr>
        <sz val="11"/>
        <color rgb="FF000000"/>
        <rFont val="Calibri"/>
      </rPr>
      <t>! Allow flow control</t>
    </r>
    <r>
      <rPr>
        <sz val="11"/>
        <color rgb="FF000000"/>
        <rFont val="Calibri"/>
      </rPr>
      <t xml:space="preserve">
</t>
    </r>
    <r>
      <rPr>
        <sz val="11"/>
        <color rgb="FF000000"/>
        <rFont val="Calibri"/>
      </rPr>
      <t>access-list 100 permit icmp any any source-quench</t>
    </r>
    <r>
      <rPr>
        <sz val="11"/>
        <color rgb="FF000000"/>
        <rFont val="Calibri"/>
      </rPr>
      <t xml:space="preserve">
</t>
    </r>
    <r>
      <rPr>
        <sz val="11"/>
        <color rgb="FF000000"/>
        <rFont val="Calibri"/>
      </rPr>
      <t>! Allow bad header message to return</t>
    </r>
    <r>
      <rPr>
        <sz val="11"/>
        <color rgb="FF000000"/>
        <rFont val="Calibri"/>
      </rPr>
      <t xml:space="preserve">
</t>
    </r>
    <r>
      <rPr>
        <sz val="11"/>
        <color rgb="FF000000"/>
        <rFont val="Calibri"/>
      </rPr>
      <t>access-list 100 permit icmp any any parameter-problem</t>
    </r>
    <r>
      <rPr>
        <sz val="11"/>
        <color rgb="FF000000"/>
        <rFont val="Calibri"/>
      </rPr>
      <t xml:space="preserve">
</t>
    </r>
    <r>
      <rPr>
        <sz val="11"/>
        <color rgb="FF000000"/>
        <rFont val="Calibri"/>
      </rPr>
      <t>! And explicitly block all other ICMP packets</t>
    </r>
    <r>
      <rPr>
        <sz val="11"/>
        <color rgb="FF000000"/>
        <rFont val="Calibri"/>
      </rPr>
      <t xml:space="preserve">
</t>
    </r>
    <r>
      <rPr>
        <sz val="11"/>
        <color rgb="FF000000"/>
        <rFont val="Calibri"/>
      </rPr>
      <t>access-list 100 deny icmp any any log</t>
    </r>
  </si>
  <si>
    <t>V-3027</t>
  </si>
  <si>
    <r>
      <rPr>
        <sz val="11"/>
        <rFont val="Calibri"/>
      </rPr>
      <t>Internet Control Message Types (ICMP) must be blocked outbound to external untrusted networks (e.g., ISP and other non-DoD networks).</t>
    </r>
  </si>
  <si>
    <r>
      <rPr>
        <sz val="11"/>
        <color rgb="FF000000"/>
        <rFont val="Calibri"/>
      </rPr>
      <t>Configure ACLs on network devices to block outbound ICMP messages. Exceptions to this rule are listed below.</t>
    </r>
    <r>
      <rPr>
        <sz val="11"/>
        <color rgb="FF000000"/>
        <rFont val="Calibri"/>
      </rPr>
      <t xml:space="preserve">
</t>
    </r>
    <r>
      <rPr>
        <sz val="11"/>
        <color rgb="FF000000"/>
        <rFont val="Calibri"/>
      </rPr>
      <t>Exceptions:</t>
    </r>
    <r>
      <rPr>
        <sz val="11"/>
        <color rgb="FF000000"/>
        <rFont val="Calibri"/>
      </rPr>
      <t xml:space="preserve">
</t>
    </r>
    <r>
      <rPr>
        <sz val="11"/>
        <color rgb="FF000000"/>
        <rFont val="Calibri"/>
      </rPr>
      <t>ICMP messages Packet-too-Big (type 3, code 4)</t>
    </r>
    <r>
      <rPr>
        <sz val="11"/>
        <color rgb="FF000000"/>
        <rFont val="Calibri"/>
      </rPr>
      <t xml:space="preserve">
</t>
    </r>
    <r>
      <rPr>
        <sz val="11"/>
        <color rgb="FF000000"/>
        <rFont val="Calibri"/>
      </rPr>
      <t>Source Quench (type 4)</t>
    </r>
    <r>
      <rPr>
        <sz val="11"/>
        <color rgb="FF000000"/>
        <rFont val="Calibri"/>
      </rPr>
      <t xml:space="preserve">
</t>
    </r>
    <r>
      <rPr>
        <sz val="11"/>
        <color rgb="FF000000"/>
        <rFont val="Calibri"/>
      </rPr>
      <t>Echo Request (type 8)</t>
    </r>
  </si>
  <si>
    <r>
      <rPr>
        <sz val="11"/>
        <color rgb="FF000000"/>
        <rFont val="Calibri"/>
      </rPr>
      <t>Review ACLs configured on network devices connected to untrusted networks (e.g., ISP and other non-DoD networks) are blocking outbound ICMP messages. The following are exceptions are allowed outbound.</t>
    </r>
    <r>
      <rPr>
        <sz val="11"/>
        <color rgb="FF000000"/>
        <rFont val="Calibri"/>
      </rPr>
      <t xml:space="preserve">
</t>
    </r>
    <r>
      <rPr>
        <sz val="11"/>
        <color rgb="FF000000"/>
        <rFont val="Calibri"/>
      </rPr>
      <t>Exceptions:</t>
    </r>
    <r>
      <rPr>
        <sz val="11"/>
        <color rgb="FF000000"/>
        <rFont val="Calibri"/>
      </rPr>
      <t xml:space="preserve">
</t>
    </r>
    <r>
      <rPr>
        <sz val="11"/>
        <color rgb="FF000000"/>
        <rFont val="Calibri"/>
      </rPr>
      <t>ICMP messages Packet-too-Big (type 3, code 4)</t>
    </r>
    <r>
      <rPr>
        <sz val="11"/>
        <color rgb="FF000000"/>
        <rFont val="Calibri"/>
      </rPr>
      <t xml:space="preserve">
</t>
    </r>
    <r>
      <rPr>
        <sz val="11"/>
        <color rgb="FF000000"/>
        <rFont val="Calibri"/>
      </rPr>
      <t>Source Quench (type 4)</t>
    </r>
    <r>
      <rPr>
        <sz val="11"/>
        <color rgb="FF000000"/>
        <rFont val="Calibri"/>
      </rPr>
      <t xml:space="preserve">
</t>
    </r>
    <r>
      <rPr>
        <sz val="11"/>
        <color rgb="FF000000"/>
        <rFont val="Calibri"/>
      </rPr>
      <t>Echo Request (type 8)</t>
    </r>
    <r>
      <rPr>
        <sz val="11"/>
        <color rgb="FF000000"/>
        <rFont val="Calibri"/>
      </rPr>
      <t xml:space="preserve">
</t>
    </r>
    <r>
      <rPr>
        <sz val="11"/>
        <color rgb="FF000000"/>
        <rFont val="Calibri"/>
      </rPr>
      <t>If ICMP messages are not blocked outbound, this is a finding.</t>
    </r>
    <r>
      <rPr>
        <sz val="11"/>
        <color rgb="FF000000"/>
        <rFont val="Calibri"/>
      </rPr>
      <t xml:space="preserve">
</t>
    </r>
    <r>
      <rPr>
        <sz val="11"/>
        <color rgb="FF000000"/>
        <rFont val="Calibri"/>
      </rPr>
      <t>Cisco IOS Example:</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description link to Internal Network</t>
    </r>
    <r>
      <rPr>
        <sz val="11"/>
        <color rgb="FF000000"/>
        <rFont val="Calibri"/>
      </rPr>
      <t xml:space="preserve">
</t>
    </r>
    <r>
      <rPr>
        <sz val="11"/>
        <color rgb="FF000000"/>
        <rFont val="Calibri"/>
      </rPr>
      <t>ip address 10.0.0.1 255.255.255.0</t>
    </r>
    <r>
      <rPr>
        <sz val="11"/>
        <color rgb="FF000000"/>
        <rFont val="Calibri"/>
      </rPr>
      <t xml:space="preserve">
</t>
    </r>
    <r>
      <rPr>
        <sz val="11"/>
        <color rgb="FF000000"/>
        <rFont val="Calibri"/>
      </rPr>
      <t>ip access-group 102 in</t>
    </r>
    <r>
      <rPr>
        <sz val="11"/>
        <color rgb="FF000000"/>
        <rFont val="Calibri"/>
      </rPr>
      <t xml:space="preserve">
</t>
    </r>
    <r>
      <rPr>
        <sz val="11"/>
        <color rgb="FF000000"/>
        <rFont val="Calibri"/>
      </rPr>
      <t>…</t>
    </r>
    <r>
      <rPr>
        <sz val="11"/>
        <color rgb="FF000000"/>
        <rFont val="Calibri"/>
      </rPr>
      <t xml:space="preserve">
</t>
    </r>
    <r>
      <rPr>
        <sz val="11"/>
        <color rgb="FF000000"/>
        <rFont val="Calibri"/>
      </rPr>
      <t>! Allow outbound ping request from LAN subnet</t>
    </r>
    <r>
      <rPr>
        <sz val="11"/>
        <color rgb="FF000000"/>
        <rFont val="Calibri"/>
      </rPr>
      <t xml:space="preserve">
</t>
    </r>
    <r>
      <rPr>
        <sz val="11"/>
        <color rgb="FF000000"/>
        <rFont val="Calibri"/>
      </rPr>
      <t>access-list 102 permit icmp 10.0.0.0 0.255.255.255 any echo-request</t>
    </r>
    <r>
      <rPr>
        <sz val="11"/>
        <color rgb="FF000000"/>
        <rFont val="Calibri"/>
      </rPr>
      <t xml:space="preserve">
</t>
    </r>
    <r>
      <rPr>
        <sz val="11"/>
        <color rgb="FF000000"/>
        <rFont val="Calibri"/>
      </rPr>
      <t>! Allow Path MTU to function</t>
    </r>
    <r>
      <rPr>
        <sz val="11"/>
        <color rgb="FF000000"/>
        <rFont val="Calibri"/>
      </rPr>
      <t xml:space="preserve">
</t>
    </r>
    <r>
      <rPr>
        <sz val="11"/>
        <color rgb="FF000000"/>
        <rFont val="Calibri"/>
      </rPr>
      <t>access-list 102 permit icmp any any packet-too-big</t>
    </r>
    <r>
      <rPr>
        <sz val="11"/>
        <color rgb="FF000000"/>
        <rFont val="Calibri"/>
      </rPr>
      <t xml:space="preserve">
</t>
    </r>
    <r>
      <rPr>
        <sz val="11"/>
        <color rgb="FF000000"/>
        <rFont val="Calibri"/>
      </rPr>
      <t>! Allow flow control</t>
    </r>
    <r>
      <rPr>
        <sz val="11"/>
        <color rgb="FF000000"/>
        <rFont val="Calibri"/>
      </rPr>
      <t xml:space="preserve">
</t>
    </r>
    <r>
      <rPr>
        <sz val="11"/>
        <color rgb="FF000000"/>
        <rFont val="Calibri"/>
      </rPr>
      <t>access-list 102 permit icmp any any source-quench</t>
    </r>
    <r>
      <rPr>
        <sz val="11"/>
        <color rgb="FF000000"/>
        <rFont val="Calibri"/>
      </rPr>
      <t xml:space="preserve">
</t>
    </r>
    <r>
      <rPr>
        <sz val="11"/>
        <color rgb="FF000000"/>
        <rFont val="Calibri"/>
      </rPr>
      <t>! And explicitly block all other ICMP packets</t>
    </r>
    <r>
      <rPr>
        <sz val="11"/>
        <color rgb="FF000000"/>
        <rFont val="Calibri"/>
      </rPr>
      <t xml:space="preserve">
</t>
    </r>
    <r>
      <rPr>
        <sz val="11"/>
        <color rgb="FF000000"/>
        <rFont val="Calibri"/>
      </rPr>
      <t>access-list 102 deny icmp any any log</t>
    </r>
  </si>
  <si>
    <t>V-3028</t>
  </si>
  <si>
    <r>
      <rPr>
        <sz val="11"/>
        <rFont val="Calibri"/>
      </rPr>
      <t>Outbound ICMP Time Exceed messages must be blocked to prevent network discovery by unauthorized users.</t>
    </r>
  </si>
  <si>
    <r>
      <rPr>
        <sz val="11"/>
        <color rgb="FF000000"/>
        <rFont val="Calibri"/>
      </rPr>
      <t>Configure an ACL on the network device to block ICMP Type 11 - Time Exceeded outbound to untrusted networks (e.g., ISP and other non-DoD networks).</t>
    </r>
  </si>
  <si>
    <r>
      <rPr>
        <sz val="11"/>
        <color rgb="FF000000"/>
        <rFont val="Calibri"/>
      </rPr>
      <t>The trace route tool will display routes and trip times on an IP network.  An attacker can use trace route responses to create a map of the subnets and hosts behind the perimeter router, just as they could do with pings.  The traditional trace route relies on TTL - time exceeded responses from routers along the path and an ICMP port-unreachable message from the target host. In some Operating Systems such as UNIX, trace route will use UDP port 33400 and increment ports on each response.  Since blocking these UDP ports alone will not block trace route capabilities along with blocking potentially legitimate traffic on a network, it is unnecessary to block them explicitly.  Because trace routes typically rely on ICMP Type 11 - Time exceeded message, the time exceeded message will be the target for implicitly or explicitly blocking outbound from the trusted network.</t>
    </r>
  </si>
  <si>
    <r>
      <rPr>
        <sz val="11"/>
        <color rgb="FF000000"/>
        <rFont val="Calibri"/>
      </rPr>
      <t>Review the device configuration to determine if ACLs block ICMP Type 11 - Time exceeded outbound to untrusted networks (e.g., ISP and other non-DoD networks).</t>
    </r>
    <r>
      <rPr>
        <sz val="11"/>
        <color rgb="FF000000"/>
        <rFont val="Calibri"/>
      </rPr>
      <t xml:space="preserve">
</t>
    </r>
    <r>
      <rPr>
        <sz val="11"/>
        <color rgb="FF000000"/>
        <rFont val="Calibri"/>
      </rPr>
      <t>If ICMP Type 11 - Time Exceeded is not blocked outbound on the network device, this is a finding.</t>
    </r>
    <r>
      <rPr>
        <sz val="11"/>
        <color rgb="FF000000"/>
        <rFont val="Calibri"/>
      </rPr>
      <t xml:space="preserve">
</t>
    </r>
    <r>
      <rPr>
        <sz val="11"/>
        <color rgb="FF000000"/>
        <rFont val="Calibri"/>
      </rPr>
      <t>Cisco IOS Example:</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description LAN link</t>
    </r>
    <r>
      <rPr>
        <sz val="11"/>
        <color rgb="FF000000"/>
        <rFont val="Calibri"/>
      </rPr>
      <t xml:space="preserve">
</t>
    </r>
    <r>
      <rPr>
        <sz val="11"/>
        <color rgb="FF000000"/>
        <rFont val="Calibri"/>
      </rPr>
      <t>ip address 10.0.0.0 255.255.255.0</t>
    </r>
    <r>
      <rPr>
        <sz val="11"/>
        <color rgb="FF000000"/>
        <rFont val="Calibri"/>
      </rPr>
      <t xml:space="preserve">
</t>
    </r>
    <r>
      <rPr>
        <sz val="11"/>
        <color rgb="FF000000"/>
        <rFont val="Calibri"/>
      </rPr>
      <t>ip access-group 100 in</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100 deny icmp any any time-exceeded log</t>
    </r>
    <r>
      <rPr>
        <sz val="11"/>
        <color rgb="FF000000"/>
        <rFont val="Calibri"/>
      </rPr>
      <t xml:space="preserve">
</t>
    </r>
    <r>
      <rPr>
        <sz val="11"/>
        <color rgb="FF000000"/>
        <rFont val="Calibri"/>
      </rPr>
      <t>access-list 100 permit icmp any any echo-request</t>
    </r>
    <r>
      <rPr>
        <sz val="11"/>
        <color rgb="FF000000"/>
        <rFont val="Calibri"/>
      </rPr>
      <t xml:space="preserve">
</t>
    </r>
    <r>
      <rPr>
        <sz val="11"/>
        <color rgb="FF000000"/>
        <rFont val="Calibri"/>
      </rPr>
      <t>access-list 100 permit icmp any any packet-too-big</t>
    </r>
    <r>
      <rPr>
        <sz val="11"/>
        <color rgb="FF000000"/>
        <rFont val="Calibri"/>
      </rPr>
      <t xml:space="preserve">
</t>
    </r>
    <r>
      <rPr>
        <sz val="11"/>
        <color rgb="FF000000"/>
        <rFont val="Calibri"/>
      </rPr>
      <t>access-list 100 permit icmp any any source-quench</t>
    </r>
    <r>
      <rPr>
        <sz val="11"/>
        <color rgb="FF000000"/>
        <rFont val="Calibri"/>
      </rPr>
      <t xml:space="preserve">
</t>
    </r>
    <r>
      <rPr>
        <sz val="11"/>
        <color rgb="FF000000"/>
        <rFont val="Calibri"/>
      </rPr>
      <t>access-list 100 deny ip any any log</t>
    </r>
  </si>
  <si>
    <t>V-3034</t>
  </si>
  <si>
    <r>
      <rPr>
        <sz val="11"/>
        <rFont val="Calibri"/>
      </rPr>
      <t>The network element must authenticate all IGP peers.</t>
    </r>
  </si>
  <si>
    <r>
      <rPr>
        <sz val="11"/>
        <color rgb="FF000000"/>
        <rFont val="Calibri"/>
      </rPr>
      <t>Configure authentication for all IGP peers.</t>
    </r>
  </si>
  <si>
    <r>
      <rPr>
        <sz val="11"/>
        <color rgb="FF000000"/>
        <rFont val="Calibri"/>
      </rPr>
      <t>A rogue router could send a fictitious routing update to convince a site’s premise router to send traffic to an incorrect or even a rogue destination.  This diverted traffic could be analyzed to learn confidential information of the site’s network, or merely used to disrupt the network’s ability to effectively communicate with other networks.</t>
    </r>
  </si>
  <si>
    <r>
      <rPr>
        <sz val="11"/>
        <color rgb="FF000000"/>
        <rFont val="Calibri"/>
      </rPr>
      <t>Review the device configuration to determine if authentication is configured for all IGP peers.</t>
    </r>
    <r>
      <rPr>
        <sz val="11"/>
        <color rgb="FF000000"/>
        <rFont val="Calibri"/>
      </rPr>
      <t xml:space="preserve">
</t>
    </r>
    <r>
      <rPr>
        <sz val="11"/>
        <color rgb="FF000000"/>
        <rFont val="Calibri"/>
      </rPr>
      <t>If authentication is not configured for all IGP peers, this is a finding.</t>
    </r>
  </si>
  <si>
    <t>V-3035</t>
  </si>
  <si>
    <r>
      <rPr>
        <sz val="11"/>
        <rFont val="Calibri"/>
      </rPr>
      <t>BGP connections must be restricted to authorized IP addresses of neighbors from trusted Autonomous Systems.</t>
    </r>
  </si>
  <si>
    <r>
      <rPr>
        <sz val="11"/>
        <color rgb="FF000000"/>
        <rFont val="Calibri"/>
      </rPr>
      <t>Configure each BGP peering session to the specific IP address of the peer router and remote ASN assigned to the organization controlling that peer.</t>
    </r>
  </si>
  <si>
    <r>
      <rPr>
        <sz val="11"/>
        <color rgb="FF000000"/>
        <rFont val="Calibri"/>
      </rPr>
      <t>Advertisement of routes by an autonomous system for networks that do not belong to any of its trusted peers pulls traffic away from the authorized network. This causes DoS on the network that allocated the block of addresses and may cause DoS on the network that is inadvertently advertising it as the originator. It is also possible that a misconfigured or compromised router within the network could re-distribute IGP routes into BGP thereby leaking internal routes.</t>
    </r>
  </si>
  <si>
    <r>
      <rPr>
        <sz val="11"/>
        <color rgb="FF000000"/>
        <rFont val="Calibri"/>
      </rPr>
      <t>Review the router configuration and compare it against the network documentation (topology diagrams and peering agreements). Verify that each BGP peering session is configured with the correct IP address and remote Autonomous System Number (ASN). If any BGP peering session is not configured with the correct IP address and remote ASN, this is a finding.</t>
    </r>
  </si>
  <si>
    <t>V-3043</t>
  </si>
  <si>
    <r>
      <rPr>
        <sz val="11"/>
        <rFont val="Calibri"/>
      </rPr>
      <t>The network device must use different SNMP community names or groups for various levels of read and write access.</t>
    </r>
  </si>
  <si>
    <r>
      <rPr>
        <sz val="11"/>
        <color rgb="FF000000"/>
        <rFont val="Calibri"/>
      </rPr>
      <t>Configure the SNMP community strings on the network device and change them from the default values. SNMP community strings and user passwords must be unique and not match any other network device passwords. Different community strings (V1/2) or groups (V3) must be configured for various levels of read and write access.</t>
    </r>
  </si>
  <si>
    <r>
      <rPr>
        <sz val="11"/>
        <color rgb="FF000000"/>
        <rFont val="Calibri"/>
      </rPr>
      <t>Numerous vulnerabilities exist with SNMP; therefore, without unique SNMP community names, the risk of compromise is dramatically increased. This is especially true with vendors default community names which are widely known by hackers and other networking experts. If a hacker gains access to these devices and can easily guess the name, this could result in denial of service, interception of sensitive information, or other destructive actions.</t>
    </r>
  </si>
  <si>
    <r>
      <rPr>
        <sz val="11"/>
        <color rgb="FF000000"/>
        <rFont val="Calibri"/>
      </rPr>
      <t>Review the SNMP configuration of all managed nodes to ensure different community names (V1/2) or groups/users (V3) are configured for read-only and read-write access.</t>
    </r>
    <r>
      <rPr>
        <sz val="11"/>
        <color rgb="FF000000"/>
        <rFont val="Calibri"/>
      </rPr>
      <t xml:space="preserve">
</t>
    </r>
    <r>
      <rPr>
        <sz val="11"/>
        <color rgb="FF000000"/>
        <rFont val="Calibri"/>
      </rPr>
      <t>If unique community strings or accounts are not used for SNMP peers, this is a finding.</t>
    </r>
  </si>
  <si>
    <t>V-3056</t>
  </si>
  <si>
    <r>
      <rPr>
        <sz val="11"/>
        <rFont val="Calibri"/>
      </rPr>
      <t>Group accounts must not be configured for use on the network device.</t>
    </r>
  </si>
  <si>
    <r>
      <rPr>
        <sz val="11"/>
        <color rgb="FF000000"/>
        <rFont val="Calibri"/>
      </rPr>
      <t>Configure individual user accounts for each authorized person then remove any group accounts.</t>
    </r>
  </si>
  <si>
    <r>
      <rPr>
        <sz val="11"/>
        <color rgb="FF000000"/>
        <rFont val="Calibri"/>
      </rPr>
      <t>Group accounts configured for use on a network device do not allow for accountability or repudiation of individuals using the shared account.  If group accounts are not changed when someone leaves the group, that person could possibly gain control of the network device.  Having group accounts does not allow for proper auditing of who is accessing or changing the network.</t>
    </r>
  </si>
  <si>
    <r>
      <rPr>
        <sz val="11"/>
        <color rgb="FF000000"/>
        <rFont val="Calibri"/>
      </rPr>
      <t>Review the network device configuration and validate there are no group accounts configured for access.</t>
    </r>
    <r>
      <rPr>
        <sz val="11"/>
        <color rgb="FF000000"/>
        <rFont val="Calibri"/>
      </rPr>
      <t xml:space="preserve">
</t>
    </r>
    <r>
      <rPr>
        <sz val="11"/>
        <color rgb="FF000000"/>
        <rFont val="Calibri"/>
      </rPr>
      <t>If a group account is configured on the device, this is a finding.</t>
    </r>
  </si>
  <si>
    <t>V-3057</t>
  </si>
  <si>
    <r>
      <rPr>
        <sz val="11"/>
        <rFont val="Calibri"/>
      </rPr>
      <t>Authorized accounts must be assigned the least privilege level necessary to perform assigned duties.</t>
    </r>
  </si>
  <si>
    <r>
      <rPr>
        <sz val="11"/>
        <color rgb="FF000000"/>
        <rFont val="Calibri"/>
      </rPr>
      <t>Configure authorized accounts with the least privilege rule. Each user will have access to only the privileges they require to perform their assigned duties.</t>
    </r>
  </si>
  <si>
    <r>
      <rPr>
        <sz val="11"/>
        <color rgb="FF000000"/>
        <rFont val="Calibri"/>
      </rPr>
      <t>By not restricting authorized accounts to their proper privilege level, access to restricted functions may be allowed before authorized personell are trained or experienced enough to use those functions.  Network disruptions or outages may occur due to mistakes made by inexperienced persons using accounts with greater privileges than necessary.</t>
    </r>
  </si>
  <si>
    <r>
      <rPr>
        <sz val="11"/>
        <color rgb="FF000000"/>
        <rFont val="Calibri"/>
      </rPr>
      <t>Review the accounts authorized for access to the network device. Determine if the accounts are assigned the lowest privilege level necessary to perform assigned duties. User accounts must be set to a specific privilege level which can be mapped to specific commands or a group of commands. Authorized accounts should have the least privilege level unless deemed necessary for assigned duties.</t>
    </r>
    <r>
      <rPr>
        <sz val="11"/>
        <color rgb="FF000000"/>
        <rFont val="Calibri"/>
      </rPr>
      <t xml:space="preserve">
</t>
    </r>
    <r>
      <rPr>
        <sz val="11"/>
        <color rgb="FF000000"/>
        <rFont val="Calibri"/>
      </rPr>
      <t>If it is determined that authorized accounts are assigned to greater privileges than necessary, this is a finding.</t>
    </r>
    <r>
      <rPr>
        <sz val="11"/>
        <color rgb="FF000000"/>
        <rFont val="Calibri"/>
      </rPr>
      <t xml:space="preserve">
</t>
    </r>
    <r>
      <rPr>
        <sz val="11"/>
        <color rgb="FF000000"/>
        <rFont val="Calibri"/>
      </rPr>
      <t>Below is an example of assigning a privilege level to a local user account and changing the default privilege level of the configure terminal command.</t>
    </r>
    <r>
      <rPr>
        <sz val="11"/>
        <color rgb="FF000000"/>
        <rFont val="Calibri"/>
      </rPr>
      <t xml:space="preserve">
</t>
    </r>
    <r>
      <rPr>
        <sz val="11"/>
        <color rgb="FF000000"/>
        <rFont val="Calibri"/>
      </rPr>
      <t>username junior-engineer1 privilege 7 password xxxxxx</t>
    </r>
    <r>
      <rPr>
        <sz val="11"/>
        <color rgb="FF000000"/>
        <rFont val="Calibri"/>
      </rPr>
      <t xml:space="preserve">
</t>
    </r>
    <r>
      <rPr>
        <sz val="11"/>
        <color rgb="FF000000"/>
        <rFont val="Calibri"/>
      </rPr>
      <t>privilege exec level 7 configure terminal</t>
    </r>
    <r>
      <rPr>
        <sz val="11"/>
        <color rgb="FF000000"/>
        <rFont val="Calibri"/>
      </rPr>
      <t xml:space="preserve">
</t>
    </r>
    <r>
      <rPr>
        <sz val="11"/>
        <color rgb="FF000000"/>
        <rFont val="Calibri"/>
      </rPr>
      <t>The above example only covers local accounts. You will also need to check the accounts and their associated privilege levels configured in the authentication server. You can also use TACACS+ for even more granularity at the command level as shown in the following example:</t>
    </r>
    <r>
      <rPr>
        <sz val="11"/>
        <color rgb="FF000000"/>
        <rFont val="Calibri"/>
      </rPr>
      <t xml:space="preserve">
</t>
    </r>
    <r>
      <rPr>
        <sz val="11"/>
        <color rgb="FF000000"/>
        <rFont val="Calibri"/>
      </rPr>
      <t>user = junior-engineer1 {</t>
    </r>
    <r>
      <rPr>
        <sz val="11"/>
        <color rgb="FF000000"/>
        <rFont val="Calibri"/>
      </rPr>
      <t xml:space="preserve">
</t>
    </r>
    <r>
      <rPr>
        <sz val="11"/>
        <color rgb="FF000000"/>
        <rFont val="Calibri"/>
      </rPr>
      <t xml:space="preserve">       password = clear "xxxxx"</t>
    </r>
    <r>
      <rPr>
        <sz val="11"/>
        <color rgb="FF000000"/>
        <rFont val="Calibri"/>
      </rPr>
      <t xml:space="preserve">
</t>
    </r>
    <r>
      <rPr>
        <sz val="11"/>
        <color rgb="FF000000"/>
        <rFont val="Calibri"/>
      </rPr>
      <t xml:space="preserve">       service = shell  {</t>
    </r>
    <r>
      <rPr>
        <sz val="11"/>
        <color rgb="FF000000"/>
        <rFont val="Calibri"/>
      </rPr>
      <t xml:space="preserve">
</t>
    </r>
    <r>
      <rPr>
        <sz val="11"/>
        <color rgb="FF000000"/>
        <rFont val="Calibri"/>
      </rPr>
      <t xml:space="preserve">             set priv-lvl = 7</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</si>
  <si>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t>V-3058</t>
  </si>
  <si>
    <r>
      <rPr>
        <sz val="11"/>
        <rFont val="Calibri"/>
      </rPr>
      <t>Unauthorized accounts must not be configured for access to the network device.</t>
    </r>
  </si>
  <si>
    <r>
      <rPr>
        <sz val="11"/>
        <color rgb="FF000000"/>
        <rFont val="Calibri"/>
      </rPr>
      <t>Remove any account configured for access to the network device that is not defined in the organization's responsibilities list.</t>
    </r>
  </si>
  <si>
    <r>
      <rPr>
        <sz val="11"/>
        <color rgb="FF000000"/>
        <rFont val="Calibri"/>
      </rPr>
      <t>A malicious user attempting to gain access to the network device may compromise an account that may be unauthorized for use.  The unauthorized account may be a temporary or inactive account that is no longer needed to access the device.  Denial of Service, interception of sensitive information, or other destructive actions could potentially take place if an unauthorized account is configured to access the network device.</t>
    </r>
  </si>
  <si>
    <r>
      <rPr>
        <sz val="11"/>
        <color rgb="FF000000"/>
        <rFont val="Calibri"/>
      </rPr>
      <t>Review the organization's responsibilities list and reconcile the list of authorized accounts with those accounts defined for access to the network device.</t>
    </r>
    <r>
      <rPr>
        <sz val="11"/>
        <color rgb="FF000000"/>
        <rFont val="Calibri"/>
      </rPr>
      <t xml:space="preserve">
</t>
    </r>
    <r>
      <rPr>
        <sz val="11"/>
        <color rgb="FF000000"/>
        <rFont val="Calibri"/>
      </rPr>
      <t>If an unauthorized account is configured for access to the device, this is a finding.</t>
    </r>
  </si>
  <si>
    <t>V-3062</t>
  </si>
  <si>
    <r>
      <rPr>
        <sz val="11"/>
        <rFont val="Calibri"/>
      </rPr>
      <t>The network element must be configured to ensure passwords are not viewable when displaying configuration information.</t>
    </r>
  </si>
  <si>
    <r>
      <rPr>
        <sz val="11"/>
        <color rgb="FF000000"/>
        <rFont val="Calibri"/>
      </rPr>
      <t>Configure the network element to ensure passwords are not viewable when displaying configuration information.</t>
    </r>
    <r>
      <rPr>
        <sz val="11"/>
        <color rgb="FF000000"/>
        <rFont val="Calibri"/>
      </rPr>
      <t xml:space="preserve">
</t>
    </r>
    <r>
      <rPr>
        <sz val="11"/>
        <color rgb="FF000000"/>
        <rFont val="Calibri"/>
      </rPr>
      <t>Device(config)# service password</t>
    </r>
    <r>
      <rPr>
        <sz val="11"/>
        <color rgb="FF000000"/>
        <rFont val="Calibri"/>
      </rPr>
      <t xml:space="preserve">
</t>
    </r>
    <r>
      <rPr>
        <sz val="11"/>
        <color rgb="FF000000"/>
        <rFont val="Calibri"/>
      </rPr>
      <t>Device(config)# username name secret S3cr3T!</t>
    </r>
    <r>
      <rPr>
        <sz val="11"/>
        <color rgb="FF000000"/>
        <rFont val="Calibri"/>
      </rPr>
      <t xml:space="preserve">
</t>
    </r>
    <r>
      <rPr>
        <sz val="11"/>
        <color rgb="FF000000"/>
        <rFont val="Calibri"/>
      </rPr>
      <t>Device(config)# enable secret $MyS3cr3TPW$</t>
    </r>
    <r>
      <rPr>
        <sz val="11"/>
        <color rgb="FF000000"/>
        <rFont val="Calibri"/>
      </rPr>
      <t xml:space="preserve">
</t>
    </r>
    <r>
      <rPr>
        <sz val="11"/>
        <color rgb="FF000000"/>
        <rFont val="Calibri"/>
      </rPr>
      <t>Device(config)# end</t>
    </r>
  </si>
  <si>
    <r>
      <rPr>
        <sz val="11"/>
        <color rgb="FF000000"/>
        <rFont val="Calibri"/>
      </rPr>
      <t>Many attacks information systems and network elements are launched from within the network. Hence, it is imperative that all passwords are encrypted so they cannot be intercepted by viewing the console or printout of the configuration.</t>
    </r>
  </si>
  <si>
    <r>
      <rPr>
        <sz val="11"/>
        <color rgb="FF000000"/>
        <rFont val="Calibri"/>
      </rPr>
      <t>Review all Cisco IOS routers and switches to determine if the global command "service password-encryption" is present in the configurations.</t>
    </r>
    <r>
      <rPr>
        <sz val="11"/>
        <color rgb="FF000000"/>
        <rFont val="Calibri"/>
      </rPr>
      <t xml:space="preserve">
</t>
    </r>
    <r>
      <rPr>
        <sz val="11"/>
        <color rgb="FF000000"/>
        <rFont val="Calibri"/>
      </rPr>
      <t>Also, review all accounts created on the device to ensure they have been setup using the "username name secret password" command.  The following command will be found in the device configurations</t>
    </r>
    <r>
      <rPr>
        <sz val="11"/>
        <color rgb="FF000000"/>
        <rFont val="Calibri"/>
      </rPr>
      <t xml:space="preserve">
</t>
    </r>
    <r>
      <rPr>
        <sz val="11"/>
        <color rgb="FF000000"/>
        <rFont val="Calibri"/>
      </rPr>
      <t>Device# show run</t>
    </r>
    <r>
      <rPr>
        <sz val="11"/>
        <color rgb="FF000000"/>
        <rFont val="Calibri"/>
      </rPr>
      <t xml:space="preserve">
</t>
    </r>
    <r>
      <rPr>
        <sz val="11"/>
        <color rgb="FF000000"/>
        <rFont val="Calibri"/>
      </rPr>
      <t>!</t>
    </r>
    <r>
      <rPr>
        <sz val="11"/>
        <color rgb="FF000000"/>
        <rFont val="Calibri"/>
      </rPr>
      <t xml:space="preserve">
</t>
    </r>
    <r>
      <rPr>
        <sz val="11"/>
        <color rgb="FF000000"/>
        <rFont val="Calibri"/>
      </rPr>
      <t>service password-encryption</t>
    </r>
    <r>
      <rPr>
        <sz val="11"/>
        <color rgb="FF000000"/>
        <rFont val="Calibri"/>
      </rPr>
      <t xml:space="preserve">
</t>
    </r>
    <r>
      <rPr>
        <sz val="11"/>
        <color rgb="FF000000"/>
        <rFont val="Calibri"/>
      </rPr>
      <t>!</t>
    </r>
    <r>
      <rPr>
        <sz val="11"/>
        <color rgb="FF000000"/>
        <rFont val="Calibri"/>
      </rPr>
      <t xml:space="preserve">
</t>
    </r>
    <r>
      <rPr>
        <sz val="11"/>
        <color rgb="FF000000"/>
        <rFont val="Calibri"/>
      </rPr>
      <t>username name secret 5 $1$geU5$vc/uDRS5dWiOrpQJTimBw/</t>
    </r>
    <r>
      <rPr>
        <sz val="11"/>
        <color rgb="FF000000"/>
        <rFont val="Calibri"/>
      </rPr>
      <t xml:space="preserve">
</t>
    </r>
    <r>
      <rPr>
        <sz val="11"/>
        <color rgb="FF000000"/>
        <rFont val="Calibri"/>
      </rPr>
      <t>enable secret 5 $1%mer9396y30d$FDA/292/</t>
    </r>
  </si>
  <si>
    <t>V-3069</t>
  </si>
  <si>
    <r>
      <rPr>
        <sz val="11"/>
        <rFont val="Calibri"/>
      </rPr>
      <t>Management connections to a network device must be established using secure protocols with FIPS 140-2 validated cryptographic modules.</t>
    </r>
  </si>
  <si>
    <r>
      <rPr>
        <sz val="11"/>
        <color rgb="FF000000"/>
        <rFont val="Calibri"/>
      </rPr>
      <t>Configure the network device to use secure protocols with FIPS 140-2 validated cryptographic modules.</t>
    </r>
  </si>
  <si>
    <r>
      <rPr>
        <sz val="11"/>
        <color rgb="FF000000"/>
        <rFont val="Calibri"/>
      </rPr>
      <t>Administration and management connections performed across a network are inherently dangerous because anyone with a packet sniffer and access to the right LAN segment can acquire the network device account and password information.  With this intercepted information they could gain access to the router and cause denial of service attacks, intercept sensitive information, or perform other destructive actions.</t>
    </r>
  </si>
  <si>
    <r>
      <rPr>
        <sz val="11"/>
        <color rgb="FF000000"/>
        <rFont val="Calibri"/>
      </rPr>
      <t>Review the network device configuration to verify only secure protocols using FIPS 140-2 validated cryptographic modules are used for any administrative access.  Some of the secure protocols used for administrative and management access are listed below.  This list is not all inclusive and represents a sample selection of secure protocols.</t>
    </r>
    <r>
      <rPr>
        <sz val="11"/>
        <color rgb="FF000000"/>
        <rFont val="Calibri"/>
      </rPr>
      <t xml:space="preserve">
</t>
    </r>
    <r>
      <rPr>
        <sz val="11"/>
        <color rgb="FF000000"/>
        <rFont val="Calibri"/>
      </rPr>
      <t>-SSHv2</t>
    </r>
    <r>
      <rPr>
        <sz val="11"/>
        <color rgb="FF000000"/>
        <rFont val="Calibri"/>
      </rPr>
      <t xml:space="preserve">
</t>
    </r>
    <r>
      <rPr>
        <sz val="11"/>
        <color rgb="FF000000"/>
        <rFont val="Calibri"/>
      </rPr>
      <t>-SCP</t>
    </r>
    <r>
      <rPr>
        <sz val="11"/>
        <color rgb="FF000000"/>
        <rFont val="Calibri"/>
      </rPr>
      <t xml:space="preserve">
</t>
    </r>
    <r>
      <rPr>
        <sz val="11"/>
        <color rgb="FF000000"/>
        <rFont val="Calibri"/>
      </rPr>
      <t>-HTTPS</t>
    </r>
    <r>
      <rPr>
        <sz val="11"/>
        <color rgb="FF000000"/>
        <rFont val="Calibri"/>
      </rPr>
      <t xml:space="preserve">
</t>
    </r>
    <r>
      <rPr>
        <sz val="11"/>
        <color rgb="FF000000"/>
        <rFont val="Calibri"/>
      </rPr>
      <t>-SSL</t>
    </r>
    <r>
      <rPr>
        <sz val="11"/>
        <color rgb="FF000000"/>
        <rFont val="Calibri"/>
      </rPr>
      <t xml:space="preserve">
</t>
    </r>
    <r>
      <rPr>
        <sz val="11"/>
        <color rgb="FF000000"/>
        <rFont val="Calibri"/>
      </rPr>
      <t>-TLS</t>
    </r>
    <r>
      <rPr>
        <sz val="11"/>
        <color rgb="FF000000"/>
        <rFont val="Calibri"/>
      </rPr>
      <t xml:space="preserve">
</t>
    </r>
    <r>
      <rPr>
        <sz val="11"/>
        <color rgb="FF000000"/>
        <rFont val="Calibri"/>
      </rPr>
      <t>This is an example that enables SSHv2/SCP/HTTPS on an IOS Device:</t>
    </r>
    <r>
      <rPr>
        <sz val="11"/>
        <color rgb="FF000000"/>
        <rFont val="Calibri"/>
      </rPr>
      <t xml:space="preserve">
</t>
    </r>
    <r>
      <rPr>
        <sz val="11"/>
        <color rgb="FF000000"/>
        <rFont val="Calibri"/>
      </rPr>
      <t>!</t>
    </r>
    <r>
      <rPr>
        <sz val="11"/>
        <color rgb="FF000000"/>
        <rFont val="Calibri"/>
      </rPr>
      <t xml:space="preserve">
</t>
    </r>
    <r>
      <rPr>
        <sz val="11"/>
        <color rgb="FF000000"/>
        <rFont val="Calibri"/>
      </rPr>
      <t>ip domain-name example.com</t>
    </r>
    <r>
      <rPr>
        <sz val="11"/>
        <color rgb="FF000000"/>
        <rFont val="Calibri"/>
      </rPr>
      <t xml:space="preserve">
</t>
    </r>
    <r>
      <rPr>
        <sz val="11"/>
        <color rgb="FF000000"/>
        <rFont val="Calibri"/>
      </rPr>
      <t>!</t>
    </r>
    <r>
      <rPr>
        <sz val="11"/>
        <color rgb="FF000000"/>
        <rFont val="Calibri"/>
      </rPr>
      <t xml:space="preserve">
</t>
    </r>
    <r>
      <rPr>
        <sz val="11"/>
        <color rgb="FF000000"/>
        <rFont val="Calibri"/>
      </rPr>
      <t>crypto key generate rsa modulus 2048</t>
    </r>
    <r>
      <rPr>
        <sz val="11"/>
        <color rgb="FF000000"/>
        <rFont val="Calibri"/>
      </rPr>
      <t xml:space="preserve">
</t>
    </r>
    <r>
      <rPr>
        <sz val="11"/>
        <color rgb="FF000000"/>
        <rFont val="Calibri"/>
      </rPr>
      <t>!</t>
    </r>
    <r>
      <rPr>
        <sz val="11"/>
        <color rgb="FF000000"/>
        <rFont val="Calibri"/>
      </rPr>
      <t xml:space="preserve">
</t>
    </r>
    <r>
      <rPr>
        <sz val="11"/>
        <color rgb="FF000000"/>
        <rFont val="Calibri"/>
      </rPr>
      <t>ip ssh time-out 60</t>
    </r>
    <r>
      <rPr>
        <sz val="11"/>
        <color rgb="FF000000"/>
        <rFont val="Calibri"/>
      </rPr>
      <t xml:space="preserve">
</t>
    </r>
    <r>
      <rPr>
        <sz val="11"/>
        <color rgb="FF000000"/>
        <rFont val="Calibri"/>
      </rPr>
      <t>ip ssh authentication-retries 3</t>
    </r>
    <r>
      <rPr>
        <sz val="11"/>
        <color rgb="FF000000"/>
        <rFont val="Calibri"/>
      </rPr>
      <t xml:space="preserve">
</t>
    </r>
    <r>
      <rPr>
        <sz val="11"/>
        <color rgb="FF000000"/>
        <rFont val="Calibri"/>
      </rPr>
      <t>ip ssh source-interface GigabitEthernet 0/1</t>
    </r>
    <r>
      <rPr>
        <sz val="11"/>
        <color rgb="FF000000"/>
        <rFont val="Calibri"/>
      </rPr>
      <t xml:space="preserve">
</t>
    </r>
    <r>
      <rPr>
        <sz val="11"/>
        <color rgb="FF000000"/>
        <rFont val="Calibri"/>
      </rPr>
      <t>ip ssh version 2</t>
    </r>
    <r>
      <rPr>
        <sz val="11"/>
        <color rgb="FF000000"/>
        <rFont val="Calibri"/>
      </rPr>
      <t xml:space="preserve">
</t>
    </r>
    <r>
      <rPr>
        <sz val="11"/>
        <color rgb="FF000000"/>
        <rFont val="Calibri"/>
      </rPr>
      <t>ip ssh server algorithm mac hmac-sha1 hmac-sha1-96</t>
    </r>
    <r>
      <rPr>
        <sz val="11"/>
        <color rgb="FF000000"/>
        <rFont val="Calibri"/>
      </rPr>
      <t xml:space="preserve">
</t>
    </r>
    <r>
      <rPr>
        <sz val="11"/>
        <color rgb="FF000000"/>
        <rFont val="Calibri"/>
      </rPr>
      <t>ip ssh server algorithm encryption aes128-cbc aes192-cbc aes256-cbc</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15</t>
    </r>
    <r>
      <rPr>
        <sz val="11"/>
        <color rgb="FF000000"/>
        <rFont val="Calibri"/>
      </rPr>
      <t xml:space="preserve">
</t>
    </r>
    <r>
      <rPr>
        <sz val="11"/>
        <color rgb="FF000000"/>
        <rFont val="Calibri"/>
      </rPr>
      <t>transport input ssh</t>
    </r>
    <r>
      <rPr>
        <sz val="11"/>
        <color rgb="FF000000"/>
        <rFont val="Calibri"/>
      </rPr>
      <t xml:space="preserve">
</t>
    </r>
    <r>
      <rPr>
        <sz val="11"/>
        <color rgb="FF000000"/>
        <rFont val="Calibri"/>
      </rPr>
      <t>!</t>
    </r>
    <r>
      <rPr>
        <sz val="11"/>
        <color rgb="FF000000"/>
        <rFont val="Calibri"/>
      </rPr>
      <t xml:space="preserve">
</t>
    </r>
    <r>
      <rPr>
        <sz val="11"/>
        <color rgb="FF000000"/>
        <rFont val="Calibri"/>
      </rPr>
      <t>ip scp server enable</t>
    </r>
    <r>
      <rPr>
        <sz val="11"/>
        <color rgb="FF000000"/>
        <rFont val="Calibri"/>
      </rPr>
      <t xml:space="preserve">
</t>
    </r>
    <r>
      <rPr>
        <sz val="11"/>
        <color rgb="FF000000"/>
        <rFont val="Calibri"/>
      </rPr>
      <t>!</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If management connections are established using protocols without FIPS 140-2 validated cryptographic modules, this is a finding.</t>
    </r>
  </si>
  <si>
    <t>V-3070</t>
  </si>
  <si>
    <r>
      <rPr>
        <sz val="11"/>
        <rFont val="Calibri"/>
      </rPr>
      <t>The network element must log all attempts to establish a management connection for administrative access.</t>
    </r>
  </si>
  <si>
    <r>
      <rPr>
        <sz val="11"/>
        <color rgb="FF000000"/>
        <rFont val="Calibri"/>
      </rPr>
      <t>Configure the device to log all access attempts to the device to establish a management connection for administrative access.</t>
    </r>
  </si>
  <si>
    <r>
      <rPr>
        <sz val="11"/>
        <color rgb="FF000000"/>
        <rFont val="Calibri"/>
      </rPr>
      <t>Audit logs are necessary to provide a trail of evidence in case the network is compromised.  Without an audit trail that provides a when, where, who and how set of information, repeat offenders could continue attacks against the network indefinitely.  With this information, the network administrator can devise ways to block the attack and possibly identify and prosecute the attacker.</t>
    </r>
  </si>
  <si>
    <r>
      <rPr>
        <sz val="11"/>
        <color rgb="FF000000"/>
        <rFont val="Calibri"/>
      </rPr>
      <t>Review the router or switch configuration to ensure that all logon connection attempts are logged as shown in the following example:</t>
    </r>
    <r>
      <rPr>
        <sz val="11"/>
        <color rgb="FF000000"/>
        <rFont val="Calibri"/>
      </rPr>
      <t xml:space="preserve">
</t>
    </r>
    <r>
      <rPr>
        <sz val="11"/>
        <color rgb="FF000000"/>
        <rFont val="Calibri"/>
      </rPr>
      <t>logging on</t>
    </r>
    <r>
      <rPr>
        <sz val="11"/>
        <color rgb="FF000000"/>
        <rFont val="Calibri"/>
      </rPr>
      <t xml:space="preserve">
</t>
    </r>
    <r>
      <rPr>
        <sz val="11"/>
        <color rgb="FF000000"/>
        <rFont val="Calibri"/>
      </rPr>
      <t>login on-failure log every 1</t>
    </r>
    <r>
      <rPr>
        <sz val="11"/>
        <color rgb="FF000000"/>
        <rFont val="Calibri"/>
      </rPr>
      <t xml:space="preserve">
</t>
    </r>
    <r>
      <rPr>
        <sz val="11"/>
        <color rgb="FF000000"/>
        <rFont val="Calibri"/>
      </rPr>
      <t>login on-success log every 1</t>
    </r>
    <r>
      <rPr>
        <sz val="11"/>
        <color rgb="FF000000"/>
        <rFont val="Calibri"/>
      </rPr>
      <t xml:space="preserve">
</t>
    </r>
    <r>
      <rPr>
        <sz val="11"/>
        <color rgb="FF000000"/>
        <rFont val="Calibri"/>
      </rPr>
      <t>If all logon connection attempts are not logged, this is a finding.</t>
    </r>
  </si>
  <si>
    <t>V-3072</t>
  </si>
  <si>
    <r>
      <rPr>
        <sz val="11"/>
        <rFont val="Calibri"/>
      </rPr>
      <t>The running configuration must be synchronized with the startup configuration after changes have been made and implemented.</t>
    </r>
  </si>
  <si>
    <t>L3 Switch Security Technical Implementation Guide - Cisco; L3 Switch; Router Security Technical Implementation Guide Cisco; Router</t>
  </si>
  <si>
    <r>
      <rPr>
        <sz val="11"/>
        <color rgb="FF000000"/>
        <rFont val="Calibri"/>
      </rPr>
      <t>Add procedures to the standard operating procedure to keep the running configuration synchronized with the startup configuration.</t>
    </r>
  </si>
  <si>
    <r>
      <rPr>
        <sz val="11"/>
        <color rgb="FF000000"/>
        <rFont val="Calibri"/>
      </rPr>
      <t>If the running and startup router configurations are not synchronized properly and a router malfunctions, it will not restart with all of the recent changes incorporated.  If the recent changes were security related, then the routers would be vulnerable to attack.</t>
    </r>
  </si>
  <si>
    <r>
      <rPr>
        <sz val="11"/>
        <color rgb="FF000000"/>
        <rFont val="Calibri"/>
      </rPr>
      <t>Review the running and boot configurations to determine if they are synchronized.</t>
    </r>
    <r>
      <rPr>
        <sz val="11"/>
        <color rgb="FF000000"/>
        <rFont val="Calibri"/>
      </rPr>
      <t xml:space="preserve">
</t>
    </r>
    <r>
      <rPr>
        <sz val="11"/>
        <color rgb="FF000000"/>
        <rFont val="Calibri"/>
      </rPr>
      <t xml:space="preserve">IOS Procedure: With online editing, the "show running-config" command will only show the current running configuration settings, which are different from the IOS defaults. The "show startup-config" command will show the NVRAM startup configuration. Compare the two configurations to ensure they are synchronized. </t>
    </r>
    <r>
      <rPr>
        <sz val="11"/>
        <color rgb="FF000000"/>
        <rFont val="Calibri"/>
      </rPr>
      <t xml:space="preserve">
</t>
    </r>
    <r>
      <rPr>
        <sz val="11"/>
        <color rgb="FF000000"/>
        <rFont val="Calibri"/>
      </rPr>
      <t>JUNOS Procedure: This will never be a finding. The active configuration is stored on flash as juniper.conf. A candidate configuration allows configuration changes while in configuration mode without initiating operational changes. The router implements the candidate configuration when it is committed; thereby, making it the new active configuration--at which time it will be stored on flash as juniper.conf and the old juniper.conf will become juniper.conf.1.</t>
    </r>
    <r>
      <rPr>
        <sz val="11"/>
        <color rgb="FF000000"/>
        <rFont val="Calibri"/>
      </rPr>
      <t xml:space="preserve">
</t>
    </r>
    <r>
      <rPr>
        <sz val="11"/>
        <color rgb="FF000000"/>
        <rFont val="Calibri"/>
      </rPr>
      <t>If running configuration and boot configurations are not the same, this is a finding.</t>
    </r>
  </si>
  <si>
    <t>V-3077</t>
  </si>
  <si>
    <r>
      <rPr>
        <sz val="11"/>
        <rFont val="Calibri"/>
      </rPr>
      <t>Link Layer Discovery Protocols (LLDPs) must be disabled on all external facing interfaces.</t>
    </r>
  </si>
  <si>
    <r>
      <rPr>
        <sz val="11"/>
        <color rgb="FF000000"/>
        <rFont val="Calibri"/>
      </rPr>
      <t>Configure the device so Link Layer Discovery Protocols are not included in the global configuration or Link Layer Discovery Protocols are not included for each active external interface.</t>
    </r>
  </si>
  <si>
    <r>
      <rPr>
        <sz val="11"/>
        <color rgb="FF000000"/>
        <rFont val="Calibri"/>
      </rPr>
      <t>LLDPs are primarily used to obtain protocol addresses of neighboring devices and discover platform capabilities of those devices. Use of SNMP with the LLDP Management Information Base (MIB) allows network management applications to learn the device type and the SNMP agent address of neighboring devices; thereby, enabling the application to send SNMP queries to those devices. LLDPs are also media- and protocol-independent as they run over the data link layer; therefore, two systems that support different network-layer protocols can still learn about each other. Allowing LLDP messages to reach external network nodes is dangerous as it provides an attacker a method to obtain information of the network infrastructure that can be useful to plan an attack. Examples of LLDPs are Cisco Discovery Protocol (CDP), Link Layer Discovery Protocol (LLDP), and Link Layer Discovery Protocol – Media Endpoint Discovery (LLDP-MED).</t>
    </r>
  </si>
  <si>
    <r>
      <rPr>
        <sz val="11"/>
        <color rgb="FF000000"/>
        <rFont val="Calibri"/>
      </rPr>
      <t>Review all router configurations to ensure LLDPs are not included in the global configuration or LLDPs are not included for each active external interface.</t>
    </r>
    <r>
      <rPr>
        <sz val="11"/>
        <color rgb="FF000000"/>
        <rFont val="Calibri"/>
      </rPr>
      <t xml:space="preserve">
</t>
    </r>
    <r>
      <rPr>
        <sz val="11"/>
        <color rgb="FF000000"/>
        <rFont val="Calibri"/>
      </rPr>
      <t>On Cisco routers ensure "no cdp run" is included in the global configuration or "no cdp enable" is included for each active external interface.</t>
    </r>
    <r>
      <rPr>
        <sz val="11"/>
        <color rgb="FF000000"/>
        <rFont val="Calibri"/>
      </rPr>
      <t xml:space="preserve">
</t>
    </r>
    <r>
      <rPr>
        <sz val="11"/>
        <color rgb="FF000000"/>
        <rFont val="Calibri"/>
      </rPr>
      <t>If LLDPs are configured globally or on any external facing interfaces, this is a finding.</t>
    </r>
  </si>
  <si>
    <t>V-3078</t>
  </si>
  <si>
    <r>
      <rPr>
        <sz val="11"/>
        <rFont val="Calibri"/>
      </rPr>
      <t>Network devices must have TCP and UDP small servers disabled.</t>
    </r>
  </si>
  <si>
    <t>L3 Switch Security Technical Implementation Guide - Cisco; Router Security Technical Implementation Guide Cisco</t>
  </si>
  <si>
    <r>
      <rPr>
        <sz val="11"/>
        <color rgb="FF000000"/>
        <rFont val="Calibri"/>
      </rPr>
      <t>Change the device configuration to include the following IOS commands: no service tcp-small-servers and no service udp-small-servers for each device running an IOS version prior to 12.0.  This is the default for IOS versions 12.0 and later (i.e., these commands will not appear in the running configuration.)</t>
    </r>
  </si>
  <si>
    <r>
      <rPr>
        <sz val="11"/>
        <color rgb="FF000000"/>
        <rFont val="Calibri"/>
      </rPr>
      <t>Cisco IOS provides the "small services" that include echo, chargen, and discard. These services, especially their User Datagram Protocol (UDP) versions, are infrequently used for legitimate purposes. However, they have been used to launch denial of service attacks that would otherwise be prevented by packet filtering. For example, an attacker might send a DNS packet, falsifying the source address to be a DNS server that would otherwise be unreachable, and falsifying the source port to be the DNS service port (port 53). If such a packet were sent to the Cisco's UDP echo port, the result would be Cisco sending a DNS packet to the server in question. No outgoing access list checks would be applied to this packet, since it would be considered locally generated by the router itself. The small services are disabled by default in Cisco IOS 12.0 and later software. In earlier software, they may be disabled using the commands no service tcp-small-servers and no service udp-small-servers.</t>
    </r>
  </si>
  <si>
    <r>
      <rPr>
        <sz val="11"/>
        <color rgb="FF000000"/>
        <rFont val="Calibri"/>
      </rPr>
      <t>Review all Cisco device configurations to verify service udp-small-servers and service tcp-small-servers are not found.</t>
    </r>
    <r>
      <rPr>
        <sz val="11"/>
        <color rgb="FF000000"/>
        <rFont val="Calibri"/>
      </rPr>
      <t xml:space="preserve">
</t>
    </r>
    <r>
      <rPr>
        <sz val="11"/>
        <color rgb="FF000000"/>
        <rFont val="Calibri"/>
      </rPr>
      <t>If TCP and UDP servers are not disabled, this is a finding.</t>
    </r>
    <r>
      <rPr>
        <sz val="11"/>
        <color rgb="FF000000"/>
        <rFont val="Calibri"/>
      </rPr>
      <t xml:space="preserve">
</t>
    </r>
    <r>
      <rPr>
        <sz val="11"/>
        <color rgb="FF000000"/>
        <rFont val="Calibri"/>
      </rPr>
      <t>Note: The TCP and UDP small servers are enabled by default on Cisco IOS Software Version 11.2 and earlier. They are disabled by default on Cisco IOS Software Versions 11.3 and later.</t>
    </r>
  </si>
  <si>
    <t>V-3079</t>
  </si>
  <si>
    <r>
      <rPr>
        <sz val="11"/>
        <rFont val="Calibri"/>
      </rPr>
      <t>The network element must have the Finger service disabled.</t>
    </r>
  </si>
  <si>
    <r>
      <rPr>
        <sz val="11"/>
        <color rgb="FF000000"/>
        <rFont val="Calibri"/>
      </rPr>
      <t>Configure the device to disable the Finger service.</t>
    </r>
  </si>
  <si>
    <r>
      <rPr>
        <sz val="11"/>
        <color rgb="FF000000"/>
        <rFont val="Calibri"/>
      </rPr>
      <t>The finger service supports the UNIX finger protocol, which is used for querying a host about the users that are logged on. This service is not necessary for generic users. If an attacker were to find out who is using the network, they may use social engineering practices to try to elicit classified DoD information.</t>
    </r>
  </si>
  <si>
    <r>
      <rPr>
        <sz val="11"/>
        <color rgb="FF000000"/>
        <rFont val="Calibri"/>
      </rPr>
      <t>Review the device configuration. Beginning with IOS 12.1(5), finger is disabled by default. For IOS version 12.0 through 12.1(4), verify that the no ip finger command is present. For any version prior to 12.0, verify that the no service finger command is present.</t>
    </r>
  </si>
  <si>
    <t>V-3080</t>
  </si>
  <si>
    <r>
      <rPr>
        <sz val="11"/>
        <rFont val="Calibri"/>
      </rPr>
      <t>The Configuration auto-loading feature must be disabled when connected to an operational network.</t>
    </r>
  </si>
  <si>
    <r>
      <rPr>
        <sz val="11"/>
        <color rgb="FF000000"/>
        <rFont val="Calibri"/>
      </rPr>
      <t>Disable the configuration auto-loading feature, when connected to an operational network.</t>
    </r>
  </si>
  <si>
    <r>
      <rPr>
        <sz val="11"/>
        <color rgb="FF000000"/>
        <rFont val="Calibri"/>
      </rPr>
      <t>Devices can find their startup configuration either in their own NVRAM or access it over the network via TFTP or Remote Copy (rcp). Loading the image from the network is taking a security risk since the image could be intercepted by an attacker who could corrupt the image resulting in a denial of service. Configuration auto-loading can be enabled when the device is connected to a non-operational network. Once the device is connected to an operational (i.e. production) network, configuration auto-loading must be disabled.</t>
    </r>
  </si>
  <si>
    <r>
      <rPr>
        <sz val="11"/>
        <color rgb="FF000000"/>
        <rFont val="Calibri"/>
      </rPr>
      <t>Review the device configuration to determine if the configuration auto-loading feature is disabled.</t>
    </r>
    <r>
      <rPr>
        <sz val="11"/>
        <color rgb="FF000000"/>
        <rFont val="Calibri"/>
      </rPr>
      <t xml:space="preserve">
</t>
    </r>
    <r>
      <rPr>
        <sz val="11"/>
        <color rgb="FF000000"/>
        <rFont val="Calibri"/>
      </rPr>
      <t>If the configuration auto-loading feature is enabled when the device is connected to an operational network, this is a finding.</t>
    </r>
  </si>
  <si>
    <t>V-3081</t>
  </si>
  <si>
    <r>
      <rPr>
        <sz val="11"/>
        <rFont val="Calibri"/>
      </rPr>
      <t>The router must have IP source routing disabled.</t>
    </r>
  </si>
  <si>
    <r>
      <rPr>
        <sz val="11"/>
        <color rgb="FF000000"/>
        <rFont val="Calibri"/>
      </rPr>
      <t>Configure the router to disable IP source routing.</t>
    </r>
  </si>
  <si>
    <r>
      <rPr>
        <sz val="11"/>
        <color rgb="FF000000"/>
        <rFont val="Calibri"/>
      </rPr>
      <t>Source routing is a feature of IP, whereby individual packets can specify routes. This feature is used in several different network attacks by bypassing perimeter and internal defense mechanisms.</t>
    </r>
  </si>
  <si>
    <r>
      <rPr>
        <sz val="11"/>
        <color rgb="FF000000"/>
        <rFont val="Calibri"/>
      </rPr>
      <t>Review the configuration to determine if source routing is enabled. The IOS command no ip source-route must be included in the configuration.</t>
    </r>
  </si>
  <si>
    <t>V-3082</t>
  </si>
  <si>
    <r>
      <rPr>
        <sz val="11"/>
        <rFont val="Calibri"/>
      </rPr>
      <t>IP Proxy ARP must be disabled on all external interfaces.</t>
    </r>
  </si>
  <si>
    <r>
      <rPr>
        <sz val="11"/>
        <color rgb="FF000000"/>
        <rFont val="Calibri"/>
      </rPr>
      <t>Disable IP Proxy ARP on all external interfaces.</t>
    </r>
  </si>
  <si>
    <r>
      <rPr>
        <sz val="11"/>
        <color rgb="FF000000"/>
        <rFont val="Calibri"/>
      </rPr>
      <t>When proxy ARP is enabled on a Cisco router, it allows that router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You should always disable proxy ARP on router interfaces that do not require it, unless the router is being used as a LAN bridge.</t>
    </r>
  </si>
  <si>
    <r>
      <rPr>
        <sz val="11"/>
        <color rgb="FF000000"/>
        <rFont val="Calibri"/>
      </rPr>
      <t>Review the device configuration to determine if IP Proxy ARP is disabled on all external interfaces.</t>
    </r>
    <r>
      <rPr>
        <sz val="11"/>
        <color rgb="FF000000"/>
        <rFont val="Calibri"/>
      </rPr>
      <t xml:space="preserve">
</t>
    </r>
    <r>
      <rPr>
        <sz val="11"/>
        <color rgb="FF000000"/>
        <rFont val="Calibri"/>
      </rPr>
      <t>If IP Proxy ARP is enabled on external interfaces, this is a finding.</t>
    </r>
  </si>
  <si>
    <t>V-3083</t>
  </si>
  <si>
    <r>
      <rPr>
        <sz val="11"/>
        <rFont val="Calibri"/>
      </rPr>
      <t>IP directed broadcast must be disabled on all layer 3 interfaces.</t>
    </r>
  </si>
  <si>
    <r>
      <rPr>
        <sz val="11"/>
        <color rgb="FF000000"/>
        <rFont val="Calibri"/>
      </rPr>
      <t>Disable IP directed broadcasts on all layer 3 interfaces.</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</si>
  <si>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 of Service (DoS), attacks. In a smurf attack, the attacker sends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 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leaving the multicast transit area respectively. The last-hop router must convert the multicast to broadcast. Hence, this interface must be configured to forward a broadcast packet (i.e. a directed broadcast address is converted to the all nodes broadcast address).</t>
    </r>
  </si>
  <si>
    <r>
      <rPr>
        <sz val="11"/>
        <color rgb="FF000000"/>
        <rFont val="Calibri"/>
      </rPr>
      <t xml:space="preserve">IP directed broadcast is disabled by default in IOS version 12.0 and higher so the command "no ip directed-broadcast" will not be displayed in the running configuration--verify that the running configuration does not contain the command "ip directed-broadcast". For versions prior to 12.0 ensure the command "no ip directed-broadcast" is displayed in the running configuration. </t>
    </r>
    <r>
      <rPr>
        <sz val="11"/>
        <color rgb="FF000000"/>
        <rFont val="Calibri"/>
      </rPr>
      <t xml:space="preserve">
</t>
    </r>
    <r>
      <rPr>
        <sz val="11"/>
        <color rgb="FF000000"/>
        <rFont val="Calibri"/>
      </rPr>
      <t>If IP directed broadcasts are enabled on layer 3 interfaces, this is a finding.</t>
    </r>
  </si>
  <si>
    <t>V-3084</t>
  </si>
  <si>
    <r>
      <rPr>
        <sz val="11"/>
        <rFont val="Calibri"/>
      </rPr>
      <t>The administrator must ensure ICMP unreachable notifications, mask replies, and redirects are disabled on all external interfaces of the premise router.</t>
    </r>
  </si>
  <si>
    <r>
      <rPr>
        <sz val="11"/>
        <color rgb="FF000000"/>
        <rFont val="Calibri"/>
      </rPr>
      <t>Disable ICMP unreachable notifications, mask replies, and redirects on all external interfaces.</t>
    </r>
  </si>
  <si>
    <r>
      <rPr>
        <sz val="11"/>
        <color rgb="FF000000"/>
        <rFont val="Calibri"/>
      </rPr>
      <t>The Internet Control Message Protocol (ICMP) supports IP traffic by relaying information about paths, routes, and network conditions. Routers automatically send ICMP messages under a wide variety of conditions. Three ICMP messages are commonly used by attackers for network mapping and diagnosis: Host unreachable, Redirect, and Mask Reply.</t>
    </r>
  </si>
  <si>
    <r>
      <rPr>
        <sz val="11"/>
        <color rgb="FF000000"/>
        <rFont val="Calibri"/>
      </rPr>
      <t>Review the device configuration to determine if controls have been defined to ensure the router does not send ICMP unreachables, redirects, and mask replies out to any external interfaces.</t>
    </r>
    <r>
      <rPr>
        <sz val="11"/>
        <color rgb="FF000000"/>
        <rFont val="Calibri"/>
      </rPr>
      <t xml:space="preserve">
</t>
    </r>
    <r>
      <rPr>
        <sz val="11"/>
        <color rgb="FF000000"/>
        <rFont val="Calibri"/>
      </rPr>
      <t>If ICMP unreachables notifications, mask replies, and redirects are enabled on external interfaces, this is a finding.</t>
    </r>
  </si>
  <si>
    <t>V-3085</t>
  </si>
  <si>
    <r>
      <rPr>
        <sz val="11"/>
        <rFont val="Calibri"/>
      </rPr>
      <t>The network element must have HTTP service for administrative access disabled.</t>
    </r>
  </si>
  <si>
    <r>
      <rPr>
        <sz val="11"/>
        <color rgb="FF000000"/>
        <rFont val="Calibri"/>
      </rPr>
      <t>Configure the device to disable using HTTP (port 80) for administrative access.</t>
    </r>
  </si>
  <si>
    <r>
      <rPr>
        <sz val="11"/>
        <color rgb="FF000000"/>
        <rFont val="Calibri"/>
      </rPr>
      <t>The additional services the router is enabled for increases the risk for an attack since the router will listen for these services. In addition, these services provide an unsecured method for an attacker to gain access to the router. Most recent software versions support remote configuration and monitoring using the World Wide Web's HTTP protocol. In general, HTTP access is equivalent to interactive access to the router. The authentication protocol used for HTTP is equivalent to sending a clear-text password across the network, and, unfortunately, there is no effective provision in HTTP for challenge-based or one-time passwords. This makes HTTP a relatively risky choice for use across the public Internet. Any additional services that are enabled increase the risk for an attack since the router will listen for these services. The HTTPS server may be enabled for administrative access.</t>
    </r>
  </si>
  <si>
    <r>
      <rPr>
        <sz val="11"/>
        <color rgb="FF000000"/>
        <rFont val="Calibri"/>
      </rPr>
      <t>Verify the command "ip http-server" is not enabled in the configuration (the HTTPS server may be enabled for administrative access). As of 12.4, the http server is disabled by default. However, since many defaults are not shown by IOS, you may not see the command "no ip http-server" in the configuration depending on the release.</t>
    </r>
    <r>
      <rPr>
        <sz val="11"/>
        <color rgb="FF000000"/>
        <rFont val="Calibri"/>
      </rPr>
      <t xml:space="preserve">
</t>
    </r>
    <r>
      <rPr>
        <sz val="11"/>
        <color rgb="FF000000"/>
        <rFont val="Calibri"/>
      </rPr>
      <t>If the HTTP server is enabled, this is a finding.</t>
    </r>
  </si>
  <si>
    <t>V-3086</t>
  </si>
  <si>
    <r>
      <rPr>
        <sz val="11"/>
        <rFont val="Calibri"/>
      </rPr>
      <t>BOOTP services must be disabled.</t>
    </r>
  </si>
  <si>
    <r>
      <rPr>
        <sz val="11"/>
        <color rgb="FF000000"/>
        <rFont val="Calibri"/>
      </rPr>
      <t>Configure the device to disable all BOOTP services.</t>
    </r>
  </si>
  <si>
    <r>
      <rPr>
        <sz val="11"/>
        <color rgb="FF000000"/>
        <rFont val="Calibri"/>
      </rPr>
      <t>BOOTP is a user datagram protocol (UDP) that can be used by Cisco routers to access copies of Cisco IOS Software on another Cisco router running the BOOTP service. In this scenario, one Cisco router acts as a Cisco IOS Software server that can download the software to other Cisco routers acting as BOOTP clients. In reality, this service is rarely used and can allow an attacker to download a copy of a router's Cisco IOS Software.</t>
    </r>
  </si>
  <si>
    <r>
      <rPr>
        <sz val="11"/>
        <color rgb="FF000000"/>
        <rFont val="Calibri"/>
      </rPr>
      <t xml:space="preserve">Review the device configuration to determine if BOOTP services are enabled. </t>
    </r>
    <r>
      <rPr>
        <sz val="11"/>
        <color rgb="FF000000"/>
        <rFont val="Calibri"/>
      </rPr>
      <t xml:space="preserve">
</t>
    </r>
    <r>
      <rPr>
        <sz val="11"/>
        <color rgb="FF000000"/>
        <rFont val="Calibri"/>
      </rPr>
      <t>If BOOTP is enabled, this is a finding.</t>
    </r>
  </si>
  <si>
    <t>V-3143</t>
  </si>
  <si>
    <r>
      <rPr>
        <sz val="11"/>
        <rFont val="Calibri"/>
      </rPr>
      <t>Network devices must not have any default manufacturer passwords.</t>
    </r>
  </si>
  <si>
    <r>
      <rPr>
        <sz val="11"/>
        <color rgb="FF000000"/>
        <rFont val="Calibri"/>
      </rPr>
      <t>Remove any vendor default passwords from the network devices configuration.</t>
    </r>
  </si>
  <si>
    <r>
      <rPr>
        <sz val="11"/>
        <color rgb="FF000000"/>
        <rFont val="Calibri"/>
      </rPr>
      <t>Network devices not protected with strong password schemes provide the opportunity for anyone to crack the password thus gaining access to the device and causing network outage or denial of service. Many default vendor passwords are well-known; hence, not removing them prior to deploying the network devices into production provides an opportunity for a malicious user to gain unauthorized access to the device.</t>
    </r>
  </si>
  <si>
    <r>
      <rPr>
        <sz val="11"/>
        <color rgb="FF000000"/>
        <rFont val="Calibri"/>
      </rPr>
      <t>Review the network devices configuration to determine if the vendor default password is active.</t>
    </r>
    <r>
      <rPr>
        <sz val="11"/>
        <color rgb="FF000000"/>
        <rFont val="Calibri"/>
      </rPr>
      <t xml:space="preserve">
</t>
    </r>
    <r>
      <rPr>
        <sz val="11"/>
        <color rgb="FF000000"/>
        <rFont val="Calibri"/>
      </rPr>
      <t>If any vendor default passwords are used on the device, this is a finding.</t>
    </r>
  </si>
  <si>
    <t>V-3160</t>
  </si>
  <si>
    <r>
      <rPr>
        <sz val="11"/>
        <rFont val="Calibri"/>
      </rPr>
      <t>The network element must be running a current and supported operating system with all IAVMs addressed.</t>
    </r>
  </si>
  <si>
    <r>
      <rPr>
        <sz val="11"/>
        <color rgb="FF000000"/>
        <rFont val="Calibri"/>
      </rPr>
      <t>Update operating system to a supported version that addresses all related IAVMs.</t>
    </r>
  </si>
  <si>
    <r>
      <rPr>
        <sz val="11"/>
        <color rgb="FF000000"/>
        <rFont val="Calibri"/>
      </rPr>
      <t>Network devices that are not running the latest tested and approved versions of software are vulnerable to network attacks. Running the most current, approved version of system and device software helps the site maintain a stable base of security fixes and patches, as well as enhancements to IP security. Viruses, denial of service attacks, system weaknesses, back doors and other potentially harmful situations could render a system vulnerable, allowing unauthorized access to DoD assets.</t>
    </r>
  </si>
  <si>
    <r>
      <rPr>
        <sz val="11"/>
        <color rgb="FF000000"/>
        <rFont val="Calibri"/>
      </rPr>
      <t xml:space="preserve">Have the administrator enter the show version command to determine the installed IOS version. As of June 2010, the latest major release is 12.4 for routers and 12.2 for switches (both access and multi-layer). The release being used must have all IAVMs resolved and must not be in a Cisco deferred status or has been made obsolete. </t>
    </r>
    <r>
      <rPr>
        <sz val="11"/>
        <color rgb="FF000000"/>
        <rFont val="Calibri"/>
      </rPr>
      <t xml:space="preserve">
</t>
    </r>
    <r>
      <rPr>
        <sz val="11"/>
        <color rgb="FF000000"/>
        <rFont val="Calibri"/>
      </rPr>
      <t>Ask the administrator login to the Cisco Software Center to download software. Select the specific router or switch model. Select the IOS Software link and then Verify that the release being used is listed under the release family (will need to expand the list) and not in the deferred list. If the release is not listed in either the release family or deferred, then the release is obsolete.</t>
    </r>
    <r>
      <rPr>
        <sz val="11"/>
        <color rgb="FF000000"/>
        <rFont val="Calibri"/>
      </rPr>
      <t xml:space="preserve">
</t>
    </r>
    <r>
      <rPr>
        <sz val="11"/>
        <color rgb="FF000000"/>
        <rFont val="Calibri"/>
      </rPr>
      <t>Verify that all IAVMs have been addressed.</t>
    </r>
    <r>
      <rPr>
        <sz val="11"/>
        <color rgb="FF000000"/>
        <rFont val="Calibri"/>
      </rPr>
      <t xml:space="preserve">
</t>
    </r>
    <r>
      <rPr>
        <sz val="11"/>
        <color rgb="FF000000"/>
        <rFont val="Calibri"/>
      </rPr>
      <t>Note: Cisco software in a differed state will still be at the Cisco Software Center and available for download under the deferred group, whereas software made obsolete is no longer available for download. Deferred status occurs when a software maintenance release is made obsolete and removed from order ability and service outside of Cisco's normal release schedule, or Cisco cancels a scheduled maintenance release from reaching the First-Customer-Ship (FCS) milestone. Deferrals are most often related to software quality issues. A deferral can be performed for an entire maintenance release, or just for certain sets of platforms or features within a release. A deferral prior to the FCS milestone may be performed by Cisco to protect customers from receiving software with known catastrophic defects. A deferral after FCS will expedite obsolescence for the release to limit the exposure of customers.</t>
    </r>
  </si>
  <si>
    <t>V-3164</t>
  </si>
  <si>
    <r>
      <rPr>
        <sz val="11"/>
        <rFont val="Calibri"/>
      </rPr>
      <t>The network device must not accept any outbound IP packets that contain an illegitimate address in the source address field by enabling Unicast Reverse Path Forwarding (uRPF) Strict mode or via egress ACL.</t>
    </r>
  </si>
  <si>
    <r>
      <rPr>
        <sz val="11"/>
        <color rgb="FF000000"/>
        <rFont val="Calibri"/>
      </rPr>
      <t>Configure the network device from accepting any outbound IP packet that contains an illegitimate address in the source address field by enabling uRPF Strict mode or via egress ACL.</t>
    </r>
  </si>
  <si>
    <r>
      <rPr>
        <sz val="11"/>
        <color rgb="FF000000"/>
        <rFont val="Calibri"/>
      </rPr>
      <t>When Unicast Reverse Path Forwarding (uRPF) provides an IP address spoof protection capability. When uRPF is enabled in strict mode, the packet must be received on the interface that the router would use to forward the return packet.</t>
    </r>
  </si>
  <si>
    <r>
      <rPr>
        <sz val="11"/>
        <color rgb="FF000000"/>
        <rFont val="Calibri"/>
      </rPr>
      <t>Review the device configuration to validate uRPF or an egress ACL has been configured on all internal interfaces.</t>
    </r>
    <r>
      <rPr>
        <sz val="11"/>
        <color rgb="FF000000"/>
        <rFont val="Calibri"/>
      </rPr>
      <t xml:space="preserve">
</t>
    </r>
    <r>
      <rPr>
        <sz val="11"/>
        <color rgb="FF000000"/>
        <rFont val="Calibri"/>
      </rPr>
      <t>URPF Example:</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description downstream link to enclave LAN</t>
    </r>
    <r>
      <rPr>
        <sz val="11"/>
        <color rgb="FF000000"/>
        <rFont val="Calibri"/>
      </rPr>
      <t xml:space="preserve">
</t>
    </r>
    <r>
      <rPr>
        <sz val="11"/>
        <color rgb="FF000000"/>
        <rFont val="Calibri"/>
      </rPr>
      <t>ip address 199.36.90.1 255.255.255.0</t>
    </r>
    <r>
      <rPr>
        <sz val="11"/>
        <color rgb="FF000000"/>
        <rFont val="Calibri"/>
      </rPr>
      <t xml:space="preserve">
</t>
    </r>
    <r>
      <rPr>
        <sz val="11"/>
        <color rgb="FF000000"/>
        <rFont val="Calibri"/>
      </rPr>
      <t>ip verify unicast source reachable-via rx 102</t>
    </r>
    <r>
      <rPr>
        <sz val="11"/>
        <color rgb="FF000000"/>
        <rFont val="Calibri"/>
      </rPr>
      <t xml:space="preserve">
</t>
    </r>
    <r>
      <rPr>
        <sz val="11"/>
        <color rgb="FF000000"/>
        <rFont val="Calibri"/>
      </rPr>
      <t>access-list 102 deny ip any any log</t>
    </r>
    <r>
      <rPr>
        <sz val="11"/>
        <color rgb="FF000000"/>
        <rFont val="Calibri"/>
      </rPr>
      <t xml:space="preserve">
</t>
    </r>
    <r>
      <rPr>
        <sz val="11"/>
        <color rgb="FF000000"/>
        <rFont val="Calibri"/>
      </rPr>
      <t>ACL Example:</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description downstream link to our network</t>
    </r>
    <r>
      <rPr>
        <sz val="11"/>
        <color rgb="FF000000"/>
        <rFont val="Calibri"/>
      </rPr>
      <t xml:space="preserve">
</t>
    </r>
    <r>
      <rPr>
        <sz val="11"/>
        <color rgb="FF000000"/>
        <rFont val="Calibri"/>
      </rPr>
      <t>ip address 199.36.90.1 255.255.255.0</t>
    </r>
    <r>
      <rPr>
        <sz val="11"/>
        <color rgb="FF000000"/>
        <rFont val="Calibri"/>
      </rPr>
      <t xml:space="preserve">
</t>
    </r>
    <r>
      <rPr>
        <sz val="11"/>
        <color rgb="FF000000"/>
        <rFont val="Calibri"/>
      </rPr>
      <t>ip access-group 102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102 permit tcp any any established</t>
    </r>
    <r>
      <rPr>
        <sz val="11"/>
        <color rgb="FF000000"/>
        <rFont val="Calibri"/>
      </rPr>
      <t xml:space="preserve">
</t>
    </r>
    <r>
      <rPr>
        <sz val="11"/>
        <color rgb="FF000000"/>
        <rFont val="Calibri"/>
      </rPr>
      <t>access-list 102 permit udp host [external DNS] any eq domain</t>
    </r>
    <r>
      <rPr>
        <sz val="11"/>
        <color rgb="FF000000"/>
        <rFont val="Calibri"/>
      </rPr>
      <t xml:space="preserve">
</t>
    </r>
    <r>
      <rPr>
        <sz val="11"/>
        <color rgb="FF000000"/>
        <rFont val="Calibri"/>
      </rPr>
      <t>access-list 102 permit udp host [external DNS] any gt 1023</t>
    </r>
    <r>
      <rPr>
        <sz val="11"/>
        <color rgb="FF000000"/>
        <rFont val="Calibri"/>
      </rPr>
      <t xml:space="preserve">
</t>
    </r>
    <r>
      <rPr>
        <sz val="11"/>
        <color rgb="FF000000"/>
        <rFont val="Calibri"/>
      </rPr>
      <t>access-list 102 permit tcp [internal network] [wildcard mask] any eq ftp-data</t>
    </r>
    <r>
      <rPr>
        <sz val="11"/>
        <color rgb="FF000000"/>
        <rFont val="Calibri"/>
      </rPr>
      <t xml:space="preserve">
</t>
    </r>
    <r>
      <rPr>
        <sz val="11"/>
        <color rgb="FF000000"/>
        <rFont val="Calibri"/>
      </rPr>
      <t>access-list 102 permit tcp [internal network] [wildcard mask] any eq ftp</t>
    </r>
    <r>
      <rPr>
        <sz val="11"/>
        <color rgb="FF000000"/>
        <rFont val="Calibri"/>
      </rPr>
      <t xml:space="preserve">
</t>
    </r>
    <r>
      <rPr>
        <sz val="11"/>
        <color rgb="FF000000"/>
        <rFont val="Calibri"/>
      </rPr>
      <t>access-list 102 permit tcp [internal network] [wildcard mask] any eq http</t>
    </r>
    <r>
      <rPr>
        <sz val="11"/>
        <color rgb="FF000000"/>
        <rFont val="Calibri"/>
      </rPr>
      <t xml:space="preserve">
</t>
    </r>
    <r>
      <rPr>
        <sz val="11"/>
        <color rgb="FF000000"/>
        <rFont val="Calibri"/>
      </rPr>
      <t>access-list 102 permit . . . . . . .</t>
    </r>
    <r>
      <rPr>
        <sz val="11"/>
        <color rgb="FF000000"/>
        <rFont val="Calibri"/>
      </rPr>
      <t xml:space="preserve">
</t>
    </r>
    <r>
      <rPr>
        <sz val="11"/>
        <color rgb="FF000000"/>
        <rFont val="Calibri"/>
      </rPr>
      <t>access-list 102 deny any</t>
    </r>
  </si>
  <si>
    <t>V-3165</t>
  </si>
  <si>
    <r>
      <rPr>
        <sz val="11"/>
        <rFont val="Calibri"/>
      </rPr>
      <t>TCP intercept features must be provided by the network device by implementing a filter to rate limit and protect publicly accessible servers from any TCP SYN flood attacks from an outside network.</t>
    </r>
  </si>
  <si>
    <r>
      <rPr>
        <sz val="11"/>
        <color rgb="FF000000"/>
        <rFont val="Calibri"/>
      </rPr>
      <t>Configure the device to use TCP Intercept to protect against TCP SYN attacks from outside the network.</t>
    </r>
  </si>
  <si>
    <r>
      <rPr>
        <sz val="11"/>
        <color rgb="FF000000"/>
        <rFont val="Calibri"/>
      </rPr>
      <t>The TCP SYN attack involves transmitting a volume of connections that cannot be completed at the destination.  This attack causes the connection queues to fill up, thereby denying service to legitimate TCP users.</t>
    </r>
  </si>
  <si>
    <r>
      <rPr>
        <sz val="11"/>
        <color rgb="FF000000"/>
        <rFont val="Calibri"/>
      </rPr>
      <t>Review the device configuration to determine if TCP Intercept has been configured to mitigate TCP SYN Flood attacks.</t>
    </r>
    <r>
      <rPr>
        <sz val="11"/>
        <color rgb="FF000000"/>
        <rFont val="Calibri"/>
      </rPr>
      <t xml:space="preserve">
</t>
    </r>
    <r>
      <rPr>
        <sz val="11"/>
        <color rgb="FF000000"/>
        <rFont val="Calibri"/>
      </rPr>
      <t>If TCP Intercept has not been implemented, this is a finding.</t>
    </r>
    <r>
      <rPr>
        <sz val="11"/>
        <color rgb="FF000000"/>
        <rFont val="Calibri"/>
      </rPr>
      <t xml:space="preserve">
</t>
    </r>
    <r>
      <rPr>
        <sz val="11"/>
        <color rgb="FF000000"/>
        <rFont val="Calibri"/>
      </rPr>
      <t>CAVEAT: If the site has implemented SYN flood protection for the network using the perimeter firewall or IPS (or an IDS if it is configured to dynamically configure upstream router to block the attack), there is not an additional requirement to implement it on the router.</t>
    </r>
  </si>
  <si>
    <t>V-3175</t>
  </si>
  <si>
    <r>
      <rPr>
        <sz val="11"/>
        <rFont val="Calibri"/>
      </rPr>
      <t>The network devices must require authentication prior to establishing a management connection for administrative access.</t>
    </r>
  </si>
  <si>
    <r>
      <rPr>
        <sz val="11"/>
        <color rgb="FF000000"/>
        <rFont val="Calibri"/>
      </rPr>
      <t>Configure authentication for all management connections.</t>
    </r>
  </si>
  <si>
    <r>
      <rPr>
        <sz val="11"/>
        <color rgb="FF000000"/>
        <rFont val="Calibri"/>
      </rPr>
      <t>Network devices with no password for administrative access via a management connection provide the opportunity for anyone with network access to the device to make configuration changes enabling them to disrupt network operations resulting in a network outage.</t>
    </r>
  </si>
  <si>
    <r>
      <rPr>
        <sz val="11"/>
        <color rgb="FF000000"/>
        <rFont val="Calibri"/>
      </rPr>
      <t>Review the network device configuration to verify all management connections for administrative access require authentication.</t>
    </r>
    <r>
      <rPr>
        <sz val="11"/>
        <color rgb="FF000000"/>
        <rFont val="Calibri"/>
      </rPr>
      <t xml:space="preserve">
</t>
    </r>
    <r>
      <rPr>
        <sz val="11"/>
        <color rgb="FF000000"/>
        <rFont val="Calibri"/>
      </rPr>
      <t>aaa authentication login AUTH_LIST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 xml:space="preserve"> login authentication AUTH_LIST</t>
    </r>
    <r>
      <rPr>
        <sz val="11"/>
        <color rgb="FF000000"/>
        <rFont val="Calibri"/>
      </rPr>
      <t xml:space="preserve">
</t>
    </r>
    <r>
      <rPr>
        <sz val="11"/>
        <color rgb="FF000000"/>
        <rFont val="Calibri"/>
      </rPr>
      <t xml:space="preserve"> exec-timeout 10 0</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Or using the default method list as shown in the example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aaa authentication login default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 xml:space="preserve"> exec-timeout 10 0</t>
    </r>
    <r>
      <rPr>
        <sz val="11"/>
        <color rgb="FF000000"/>
        <rFont val="Calibri"/>
      </rPr>
      <t xml:space="preserve">
</t>
    </r>
    <r>
      <rPr>
        <sz val="11"/>
        <color rgb="FF000000"/>
        <rFont val="Calibri"/>
      </rPr>
      <t xml:space="preserve"> transport input ssh</t>
    </r>
  </si>
  <si>
    <t>V-3196</t>
  </si>
  <si>
    <r>
      <rPr>
        <sz val="11"/>
        <rFont val="Calibri"/>
      </rPr>
      <t>The network device must use SNMP Version 3 Security Model with FIPS 140-2 validated cryptography for any SNMP agent configured on the device.</t>
    </r>
  </si>
  <si>
    <r>
      <rPr>
        <sz val="11"/>
        <color rgb="FF000000"/>
        <rFont val="Calibri"/>
      </rPr>
      <t>If SNMP is enabled, configure the network device to use SNMP Version 3 Security Model with FIPS 140-2 validated cryptography (i.e., SHA authentication and AES encryption).</t>
    </r>
  </si>
  <si>
    <r>
      <rPr>
        <sz val="11"/>
        <color rgb="FF000000"/>
        <rFont val="Calibri"/>
      </rPr>
      <t>SNMP Versions 1 and 2 are not considered secure. Without the strong authentication and privacy that is provided by the SNMP Version 3 User-based Security Model (USM), an unauthorized user can gain access to network management information used to launch an attack against the network.</t>
    </r>
  </si>
  <si>
    <r>
      <rPr>
        <sz val="11"/>
        <color rgb="FF000000"/>
        <rFont val="Calibri"/>
      </rPr>
      <t>Review the device configuration to verify it is configured to use SNMPv3 with both SHA authentication and privacy using AES encryption.</t>
    </r>
    <r>
      <rPr>
        <sz val="11"/>
        <color rgb="FF000000"/>
        <rFont val="Calibri"/>
      </rPr>
      <t xml:space="preserve">
</t>
    </r>
    <r>
      <rPr>
        <sz val="11"/>
        <color rgb="FF000000"/>
        <rFont val="Calibri"/>
      </rPr>
      <t>Downgrades:</t>
    </r>
    <r>
      <rPr>
        <sz val="11"/>
        <color rgb="FF000000"/>
        <rFont val="Calibri"/>
      </rPr>
      <t xml:space="preserve">
</t>
    </r>
    <r>
      <rPr>
        <sz val="11"/>
        <color rgb="FF000000"/>
        <rFont val="Calibri"/>
      </rPr>
      <t>If the site is using Version 1 or Version 2 with all of the appropriate patches and has developed a migration plan to implement the Version 3 Security Model, this finding can be downgraded to a Category II.</t>
    </r>
    <r>
      <rPr>
        <sz val="11"/>
        <color rgb="FF000000"/>
        <rFont val="Calibri"/>
      </rPr>
      <t xml:space="preserve">
</t>
    </r>
    <r>
      <rPr>
        <sz val="11"/>
        <color rgb="FF000000"/>
        <rFont val="Calibri"/>
      </rPr>
      <t>If the targeted asset is running SNMPv3 and does not support SHA or AES, but the device is configured to use MD5 authentication and DES or 3DES encryption, then the finding can be downgraded to a Category III.</t>
    </r>
    <r>
      <rPr>
        <sz val="11"/>
        <color rgb="FF000000"/>
        <rFont val="Calibri"/>
      </rPr>
      <t xml:space="preserve">
</t>
    </r>
    <r>
      <rPr>
        <sz val="11"/>
        <color rgb="FF000000"/>
        <rFont val="Calibri"/>
      </rPr>
      <t>If the site is using Version 1 or Version 2 and has installed all of the appropriate patches or upgrades to mitigate any known security vulnerabilities, this finding can be downgraded to a Category II. In addition, if the device does not support SNMPv3, this finding can be downgraded to a Category III provided all of the appropriate patches to mitigate any known security vulnerabilities have been applied and has developed a migration plan that includes the device upgrade to support Version 3 and the implementation of the Version 3 Security Model.</t>
    </r>
    <r>
      <rPr>
        <sz val="11"/>
        <color rgb="FF000000"/>
        <rFont val="Calibri"/>
      </rPr>
      <t xml:space="preserve">
</t>
    </r>
    <r>
      <rPr>
        <sz val="11"/>
        <color rgb="FF000000"/>
        <rFont val="Calibri"/>
      </rPr>
      <t>If the device is configured to use to anything other than SNMPv3 with at least SHA-1 and AES, this is a finding. Downgrades can be determined based on the criteria above.</t>
    </r>
  </si>
  <si>
    <t>V-3210</t>
  </si>
  <si>
    <r>
      <rPr>
        <sz val="11"/>
        <rFont val="Calibri"/>
      </rPr>
      <t>The network device must not use the default or well-known SNMP community strings public and private.</t>
    </r>
  </si>
  <si>
    <r>
      <rPr>
        <sz val="11"/>
        <color rgb="FF000000"/>
        <rFont val="Calibri"/>
      </rPr>
      <t>Configure unique SNMP community strings replacing the default community strings.</t>
    </r>
  </si>
  <si>
    <r>
      <rPr>
        <sz val="11"/>
        <color rgb="FF000000"/>
        <rFont val="Calibri"/>
      </rPr>
      <t>Network devices may be distributed by the vendor pre-configured with an SNMP agent using the well-known SNMP community strings public for read only and private for read and write authorization. An attacker can obtain information about a network device using the read community string "public". In addition, an attacker can change a system configuration using the write community string "private".</t>
    </r>
  </si>
  <si>
    <r>
      <rPr>
        <sz val="11"/>
        <color rgb="FF000000"/>
        <rFont val="Calibri"/>
      </rPr>
      <t>Review the network devices configuration and verify if either of the SNMP community strings "public" or "private" is being used.</t>
    </r>
    <r>
      <rPr>
        <sz val="11"/>
        <color rgb="FF000000"/>
        <rFont val="Calibri"/>
      </rPr>
      <t xml:space="preserve">
</t>
    </r>
    <r>
      <rPr>
        <sz val="11"/>
        <color rgb="FF000000"/>
        <rFont val="Calibri"/>
      </rPr>
      <t>If default or well-known community strings are used for SNMP, this is a finding.</t>
    </r>
  </si>
  <si>
    <t>V-3966</t>
  </si>
  <si>
    <r>
      <rPr>
        <sz val="11"/>
        <rFont val="Calibri"/>
      </rPr>
      <t>In the event the authentication server is unavailable, the network device must have a single local account of last resort defined.</t>
    </r>
  </si>
  <si>
    <r>
      <rPr>
        <sz val="11"/>
        <color rgb="FF000000"/>
        <rFont val="Calibri"/>
      </rPr>
      <t>Configure the device to only allow one local account of last resort for emergency access and store the credentials in a secure manner.</t>
    </r>
  </si>
  <si>
    <r>
      <rPr>
        <sz val="11"/>
        <color rgb="FF000000"/>
        <rFont val="Calibri"/>
      </rPr>
      <t>Authentication for administrative access to the device is required at all times. A single account of last resort can be created on the device's local database for use in an emergency such as when the authentication server is down or connectivity between the device and the authentication server is not operable. The console or local account of last resort logon credentials must be stored in a sealed envelope and kept in a safe.</t>
    </r>
  </si>
  <si>
    <r>
      <rPr>
        <sz val="11"/>
        <color rgb="FF000000"/>
        <rFont val="Calibri"/>
      </rPr>
      <t>Review the network device configuration to determine if an authentication server is defined for gaining administrative access. If so, there must be only one local account of last resort configured locally for an emergency.</t>
    </r>
    <r>
      <rPr>
        <sz val="11"/>
        <color rgb="FF000000"/>
        <rFont val="Calibri"/>
      </rPr>
      <t xml:space="preserve">
</t>
    </r>
    <r>
      <rPr>
        <sz val="11"/>
        <color rgb="FF000000"/>
        <rFont val="Calibri"/>
      </rPr>
      <t>Verify the username and password for the local account of last resort is contained within a sealed envelope kept in a safe.</t>
    </r>
    <r>
      <rPr>
        <sz val="11"/>
        <color rgb="FF000000"/>
        <rFont val="Calibri"/>
      </rPr>
      <t xml:space="preserve">
</t>
    </r>
    <r>
      <rPr>
        <sz val="11"/>
        <color rgb="FF000000"/>
        <rFont val="Calibri"/>
      </rPr>
      <t>If an authentication server is used and more than one local account exists, this is a finding.</t>
    </r>
  </si>
  <si>
    <t>V-3967</t>
  </si>
  <si>
    <r>
      <rPr>
        <sz val="11"/>
        <rFont val="Calibri"/>
      </rPr>
      <t>The network element must time out access to the console port after 10 minutes or less of inactivity.</t>
    </r>
  </si>
  <si>
    <r>
      <rPr>
        <sz val="11"/>
        <color rgb="FF000000"/>
        <rFont val="Calibri"/>
      </rPr>
      <t>Configure the timeout for idle console connection to 10 minutes or less.</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</si>
  <si>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Setting the timeout of the session to 10 minutes or less increases the level of protection afforded critical network components.</t>
    </r>
  </si>
  <si>
    <r>
      <rPr>
        <sz val="11"/>
        <color rgb="FF000000"/>
        <rFont val="Calibri"/>
      </rPr>
      <t>Review the configuration and verify that a session using the console port will time out after 10 minutes or less of inactivity as shown in the following example:</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exec-timeout 10 0</t>
    </r>
  </si>
  <si>
    <t>V-3968</t>
  </si>
  <si>
    <r>
      <rPr>
        <sz val="11"/>
        <rFont val="Calibri"/>
      </rPr>
      <t>The administrator must bind the ingress ACL filtering packets entering the network to the external interface on an inbound direction.</t>
    </r>
  </si>
  <si>
    <r>
      <rPr>
        <sz val="11"/>
        <color rgb="FF000000"/>
        <rFont val="Calibri"/>
      </rPr>
      <t>Bind the ingress ACL to the external interface (inbound) and the egress ACL to the internal interface (inbound).</t>
    </r>
  </si>
  <si>
    <r>
      <rPr>
        <sz val="11"/>
        <color rgb="FF000000"/>
        <rFont val="Calibri"/>
      </rPr>
      <t>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  Inbound versus Outbound; it should be noted that some operating systems default access-lists are applied to the outbound queue.  The more secure solution is to apply the access-list to the inbound queue for 3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</si>
  <si>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Base Procedure:</t>
    </r>
    <r>
      <rPr>
        <sz val="11"/>
        <color rgb="FF000000"/>
        <rFont val="Calibri"/>
      </rPr>
      <t xml:space="preserve">
</t>
    </r>
    <r>
      <rPr>
        <sz val="11"/>
        <color rgb="FF000000"/>
        <rFont val="Calibri"/>
      </rPr>
      <t>The administrator will bind the ingress ACL filtering packets entering the network to the external interface in an inbound direction. Note: All filters must be applied to the appropriate interfaces on an inbound direction. Ingress filtering is applied to all traffic entering the enclave. The ingress filter would be bound to all external interfaces.</t>
    </r>
  </si>
  <si>
    <t>V-3969</t>
  </si>
  <si>
    <r>
      <rPr>
        <sz val="11"/>
        <rFont val="Calibri"/>
      </rPr>
      <t>The network device must only allow SNMP read-only access.</t>
    </r>
  </si>
  <si>
    <r>
      <rPr>
        <sz val="11"/>
        <color rgb="FF000000"/>
        <rFont val="Calibri"/>
      </rPr>
      <t>Configure the network device to allow for read-only SNMP access when using SNMPv1, v2c, or basic v3 (no authentication or privacy). Write access may be used if authentication is configured when using SNMPv3.</t>
    </r>
  </si>
  <si>
    <r>
      <rPr>
        <sz val="11"/>
        <color rgb="FF000000"/>
        <rFont val="Calibri"/>
      </rPr>
      <t>Enabling write access to the device via SNMP provides a mechanism that can be exploited by an attacker to set configuration variables that can disrupt network operations.</t>
    </r>
  </si>
  <si>
    <r>
      <rPr>
        <sz val="11"/>
        <color rgb="FF000000"/>
        <rFont val="Calibri"/>
      </rPr>
      <t xml:space="preserve">Review the network device configuration and verify SNMP community strings are read-only when using SNMPv1, v2c, or basic v3 (no authentication or privacy). Write access may be used if authentication is configured when using SNMPv3. </t>
    </r>
    <r>
      <rPr>
        <sz val="11"/>
        <color rgb="FF000000"/>
        <rFont val="Calibri"/>
      </rPr>
      <t xml:space="preserve">
</t>
    </r>
    <r>
      <rPr>
        <sz val="11"/>
        <color rgb="FF000000"/>
        <rFont val="Calibri"/>
      </rPr>
      <t>If write-access is used for SNMP versions 1, 2c, or 3-noAuthNoPriv mode and there is no documented approval by the IAO, this is a finding.</t>
    </r>
    <r>
      <rPr>
        <sz val="11"/>
        <color rgb="FF000000"/>
        <rFont val="Calibri"/>
      </rPr>
      <t xml:space="preserve">
</t>
    </r>
    <r>
      <rPr>
        <sz val="11"/>
        <color rgb="FF000000"/>
        <rFont val="Calibri"/>
      </rPr>
      <t>SNMP v1/v2c Configuration Example</t>
    </r>
    <r>
      <rPr>
        <sz val="11"/>
        <color rgb="FF000000"/>
        <rFont val="Calibri"/>
      </rPr>
      <t xml:space="preserve">
</t>
    </r>
    <r>
      <rPr>
        <sz val="11"/>
        <color rgb="FF000000"/>
        <rFont val="Calibri"/>
      </rPr>
      <t>Device# show run</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snmp-server community c0macc3ss RO NMS_LIST</t>
    </r>
    <r>
      <rPr>
        <sz val="11"/>
        <color rgb="FF000000"/>
        <rFont val="Calibri"/>
      </rPr>
      <t xml:space="preserve">
</t>
    </r>
    <r>
      <rPr>
        <sz val="11"/>
        <color rgb="FF000000"/>
        <rFont val="Calibri"/>
      </rPr>
      <t>snmp-server community R34dWr1t3 RW NMS_LIST</t>
    </r>
    <r>
      <rPr>
        <sz val="11"/>
        <color rgb="FF000000"/>
        <rFont val="Calibri"/>
      </rPr>
      <t xml:space="preserve">
</t>
    </r>
    <r>
      <rPr>
        <sz val="11"/>
        <color rgb="FF000000"/>
        <rFont val="Calibri"/>
      </rPr>
      <t>snmp-server location Somewhere USA</t>
    </r>
    <r>
      <rPr>
        <sz val="11"/>
        <color rgb="FF000000"/>
        <rFont val="Calibri"/>
      </rPr>
      <t xml:space="preserve">
</t>
    </r>
    <r>
      <rPr>
        <sz val="11"/>
        <color rgb="FF000000"/>
        <rFont val="Calibri"/>
      </rPr>
      <t>snmp-server contact snmp.admin@snmp.mil</t>
    </r>
    <r>
      <rPr>
        <sz val="11"/>
        <color rgb="FF000000"/>
        <rFont val="Calibri"/>
      </rPr>
      <t xml:space="preserve">
</t>
    </r>
    <r>
      <rPr>
        <sz val="11"/>
        <color rgb="FF000000"/>
        <rFont val="Calibri"/>
      </rPr>
      <t>snmp-server enable traps</t>
    </r>
    <r>
      <rPr>
        <sz val="11"/>
        <color rgb="FF000000"/>
        <rFont val="Calibri"/>
      </rPr>
      <t xml:space="preserve">
</t>
    </r>
    <r>
      <rPr>
        <sz val="11"/>
        <color rgb="FF000000"/>
        <rFont val="Calibri"/>
      </rPr>
      <t>snmp host 10.1.1.22 traps SNMPv1</t>
    </r>
    <r>
      <rPr>
        <sz val="11"/>
        <color rgb="FF000000"/>
        <rFont val="Calibri"/>
      </rPr>
      <t xml:space="preserve">
</t>
    </r>
    <r>
      <rPr>
        <sz val="11"/>
        <color rgb="FF000000"/>
        <rFont val="Calibri"/>
      </rPr>
      <t>snmp host 10.1.1.24 traps SNMPv2c</t>
    </r>
    <r>
      <rPr>
        <sz val="11"/>
        <color rgb="FF000000"/>
        <rFont val="Calibri"/>
      </rPr>
      <t xml:space="preserve">
</t>
    </r>
    <r>
      <rPr>
        <sz val="11"/>
        <color rgb="FF000000"/>
        <rFont val="Calibri"/>
      </rPr>
      <t>SNMP v3 Configuration Example</t>
    </r>
    <r>
      <rPr>
        <sz val="11"/>
        <color rgb="FF000000"/>
        <rFont val="Calibri"/>
      </rPr>
      <t xml:space="preserve">
</t>
    </r>
    <r>
      <rPr>
        <sz val="11"/>
        <color rgb="FF000000"/>
        <rFont val="Calibri"/>
      </rPr>
      <t>The example ACL NMS_LIST  and ADMIN_LIST are used to define what network management stations and administrator (users) desktops can access the device. Examine all group statements to determine what groups are allowed write access. Have the administrator enter a "show snmp user" command and examine all users for these groups to verify that they must be authenticated.</t>
    </r>
    <r>
      <rPr>
        <sz val="11"/>
        <color rgb="FF000000"/>
        <rFont val="Calibri"/>
      </rPr>
      <t xml:space="preserve">
</t>
    </r>
    <r>
      <rPr>
        <sz val="11"/>
        <color rgb="FF000000"/>
        <rFont val="Calibri"/>
      </rPr>
      <t>Device# show run</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ADMIN_LIST</t>
    </r>
    <r>
      <rPr>
        <sz val="11"/>
        <color rgb="FF000000"/>
        <rFont val="Calibri"/>
      </rPr>
      <t xml:space="preserve">
</t>
    </r>
    <r>
      <rPr>
        <sz val="11"/>
        <color rgb="FF000000"/>
        <rFont val="Calibri"/>
      </rPr>
      <t xml:space="preserve"> permit 10.1.1.35</t>
    </r>
    <r>
      <rPr>
        <sz val="11"/>
        <color rgb="FF000000"/>
        <rFont val="Calibri"/>
      </rPr>
      <t xml:space="preserve">
</t>
    </r>
    <r>
      <rPr>
        <sz val="11"/>
        <color rgb="FF000000"/>
        <rFont val="Calibri"/>
      </rPr>
      <t xml:space="preserve"> permit 10.1.1.36</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10.1.1.23</t>
    </r>
    <r>
      <rPr>
        <sz val="11"/>
        <color rgb="FF000000"/>
        <rFont val="Calibri"/>
      </rPr>
      <t xml:space="preserve">
</t>
    </r>
    <r>
      <rPr>
        <sz val="11"/>
        <color rgb="FF000000"/>
        <rFont val="Calibri"/>
      </rPr>
      <t>!</t>
    </r>
    <r>
      <rPr>
        <sz val="11"/>
        <color rgb="FF000000"/>
        <rFont val="Calibri"/>
      </rPr>
      <t xml:space="preserve">
</t>
    </r>
    <r>
      <rPr>
        <sz val="11"/>
        <color rgb="FF000000"/>
        <rFont val="Calibri"/>
      </rPr>
      <t>snmp-server group NOC v3 priv read VIEW_ALL write VIEW_LIMIT access NMS_LIST</t>
    </r>
    <r>
      <rPr>
        <sz val="11"/>
        <color rgb="FF000000"/>
        <rFont val="Calibri"/>
      </rPr>
      <t xml:space="preserve">
</t>
    </r>
    <r>
      <rPr>
        <sz val="11"/>
        <color rgb="FF000000"/>
        <rFont val="Calibri"/>
      </rPr>
      <t>snmp-server group TRAP_GROUP v3 priv notify</t>
    </r>
    <r>
      <rPr>
        <sz val="11"/>
        <color rgb="FF000000"/>
        <rFont val="Calibri"/>
      </rPr>
      <t xml:space="preserve">
</t>
    </r>
    <r>
      <rPr>
        <sz val="11"/>
        <color rgb="FF000000"/>
        <rFont val="Calibri"/>
      </rPr>
      <t xml:space="preserve">*tv.FFFFFFFF.FFFFFFFF.FFFFFFFF.FFFFFFFF0F </t>
    </r>
    <r>
      <rPr>
        <sz val="11"/>
        <color rgb="FF000000"/>
        <rFont val="Calibri"/>
      </rPr>
      <t xml:space="preserve">
</t>
    </r>
    <r>
      <rPr>
        <sz val="11"/>
        <color rgb="FF000000"/>
        <rFont val="Calibri"/>
      </rPr>
      <t>snmp-server group ADMIN_GROUP v3 priv read VIEW_ALL write VIEW_ALL access ADMIN_LIST</t>
    </r>
    <r>
      <rPr>
        <sz val="11"/>
        <color rgb="FF000000"/>
        <rFont val="Calibri"/>
      </rPr>
      <t xml:space="preserve">
</t>
    </r>
    <r>
      <rPr>
        <sz val="11"/>
        <color rgb="FF000000"/>
        <rFont val="Calibri"/>
      </rPr>
      <t>snmp-server view VIEW_ALL internet included</t>
    </r>
    <r>
      <rPr>
        <sz val="11"/>
        <color rgb="FF000000"/>
        <rFont val="Calibri"/>
      </rPr>
      <t xml:space="preserve">
</t>
    </r>
    <r>
      <rPr>
        <sz val="11"/>
        <color rgb="FF000000"/>
        <rFont val="Calibri"/>
      </rPr>
      <t>snmp-server view VIEW_LIMIT internet included</t>
    </r>
    <r>
      <rPr>
        <sz val="11"/>
        <color rgb="FF000000"/>
        <rFont val="Calibri"/>
      </rPr>
      <t xml:space="preserve">
</t>
    </r>
    <r>
      <rPr>
        <sz val="11"/>
        <color rgb="FF000000"/>
        <rFont val="Calibri"/>
      </rPr>
      <t>snmp-server view VIEW_LIMIT internet.6.3.15 excluded</t>
    </r>
    <r>
      <rPr>
        <sz val="11"/>
        <color rgb="FF000000"/>
        <rFont val="Calibri"/>
      </rPr>
      <t xml:space="preserve">
</t>
    </r>
    <r>
      <rPr>
        <sz val="11"/>
        <color rgb="FF000000"/>
        <rFont val="Calibri"/>
      </rPr>
      <t>snmp-server view VIEW_LIMIT internet.6.3.16 excluded</t>
    </r>
    <r>
      <rPr>
        <sz val="11"/>
        <color rgb="FF000000"/>
        <rFont val="Calibri"/>
      </rPr>
      <t xml:space="preserve">
</t>
    </r>
    <r>
      <rPr>
        <sz val="11"/>
        <color rgb="FF000000"/>
        <rFont val="Calibri"/>
      </rPr>
      <t>snmp-server view VIEW_LIMIT internet.6.3.18 excluded</t>
    </r>
    <r>
      <rPr>
        <sz val="11"/>
        <color rgb="FF000000"/>
        <rFont val="Calibri"/>
      </rPr>
      <t xml:space="preserve">
</t>
    </r>
    <r>
      <rPr>
        <sz val="11"/>
        <color rgb="FF000000"/>
        <rFont val="Calibri"/>
      </rPr>
      <t>snmp-server enable traps snmp linkdown linkup</t>
    </r>
    <r>
      <rPr>
        <sz val="11"/>
        <color rgb="FF000000"/>
        <rFont val="Calibri"/>
      </rPr>
      <t xml:space="preserve">
</t>
    </r>
    <r>
      <rPr>
        <sz val="11"/>
        <color rgb="FF000000"/>
        <rFont val="Calibri"/>
      </rPr>
      <t xml:space="preserve">snmp-server host 10.1.1.24 version 3 priv TRAP_NMS1 </t>
    </r>
    <r>
      <rPr>
        <sz val="11"/>
        <color rgb="FF000000"/>
        <rFont val="Calibri"/>
      </rPr>
      <t xml:space="preserve">
</t>
    </r>
    <r>
      <rPr>
        <sz val="11"/>
        <color rgb="FF000000"/>
        <rFont val="Calibri"/>
      </rPr>
      <t>Note: For the configured group TRAP_GROUP, the notify view is auto-generated by the snmp-server host command which bind the user (TRAP_NMS1) and the group it belongs to (TRAP_GROUP) to the list of notifications (traps or informs) which are sent to the host. Hence, the configuration snmp-server group TRAP_GROUP v3 results in the following:</t>
    </r>
    <r>
      <rPr>
        <sz val="11"/>
        <color rgb="FF000000"/>
        <rFont val="Calibri"/>
      </rPr>
      <t xml:space="preserve">
</t>
    </r>
    <r>
      <rPr>
        <sz val="11"/>
        <color rgb="FF000000"/>
        <rFont val="Calibri"/>
      </rPr>
      <t>snmp-server group TRAP_GROUP v3 priv notify *tv.FFFFFFFF.FFFFFFFF.FFFFFFFF.FFFFFFFF0F</t>
    </r>
    <r>
      <rPr>
        <sz val="11"/>
        <color rgb="FF000000"/>
        <rFont val="Calibri"/>
      </rPr>
      <t xml:space="preserve">
</t>
    </r>
    <r>
      <rPr>
        <sz val="11"/>
        <color rgb="FF000000"/>
        <rFont val="Calibri"/>
      </rPr>
      <t>Note: Also, for illustration purpose only, the VIEW_LIMIT excludes MIB objects which could potentially reveal information about configured SNMP credentials. These objects are snmpUsmMIB, snmpVacmMIB, and snmpCommunityMIB which is configured as 1.3.6.1.6.3.15, 1.3.6.1.6.3.16, and 1.3.6.1.6.3.18 respectively</t>
    </r>
    <r>
      <rPr>
        <sz val="11"/>
        <color rgb="FF000000"/>
        <rFont val="Calibri"/>
      </rPr>
      <t xml:space="preserve">
</t>
    </r>
    <r>
      <rPr>
        <sz val="11"/>
        <color rgb="FF000000"/>
        <rFont val="Calibri"/>
      </rPr>
      <t>SNMPv3 users are not shown in a running configuration. You can view them with the show "snmp user" command. So for example, if the following users were configured as such.</t>
    </r>
    <r>
      <rPr>
        <sz val="11"/>
        <color rgb="FF000000"/>
        <rFont val="Calibri"/>
      </rPr>
      <t xml:space="preserve">
</t>
    </r>
    <r>
      <rPr>
        <sz val="11"/>
        <color rgb="FF000000"/>
        <rFont val="Calibri"/>
      </rPr>
      <t>snmp-server user HP_OV NOC v3 auth sha HPOVpswd priv aes 256 HPOVsecretkey</t>
    </r>
    <r>
      <rPr>
        <sz val="11"/>
        <color rgb="FF000000"/>
        <rFont val="Calibri"/>
      </rPr>
      <t xml:space="preserve">
</t>
    </r>
    <r>
      <rPr>
        <sz val="11"/>
        <color rgb="FF000000"/>
        <rFont val="Calibri"/>
      </rPr>
      <t>snmp-server user Admin1 ADMIN_GROUP v3 auth sha Admin1PW priv aes 256 Admin1key</t>
    </r>
    <r>
      <rPr>
        <sz val="11"/>
        <color rgb="FF000000"/>
        <rFont val="Calibri"/>
      </rPr>
      <t xml:space="preserve">
</t>
    </r>
    <r>
      <rPr>
        <sz val="11"/>
        <color rgb="FF000000"/>
        <rFont val="Calibri"/>
      </rPr>
      <t>snmp-server user Admin2 ADMIN_GROUP v3 auth md5 Admin2pass priv 3des Admin2key</t>
    </r>
    <r>
      <rPr>
        <sz val="11"/>
        <color rgb="FF000000"/>
        <rFont val="Calibri"/>
      </rPr>
      <t xml:space="preserve">
</t>
    </r>
    <r>
      <rPr>
        <sz val="11"/>
        <color rgb="FF000000"/>
        <rFont val="Calibri"/>
      </rPr>
      <t>snmp-server user TRAP_NMS1 TRAP_GROUP  v3 auth sha trap_nms1_pw priv aes trap_nms1_key</t>
    </r>
    <r>
      <rPr>
        <sz val="11"/>
        <color rgb="FF000000"/>
        <rFont val="Calibri"/>
      </rPr>
      <t xml:space="preserve">
</t>
    </r>
    <r>
      <rPr>
        <sz val="11"/>
        <color rgb="FF000000"/>
        <rFont val="Calibri"/>
      </rPr>
      <t>The show snmp user command would depict the configured users as follows:</t>
    </r>
    <r>
      <rPr>
        <sz val="11"/>
        <color rgb="FF000000"/>
        <rFont val="Calibri"/>
      </rPr>
      <t xml:space="preserve">
</t>
    </r>
    <r>
      <rPr>
        <sz val="11"/>
        <color rgb="FF000000"/>
        <rFont val="Calibri"/>
      </rPr>
      <t>Device#show snmp user</t>
    </r>
    <r>
      <rPr>
        <sz val="11"/>
        <color rgb="FF000000"/>
        <rFont val="Calibri"/>
      </rPr>
      <t xml:space="preserve">
</t>
    </r>
    <r>
      <rPr>
        <sz val="11"/>
        <color rgb="FF000000"/>
        <rFont val="Calibri"/>
      </rPr>
      <t>User name: HP_OV</t>
    </r>
    <r>
      <rPr>
        <sz val="11"/>
        <color rgb="FF000000"/>
        <rFont val="Calibri"/>
      </rPr>
      <t xml:space="preserve">
</t>
    </r>
    <r>
      <rPr>
        <sz val="11"/>
        <color rgb="FF000000"/>
        <rFont val="Calibri"/>
      </rPr>
      <t>Engine ID: AB12CD34EF56</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NOC</t>
    </r>
    <r>
      <rPr>
        <sz val="11"/>
        <color rgb="FF000000"/>
        <rFont val="Calibri"/>
      </rPr>
      <t xml:space="preserve">
</t>
    </r>
    <r>
      <rPr>
        <sz val="11"/>
        <color rgb="FF000000"/>
        <rFont val="Calibri"/>
      </rPr>
      <t>User name: Admin1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Admin2</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MD5</t>
    </r>
    <r>
      <rPr>
        <sz val="11"/>
        <color rgb="FF000000"/>
        <rFont val="Calibri"/>
      </rPr>
      <t xml:space="preserve">
</t>
    </r>
    <r>
      <rPr>
        <sz val="11"/>
        <color rgb="FF000000"/>
        <rFont val="Calibri"/>
      </rPr>
      <t>Privacy Protocol: 3DES</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TRAP_NMS1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TRAP_GROUP</t>
    </r>
  </si>
  <si>
    <t>V-3971</t>
  </si>
  <si>
    <r>
      <rPr>
        <sz val="11"/>
        <rFont val="Calibri"/>
      </rPr>
      <t>VLAN 1 must not be used for user VLANs.</t>
    </r>
  </si>
  <si>
    <t>L3 Switch Security Technical Implementation Guide - Cisco; L3 Switch</t>
  </si>
  <si>
    <r>
      <rPr>
        <sz val="11"/>
        <color rgb="FF000000"/>
        <rFont val="Calibri"/>
      </rPr>
      <t>Best practices for VLAN-based networks is to prune unnecessary ports from gaining access to VLAN 1 as well as the management VLAN, and to separate in-band management, device protocol, and data traffic.</t>
    </r>
  </si>
  <si>
    <r>
      <rPr>
        <sz val="11"/>
        <color rgb="FF000000"/>
        <rFont val="Calibri"/>
      </rPr>
      <t>In a VLAN-based network, switches use VLAN 1 as the default VLAN for in-band management and to communicate with other networking devices using Spanning-Tree Protocol (STP), Cisco Discovery Protocol (CDP), Dynamic Trunking Protocol (DTP), VLAN Trunking Protocol (VTP), and Port Aggregation Protocol (PAgP)--all untagged traffic. As a consequence, VLAN 1 may unwisely span the entire network if not appropriately pruned. If its scope is large enough, the risk of compromise can increase significantly.</t>
    </r>
  </si>
  <si>
    <r>
      <rPr>
        <sz val="11"/>
        <color rgb="FF000000"/>
        <rFont val="Calibri"/>
      </rPr>
      <t>Review the device configuration and verify that access ports have not been assigned membership to the VLAN 1.</t>
    </r>
    <r>
      <rPr>
        <sz val="11"/>
        <color rgb="FF000000"/>
        <rFont val="Calibri"/>
      </rPr>
      <t xml:space="preserve">
</t>
    </r>
    <r>
      <rPr>
        <sz val="11"/>
        <color rgb="FF000000"/>
        <rFont val="Calibri"/>
      </rPr>
      <t>If any access ports are found in VLAN 1, this is a finding.</t>
    </r>
  </si>
  <si>
    <t>V-3972</t>
  </si>
  <si>
    <r>
      <rPr>
        <sz val="11"/>
        <rFont val="Calibri"/>
      </rPr>
      <t>VLAN 1 must be pruned from all trunk and access ports that do not require it.</t>
    </r>
  </si>
  <si>
    <r>
      <rPr>
        <sz val="11"/>
        <color rgb="FF000000"/>
        <rFont val="Calibri"/>
      </rPr>
      <t>Best practice for VLAN-based networks is to prune unnecessary ports from gaining access to VLAN 1 and insure that it does not traverse trunks not requiring VLAN 1 traffic.</t>
    </r>
  </si>
  <si>
    <r>
      <rPr>
        <sz val="11"/>
        <color rgb="FF000000"/>
        <rFont val="Calibri"/>
      </rPr>
      <t>VLAN 1 is a special VLAN that tags and handles most of the control plane traffic such as Spanning-Tree Protocol (STP), Cisco Discovery Protocol (CDP), Dynamic Trunking Protocol (DTP), VLAN Trunking Protocol (VTP), and Port Aggregation Protocol (PAgP) all VLAN 1 tagged traffic. VLAN 1 is enabled on all trunks and ports by default. With larger campus networks, care needs to be taken about the diameter of the VLAN 1 STP domain; instability in one part of the network could affect VLAN 1, thereby influencing control-plane stability and therefore STP stability for all other VLANs.</t>
    </r>
  </si>
  <si>
    <r>
      <rPr>
        <sz val="11"/>
        <color rgb="FF000000"/>
        <rFont val="Calibri"/>
      </rPr>
      <t>Review the device configuration to determine if VLAN 1 is pruned from all trunk and access switch ports.</t>
    </r>
    <r>
      <rPr>
        <sz val="11"/>
        <color rgb="FF000000"/>
        <rFont val="Calibri"/>
      </rPr>
      <t xml:space="preserve">
</t>
    </r>
    <r>
      <rPr>
        <sz val="11"/>
        <color rgb="FF000000"/>
        <rFont val="Calibri"/>
      </rPr>
      <t>If VLAN 1 is not pruned from trunk or access switch ports where it's not required, this is a finding.</t>
    </r>
  </si>
  <si>
    <t>V-3973</t>
  </si>
  <si>
    <r>
      <rPr>
        <sz val="11"/>
        <rFont val="Calibri"/>
      </rPr>
      <t>Disabled switch ports must be placed in an unused VLAN (do not use VLAN1).</t>
    </r>
  </si>
  <si>
    <r>
      <rPr>
        <sz val="11"/>
        <color rgb="FF000000"/>
        <rFont val="Calibri"/>
      </rPr>
      <t>Assign all disabled ports to an unused VLAN. Do not use VLAN1.</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</si>
  <si>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</si>
  <si>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Review the device configuration to determine if all disabled ports have been placed into an unused VLAN. The VLAN must not be VLAN 1.</t>
    </r>
    <r>
      <rPr>
        <sz val="11"/>
        <color rgb="FF000000"/>
        <rFont val="Calibri"/>
      </rPr>
      <t xml:space="preserve">
</t>
    </r>
    <r>
      <rPr>
        <sz val="11"/>
        <color rgb="FF000000"/>
        <rFont val="Calibri"/>
      </rPr>
      <t>If disabled ports are not assigned to an unused VLAN or have been placed into VLAN 1, this is a finding.</t>
    </r>
  </si>
  <si>
    <t>V-3982</t>
  </si>
  <si>
    <r>
      <rPr>
        <sz val="11"/>
        <rFont val="Calibri"/>
      </rPr>
      <t>L2TP must not pass into the private network of an enclave.</t>
    </r>
  </si>
  <si>
    <r>
      <rPr>
        <sz val="11"/>
        <color rgb="FF000000"/>
        <rFont val="Calibri"/>
      </rPr>
      <t>Terminate L2TP tunnels at the enclave perimeter, either in the DMZ or a service network for filtering and content inspection before passing traffic to the enclave's private network.</t>
    </r>
  </si>
  <si>
    <r>
      <rPr>
        <sz val="11"/>
        <color rgb="FF000000"/>
        <rFont val="Calibri"/>
      </rPr>
      <t>Unlike GRE (a simple encapsulating header) L2TP is a full-fledged communications protocol with control channel, data channels, and a robust command structure. In addition to PPP, other link layer types (called pseudowires) can be and are defined for delivery in L2TP by separate RFC documents. Further complexity is created by the capability to define vender-specific parameters beyond those defined in the L2TP specifications.</t>
    </r>
    <r>
      <rPr>
        <sz val="11"/>
        <color rgb="FF000000"/>
        <rFont val="Calibri"/>
      </rPr>
      <t xml:space="preserve">
</t>
    </r>
    <r>
      <rPr>
        <sz val="11"/>
        <color rgb="FF000000"/>
        <rFont val="Calibri"/>
      </rPr>
      <t>The endpoint devices of an L2TP connection can be an L2TP Access Concentrator (LAC) in which case it inputs/outputs the layer 2 protocol to/from the L2TP tunnel. Otherwise it is an L2TP Network Server (LNS), in which case it inputs/outputs the layer 3 (IP) protocol to/from the L2TP tunnel. The specifications describe three reference models: LAC-LNS, LAC-LAC, and LNS-LNS, the first of which is the most common case. The LAC-LNS model allows a remote access user to reach his home network or ISP from a remote location. The remote access user either dials (or otherwise connects via layer 2) to a LAC device which tunnels his connection home to an awaiting LNS. The LAC could also be located on the remote user's laptop which connects to an LNS at home using some generic internet connection. The other reference models may be used for more obscure scenarios.</t>
    </r>
    <r>
      <rPr>
        <sz val="11"/>
        <color rgb="FF000000"/>
        <rFont val="Calibri"/>
      </rPr>
      <t xml:space="preserve">
</t>
    </r>
    <r>
      <rPr>
        <sz val="11"/>
        <color rgb="FF000000"/>
        <rFont val="Calibri"/>
      </rPr>
      <t>Although the L2TP protocol does not contain encryption capability, it can be operated over IPSEC which would provide authentication and confidentiality. A remote user in the LAC-LNS model would most likely obtain a dynamically assigned IP address from the home network to ultimately use through the tunnel back to the home network. Secondly, the outer IP source address used to send the L2TP tunnel packet to the home network is likely to be unknown or highly variable. Thirdly, since the LNS provides the remote user with a dynamic IP address to use, the firewall at the home network would have to be dynamically updated to accept this address in conjunction with the outer tunnel address. Finally, there is also the issue of authentication of the remote user prior to divulging an acceptable IP address. As a result of all of these complications, the strict filtering rules applied to the IP-in-IP and GRE tunneling cases will likely not be possible in the L2TP scenario.</t>
    </r>
    <r>
      <rPr>
        <sz val="11"/>
        <color rgb="FF000000"/>
        <rFont val="Calibri"/>
      </rPr>
      <t xml:space="preserve">
</t>
    </r>
    <r>
      <rPr>
        <sz val="11"/>
        <color rgb="FF000000"/>
        <rFont val="Calibri"/>
      </rPr>
      <t xml:space="preserve">In addition to the difficulty of enforcing addresses and endpoints (as explained above), the L2TP protocol itself is a security concern if allowed through a security boundary. In particular: </t>
    </r>
    <r>
      <rPr>
        <sz val="11"/>
        <color rgb="FF000000"/>
        <rFont val="Calibri"/>
      </rPr>
      <t xml:space="preserve">
</t>
    </r>
    <r>
      <rPr>
        <sz val="11"/>
        <color rgb="FF000000"/>
        <rFont val="Calibri"/>
      </rPr>
      <t xml:space="preserve">1) L2TP potentially allows link layer protocols to be delivered from afar. These protocols were intended for link-local scope only, are less defended, and not as well-known </t>
    </r>
    <r>
      <rPr>
        <sz val="11"/>
        <color rgb="FF000000"/>
        <rFont val="Calibri"/>
      </rPr>
      <t xml:space="preserve">
</t>
    </r>
    <r>
      <rPr>
        <sz val="11"/>
        <color rgb="FF000000"/>
        <rFont val="Calibri"/>
      </rPr>
      <t>2) The L2TP tunnels can carry IP packets that are very difficult to see and filter because of the additional layer 2 overhead</t>
    </r>
    <r>
      <rPr>
        <sz val="11"/>
        <color rgb="FF000000"/>
        <rFont val="Calibri"/>
      </rPr>
      <t xml:space="preserve">
</t>
    </r>
    <r>
      <rPr>
        <sz val="11"/>
        <color rgb="FF000000"/>
        <rFont val="Calibri"/>
      </rPr>
      <t>3) L2TP is highly complex and variable (vender-specific variability) and therefore would be a viable target that is difficult to defend. It is better left outside of the main firewall where less damage occurs if the L2TP-processing node is compromised.</t>
    </r>
    <r>
      <rPr>
        <sz val="11"/>
        <color rgb="FF000000"/>
        <rFont val="Calibri"/>
      </rPr>
      <t xml:space="preserve">
</t>
    </r>
    <r>
      <rPr>
        <sz val="11"/>
        <color rgb="FF000000"/>
        <rFont val="Calibri"/>
      </rPr>
      <t>4) Filtering cannot be used to detect and prevent other unintended layer 2 protocols from being tunneled. The strength of the application layer code would have to be relied on to achieve this task.</t>
    </r>
    <r>
      <rPr>
        <sz val="11"/>
        <color rgb="FF000000"/>
        <rFont val="Calibri"/>
      </rPr>
      <t xml:space="preserve">
</t>
    </r>
    <r>
      <rPr>
        <sz val="11"/>
        <color rgb="FF000000"/>
        <rFont val="Calibri"/>
      </rPr>
      <t>5) Regardless of whether the L2TP is handled inside or outside of the main network, a secondary layer of IP filtering is required, therefore bringing it inside doesn't save resources.</t>
    </r>
    <r>
      <rPr>
        <sz val="11"/>
        <color rgb="FF000000"/>
        <rFont val="Calibri"/>
      </rPr>
      <t xml:space="preserve">
</t>
    </r>
    <r>
      <rPr>
        <sz val="11"/>
        <color rgb="FF000000"/>
        <rFont val="Calibri"/>
      </rPr>
      <t>Therefore, it is not recommended to allow unencrypted L2TP packets across the security boundary into the network's protected areas. Reference the Backbone Transport STIG for additional L2TP guidance and use.</t>
    </r>
  </si>
  <si>
    <r>
      <rPr>
        <sz val="11"/>
        <color rgb="FF000000"/>
        <rFont val="Calibri"/>
      </rPr>
      <t>Review the network topology diagram, and review VPN concentrators.</t>
    </r>
    <r>
      <rPr>
        <sz val="11"/>
        <color rgb="FF000000"/>
        <rFont val="Calibri"/>
      </rPr>
      <t xml:space="preserve">
</t>
    </r>
    <r>
      <rPr>
        <sz val="11"/>
        <color rgb="FF000000"/>
        <rFont val="Calibri"/>
      </rPr>
      <t>Verify that L2TP is not permitted into the enclave's private network. L2TP uses TCP and UDP ports 1701. See the PPS Vulnerability Assessment for additional protocol guidance and reference the Backbone Transport STIG for exceptions.</t>
    </r>
    <r>
      <rPr>
        <sz val="11"/>
        <color rgb="FF000000"/>
        <rFont val="Calibri"/>
      </rPr>
      <t xml:space="preserve">
</t>
    </r>
    <r>
      <rPr>
        <sz val="11"/>
        <color rgb="FF000000"/>
        <rFont val="Calibri"/>
      </rPr>
      <t>If L2TP is not filtered outbound, this is a finding.</t>
    </r>
  </si>
  <si>
    <t>V-3984</t>
  </si>
  <si>
    <r>
      <rPr>
        <sz val="11"/>
        <rFont val="Calibri"/>
      </rPr>
      <t>Access switchports must not be assigned to the native VLAN.</t>
    </r>
  </si>
  <si>
    <r>
      <rPr>
        <sz val="11"/>
        <color rgb="FF000000"/>
        <rFont val="Calibri"/>
      </rPr>
      <t>To insure the integrity of the trunk link and prevent unauthorized access, the native VLAN of the trunk port should be changed from the default VLAN 1 to its own unique VLAN. Access switchports must never be assigned to the native VLAN.</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</si>
  <si>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VLAN 1) is stripped off by the switch, and the inner tag that will have the victim's VLAN ID is used by the switch as the next hop and sent out the trunk port.</t>
    </r>
  </si>
  <si>
    <r>
      <rPr>
        <sz val="11"/>
        <color rgb="FF000000"/>
        <rFont val="Calibri"/>
      </rPr>
      <t>Review the switch configurations and examine all access ports. Verify that they do not belong to the native VLAN.</t>
    </r>
    <r>
      <rPr>
        <sz val="11"/>
        <color rgb="FF000000"/>
        <rFont val="Calibri"/>
      </rPr>
      <t xml:space="preserve">
</t>
    </r>
    <r>
      <rPr>
        <sz val="11"/>
        <color rgb="FF000000"/>
        <rFont val="Calibri"/>
      </rPr>
      <t>If any access switch ports are assigned to the native VLAN, it is a finding.</t>
    </r>
  </si>
  <si>
    <t>V-4582</t>
  </si>
  <si>
    <r>
      <rPr>
        <sz val="11"/>
        <rFont val="Calibri"/>
      </rPr>
      <t>The network device must require authentication for console access.</t>
    </r>
  </si>
  <si>
    <r>
      <rPr>
        <sz val="11"/>
        <color rgb="FF000000"/>
        <rFont val="Calibri"/>
      </rPr>
      <t>Configure authentication for console access on the network device.</t>
    </r>
  </si>
  <si>
    <r>
      <rPr>
        <sz val="11"/>
        <color rgb="FF000000"/>
        <rFont val="Calibri"/>
      </rPr>
      <t>Network devices with no password for administrative access via the console provide the opportunity for anyone with physical access to the device to make configuration changes enabling them to disrupt network operations resulting in a network outage.</t>
    </r>
  </si>
  <si>
    <r>
      <rPr>
        <sz val="11"/>
        <color rgb="FF000000"/>
        <rFont val="Calibri"/>
      </rPr>
      <t xml:space="preserve">Review the network device's configuration and verify authentication is required for console access. </t>
    </r>
    <r>
      <rPr>
        <sz val="11"/>
        <color rgb="FF000000"/>
        <rFont val="Calibri"/>
      </rPr>
      <t xml:space="preserve">
</t>
    </r>
    <r>
      <rPr>
        <sz val="11"/>
        <color rgb="FF000000"/>
        <rFont val="Calibri"/>
      </rPr>
      <t xml:space="preserve">If the device is accessed via the aux port, then verify that this port also requires authentication. If it is not used, then it must be disabled. The console port and the disabled aux port should look similar to the configuration example below that references an authentication list configured as AUTH_LIST. </t>
    </r>
    <r>
      <rPr>
        <sz val="11"/>
        <color rgb="FF000000"/>
        <rFont val="Calibri"/>
      </rPr>
      <t xml:space="preserve">
</t>
    </r>
    <r>
      <rPr>
        <sz val="11"/>
        <color rgb="FF000000"/>
        <rFont val="Calibri"/>
      </rPr>
      <t>aaa authentication login AUTH_LIST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login authentication AUTH_LIST</t>
    </r>
    <r>
      <rPr>
        <sz val="11"/>
        <color rgb="FF000000"/>
        <rFont val="Calibri"/>
      </rPr>
      <t xml:space="preserve">
</t>
    </r>
    <r>
      <rPr>
        <sz val="11"/>
        <color rgb="FF000000"/>
        <rFont val="Calibri"/>
      </rPr>
      <t xml:space="preserve"> exec-timeout 10 0</t>
    </r>
    <r>
      <rPr>
        <sz val="11"/>
        <color rgb="FF000000"/>
        <rFont val="Calibri"/>
      </rPr>
      <t xml:space="preserve">
</t>
    </r>
    <r>
      <rPr>
        <sz val="11"/>
        <color rgb="FF000000"/>
        <rFont val="Calibri"/>
      </rPr>
      <t>Or using the default method list as shown in the example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aaa authentication login default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exec-timeout 10 0</t>
    </r>
  </si>
  <si>
    <t>V-4583</t>
  </si>
  <si>
    <r>
      <rPr>
        <sz val="11"/>
        <rFont val="Calibri"/>
      </rPr>
      <t>The router administrator will ensure a password is required to gain access to the router</t>
    </r>
    <r>
      <rPr>
        <sz val="11"/>
        <color rgb="FF000000"/>
        <rFont val="Calibri"/>
      </rPr>
      <t>'</t>
    </r>
    <r>
      <rPr>
        <sz val="11"/>
        <color rgb="FF000000"/>
        <rFont val="Calibri"/>
      </rPr>
      <t>s diagnostics port.</t>
    </r>
  </si>
  <si>
    <t>Router Security Technical Implementation Guide Juniper</t>
  </si>
  <si>
    <r>
      <rPr>
        <sz val="11"/>
        <color rgb="FF000000"/>
        <rFont val="Calibri"/>
      </rPr>
      <t>The router administrator will ensure that a password is required to access the routers diagnostic port.</t>
    </r>
  </si>
  <si>
    <r>
      <rPr>
        <sz val="11"/>
        <color rgb="FF000000"/>
        <rFont val="Calibri"/>
      </rPr>
      <t>If unauthorized users gain access to the routers diagnostic port, it is possible to disrupt service.</t>
    </r>
  </si>
  <si>
    <r>
      <rPr>
        <sz val="11"/>
        <color rgb="FF000000"/>
        <rFont val="Calibri"/>
      </rPr>
      <t>IOS Procedure: N/A   A Cisco router does not have a diagnostics port.</t>
    </r>
    <r>
      <rPr>
        <sz val="11"/>
        <color rgb="FF000000"/>
        <rFont val="Calibri"/>
      </rPr>
      <t xml:space="preserve">
</t>
    </r>
    <r>
      <rPr>
        <sz val="11"/>
        <color rgb="FF000000"/>
        <rFont val="Calibri"/>
      </rPr>
      <t>JUNOS Procedure: Review the router configuration to ensure a password is required when gaining access to the diagnostics port similar to the following:</t>
    </r>
    <r>
      <rPr>
        <sz val="11"/>
        <color rgb="FF000000"/>
        <rFont val="Calibri"/>
      </rPr>
      <t xml:space="preserve">
</t>
    </r>
    <r>
      <rPr>
        <sz val="11"/>
        <color rgb="FF000000"/>
        <rFont val="Calibri"/>
      </rPr>
      <t xml:space="preserve">[edit system]     </t>
    </r>
    <r>
      <rPr>
        <sz val="11"/>
        <color rgb="FF000000"/>
        <rFont val="Calibri"/>
      </rPr>
      <t xml:space="preserve">
</t>
    </r>
    <r>
      <rPr>
        <sz val="11"/>
        <color rgb="FF000000"/>
        <rFont val="Calibri"/>
      </rPr>
      <t>diag-port-authentication {</t>
    </r>
    <r>
      <rPr>
        <sz val="11"/>
        <color rgb="FF000000"/>
        <rFont val="Calibri"/>
      </rPr>
      <t xml:space="preserve">
</t>
    </r>
    <r>
      <rPr>
        <sz val="11"/>
        <color rgb="FF000000"/>
        <rFont val="Calibri"/>
      </rPr>
      <t xml:space="preserve">  encrypted-password "xxxxxxxxxxxxx"; # SECRET-DATA     </t>
    </r>
    <r>
      <rPr>
        <sz val="11"/>
        <color rgb="FF000000"/>
        <rFont val="Calibri"/>
      </rPr>
      <t xml:space="preserve">
</t>
    </r>
    <r>
      <rPr>
        <sz val="11"/>
        <color rgb="FF000000"/>
        <rFont val="Calibri"/>
      </rPr>
      <t>}</t>
    </r>
  </si>
  <si>
    <t>V-4584</t>
  </si>
  <si>
    <r>
      <rPr>
        <sz val="11"/>
        <rFont val="Calibri"/>
      </rPr>
      <t>The network element must log all messages except debugging and send all log data to a syslog server.</t>
    </r>
  </si>
  <si>
    <r>
      <rPr>
        <sz val="11"/>
        <color rgb="FF000000"/>
        <rFont val="Calibri"/>
      </rPr>
      <t>Configure the network device to log all messages except debugging and send all log data to a syslog server.</t>
    </r>
  </si>
  <si>
    <r>
      <rPr>
        <sz val="11"/>
        <color rgb="FF000000"/>
        <rFont val="Calibri"/>
      </rPr>
      <t>Logging is a critical part of router security. Maintaining an audit trail of system activity logs (syslog) can help identify configuration errors, understand past intrusions, troubleshoot service disruptions, and react to probes and scans of the network. Syslog levels 0-6 are the levels required to collect the necessary information to help in the recovery process.</t>
    </r>
  </si>
  <si>
    <r>
      <rPr>
        <sz val="11"/>
        <color rgb="FF000000"/>
        <rFont val="Calibri"/>
      </rPr>
      <t xml:space="preserve">Cisco IOS routers and switches use level 6 (informational) when logging packets that are dropped via access control list. (%SEC-6-IPACCESSLOGNP: list 1 denied 0 1.1.1.2 -&gt; 1.1.1.1, 1 packet). Hence, it is imperative that log messages at level 6 are captured for further analysis and incident reporting. However, these messages do not need to go to the console, but must go to the syslog server. </t>
    </r>
    <r>
      <rPr>
        <sz val="11"/>
        <color rgb="FF000000"/>
        <rFont val="Calibri"/>
      </rPr>
      <t xml:space="preserve">
</t>
    </r>
    <r>
      <rPr>
        <sz val="11"/>
        <color rgb="FF000000"/>
        <rFont val="Calibri"/>
      </rPr>
      <t>To avoid being locked out of the console in the event of an intensive log message generation such as when a large number of packets are being dropped, you can implement any of the following:</t>
    </r>
    <r>
      <rPr>
        <sz val="11"/>
        <color rgb="FF000000"/>
        <rFont val="Calibri"/>
      </rPr>
      <t xml:space="preserve">
</t>
    </r>
    <r>
      <rPr>
        <sz val="11"/>
        <color rgb="FF000000"/>
        <rFont val="Calibri"/>
      </rPr>
      <t xml:space="preserve">1.  Limit the amount of logging based on same packet matching via the access-list log-update threshold command. The configured threshold specifies how often syslog messages are generated and sent after the initial packet match on a per flow basis. </t>
    </r>
    <r>
      <rPr>
        <sz val="11"/>
        <color rgb="FF000000"/>
        <rFont val="Calibri"/>
      </rPr>
      <t xml:space="preserve">
</t>
    </r>
    <r>
      <rPr>
        <sz val="11"/>
        <color rgb="FF000000"/>
        <rFont val="Calibri"/>
      </rPr>
      <t>2.  Rate-limit messages at specific severity levels destined to be logged at the console via logging rate-limit command.</t>
    </r>
    <r>
      <rPr>
        <sz val="11"/>
        <color rgb="FF000000"/>
        <rFont val="Calibri"/>
      </rPr>
      <t xml:space="preserve">
</t>
    </r>
    <r>
      <rPr>
        <sz val="11"/>
        <color rgb="FF000000"/>
        <rFont val="Calibri"/>
      </rPr>
      <t xml:space="preserve">3.  Have only messages at levels 0-5 (or 0-4) go to the console and messages at level 0-6 go to the syslog server. </t>
    </r>
    <r>
      <rPr>
        <sz val="11"/>
        <color rgb="FF000000"/>
        <rFont val="Calibri"/>
      </rPr>
      <t xml:space="preserve">
</t>
    </r>
    <r>
      <rPr>
        <sz val="11"/>
        <color rgb="FF000000"/>
        <rFont val="Calibri"/>
      </rPr>
      <t>The buffer could be set to notification level or altered to a different level when required (i.e. debugging).</t>
    </r>
    <r>
      <rPr>
        <sz val="11"/>
        <color rgb="FF000000"/>
        <rFont val="Calibri"/>
      </rPr>
      <t xml:space="preserve">
</t>
    </r>
    <r>
      <rPr>
        <sz val="11"/>
        <color rgb="FF000000"/>
        <rFont val="Calibri"/>
      </rPr>
      <t>Following would be an example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buffered 4096 informational</t>
    </r>
    <r>
      <rPr>
        <sz val="11"/>
        <color rgb="FF000000"/>
        <rFont val="Calibri"/>
      </rPr>
      <t xml:space="preserve">
</t>
    </r>
    <r>
      <rPr>
        <sz val="11"/>
        <color rgb="FF000000"/>
        <rFont val="Calibri"/>
      </rPr>
      <t>logging console notifications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logging trap debugging </t>
    </r>
    <r>
      <rPr>
        <sz val="11"/>
        <color rgb="FF000000"/>
        <rFont val="Calibri"/>
      </rPr>
      <t xml:space="preserve">
</t>
    </r>
    <r>
      <rPr>
        <sz val="11"/>
        <color rgb="FF000000"/>
        <rFont val="Calibri"/>
      </rPr>
      <t>logging host 1.1.1.1</t>
    </r>
    <r>
      <rPr>
        <sz val="11"/>
        <color rgb="FF000000"/>
        <rFont val="Calibri"/>
      </rPr>
      <t xml:space="preserve">
</t>
    </r>
    <r>
      <rPr>
        <sz val="11"/>
        <color rgb="FF000000"/>
        <rFont val="Calibri"/>
      </rPr>
      <t>!</t>
    </r>
    <r>
      <rPr>
        <sz val="11"/>
        <color rgb="FF000000"/>
        <rFont val="Calibri"/>
      </rPr>
      <t xml:space="preserve">
</t>
    </r>
    <r>
      <rPr>
        <sz val="11"/>
        <color rgb="FF000000"/>
        <rFont val="Calibri"/>
      </rPr>
      <t>The default state for logging is on and the default for the syslog server is informational (i.e. logging trap informational). Hence, the commands logging on and logging trap informational will not be shown via show run command. Hence, have the operator issue a show logging command to verify logging is on and the level for the syslog server (i.e. trap).</t>
    </r>
    <r>
      <rPr>
        <sz val="11"/>
        <color rgb="FF000000"/>
        <rFont val="Calibri"/>
      </rPr>
      <t xml:space="preserve">
</t>
    </r>
    <r>
      <rPr>
        <sz val="11"/>
        <color rgb="FF000000"/>
        <rFont val="Calibri"/>
      </rPr>
      <t>R1#show logging</t>
    </r>
    <r>
      <rPr>
        <sz val="11"/>
        <color rgb="FF000000"/>
        <rFont val="Calibri"/>
      </rPr>
      <t xml:space="preserve">
</t>
    </r>
    <r>
      <rPr>
        <sz val="11"/>
        <color rgb="FF000000"/>
        <rFont val="Calibri"/>
      </rPr>
      <t>Syslog logging: enabled (12 messages dropped, 0 messages rate-limited,</t>
    </r>
    <r>
      <rPr>
        <sz val="11"/>
        <color rgb="FF000000"/>
        <rFont val="Calibri"/>
      </rPr>
      <t xml:space="preserve">
</t>
    </r>
    <r>
      <rPr>
        <sz val="11"/>
        <color rgb="FF000000"/>
        <rFont val="Calibri"/>
      </rPr>
      <t xml:space="preserve">                0 flushes, 0 overruns, xml disabled, filtering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Console logging: level notifications, 56 messages logged, xml disabled,</t>
    </r>
    <r>
      <rPr>
        <sz val="11"/>
        <color rgb="FF000000"/>
        <rFont val="Calibri"/>
      </rPr>
      <t xml:space="preserve">
</t>
    </r>
    <r>
      <rPr>
        <sz val="11"/>
        <color rgb="FF000000"/>
        <rFont val="Calibri"/>
      </rPr>
      <t xml:space="preserve">                     filtering disabled</t>
    </r>
    <r>
      <rPr>
        <sz val="11"/>
        <color rgb="FF000000"/>
        <rFont val="Calibri"/>
      </rPr>
      <t xml:space="preserve">
</t>
    </r>
    <r>
      <rPr>
        <sz val="11"/>
        <color rgb="FF000000"/>
        <rFont val="Calibri"/>
      </rPr>
      <t xml:space="preserve">    Monitor logging: level debugging, 0 messages logged, xml disabled,</t>
    </r>
    <r>
      <rPr>
        <sz val="11"/>
        <color rgb="FF000000"/>
        <rFont val="Calibri"/>
      </rPr>
      <t xml:space="preserve">
</t>
    </r>
    <r>
      <rPr>
        <sz val="11"/>
        <color rgb="FF000000"/>
        <rFont val="Calibri"/>
      </rPr>
      <t xml:space="preserve">                     filtering disabled</t>
    </r>
    <r>
      <rPr>
        <sz val="11"/>
        <color rgb="FF000000"/>
        <rFont val="Calibri"/>
      </rPr>
      <t xml:space="preserve">
</t>
    </r>
    <r>
      <rPr>
        <sz val="11"/>
        <color rgb="FF000000"/>
        <rFont val="Calibri"/>
      </rPr>
      <t xml:space="preserve">    Buffer logging:  level informational, 6 messages logged, xml disabled,</t>
    </r>
    <r>
      <rPr>
        <sz val="11"/>
        <color rgb="FF000000"/>
        <rFont val="Calibri"/>
      </rPr>
      <t xml:space="preserve">
</t>
    </r>
    <r>
      <rPr>
        <sz val="11"/>
        <color rgb="FF000000"/>
        <rFont val="Calibri"/>
      </rPr>
      <t xml:space="preserve">                     filtering disabled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Trap logging: level informational, 73 message lines logged</t>
    </r>
    <r>
      <rPr>
        <sz val="11"/>
        <color rgb="FF000000"/>
        <rFont val="Calibri"/>
      </rPr>
      <t xml:space="preserve">
</t>
    </r>
    <r>
      <rPr>
        <sz val="11"/>
        <color rgb="FF000000"/>
        <rFont val="Calibri"/>
      </rPr>
      <t xml:space="preserve">        Logging to 1.1.1.1  (udp port 514,  audit disabled,</t>
    </r>
    <r>
      <rPr>
        <sz val="11"/>
        <color rgb="FF000000"/>
        <rFont val="Calibri"/>
      </rPr>
      <t xml:space="preserve">
</t>
    </r>
    <r>
      <rPr>
        <sz val="11"/>
        <color rgb="FF000000"/>
        <rFont val="Calibri"/>
      </rPr>
      <t xml:space="preserve">              authentication disabled, encryption disabled, link up),</t>
    </r>
    <r>
      <rPr>
        <sz val="11"/>
        <color rgb="FF000000"/>
        <rFont val="Calibri"/>
      </rPr>
      <t xml:space="preserve">
</t>
    </r>
    <r>
      <rPr>
        <sz val="11"/>
        <color rgb="FF000000"/>
        <rFont val="Calibri"/>
      </rPr>
      <t xml:space="preserve">              37 message lines logged, </t>
    </r>
    <r>
      <rPr>
        <sz val="11"/>
        <color rgb="FF000000"/>
        <rFont val="Calibri"/>
      </rPr>
      <t xml:space="preserve">
</t>
    </r>
    <r>
      <rPr>
        <sz val="11"/>
        <color rgb="FF000000"/>
        <rFont val="Calibri"/>
      </rPr>
      <t xml:space="preserve">              0 message lines rate-limited, </t>
    </r>
    <r>
      <rPr>
        <sz val="11"/>
        <color rgb="FF000000"/>
        <rFont val="Calibri"/>
      </rPr>
      <t xml:space="preserve">
</t>
    </r>
    <r>
      <rPr>
        <sz val="11"/>
        <color rgb="FF000000"/>
        <rFont val="Calibri"/>
      </rPr>
      <t xml:space="preserve">              0 message lines dropped-by-MD, </t>
    </r>
    <r>
      <rPr>
        <sz val="11"/>
        <color rgb="FF000000"/>
        <rFont val="Calibri"/>
      </rPr>
      <t xml:space="preserve">
</t>
    </r>
    <r>
      <rPr>
        <sz val="11"/>
        <color rgb="FF000000"/>
        <rFont val="Calibri"/>
      </rPr>
      <t xml:space="preserve">              xml disabled, sequence number disabled</t>
    </r>
    <r>
      <rPr>
        <sz val="11"/>
        <color rgb="FF000000"/>
        <rFont val="Calibri"/>
      </rPr>
      <t xml:space="preserve">
</t>
    </r>
    <r>
      <rPr>
        <sz val="11"/>
        <color rgb="FF000000"/>
        <rFont val="Calibri"/>
      </rPr>
      <t xml:space="preserve">              filtering disabled          </t>
    </r>
    <r>
      <rPr>
        <sz val="11"/>
        <color rgb="FF000000"/>
        <rFont val="Calibri"/>
      </rPr>
      <t xml:space="preserve">
</t>
    </r>
    <r>
      <rPr>
        <sz val="11"/>
        <color rgb="FF000000"/>
        <rFont val="Calibri"/>
      </rPr>
      <t>The table below lists the severity levels and message types for all log data.</t>
    </r>
    <r>
      <rPr>
        <sz val="11"/>
        <color rgb="FF000000"/>
        <rFont val="Calibri"/>
      </rPr>
      <t xml:space="preserve">
</t>
    </r>
    <r>
      <rPr>
        <sz val="11"/>
        <color rgb="FF000000"/>
        <rFont val="Calibri"/>
      </rPr>
      <t xml:space="preserve">Severity </t>
    </r>
    <r>
      <rPr>
        <sz val="11"/>
        <color rgb="FF000000"/>
        <rFont val="Calibri"/>
      </rPr>
      <t xml:space="preserve">
</t>
    </r>
    <r>
      <rPr>
        <sz val="11"/>
        <color rgb="FF000000"/>
        <rFont val="Calibri"/>
      </rPr>
      <t>Level                   Message Type</t>
    </r>
    <r>
      <rPr>
        <sz val="11"/>
        <color rgb="FF000000"/>
        <rFont val="Calibri"/>
      </rPr>
      <t xml:space="preserve">
</t>
    </r>
    <r>
      <rPr>
        <sz val="11"/>
        <color rgb="FF000000"/>
        <rFont val="Calibri"/>
      </rPr>
      <t>0                           Emergencies</t>
    </r>
    <r>
      <rPr>
        <sz val="11"/>
        <color rgb="FF000000"/>
        <rFont val="Calibri"/>
      </rPr>
      <t xml:space="preserve">
</t>
    </r>
    <r>
      <rPr>
        <sz val="11"/>
        <color rgb="FF000000"/>
        <rFont val="Calibri"/>
      </rPr>
      <t>1                           Alerts</t>
    </r>
    <r>
      <rPr>
        <sz val="11"/>
        <color rgb="FF000000"/>
        <rFont val="Calibri"/>
      </rPr>
      <t xml:space="preserve">
</t>
    </r>
    <r>
      <rPr>
        <sz val="11"/>
        <color rgb="FF000000"/>
        <rFont val="Calibri"/>
      </rPr>
      <t>2                           Critical</t>
    </r>
    <r>
      <rPr>
        <sz val="11"/>
        <color rgb="FF000000"/>
        <rFont val="Calibri"/>
      </rPr>
      <t xml:space="preserve">
</t>
    </r>
    <r>
      <rPr>
        <sz val="11"/>
        <color rgb="FF000000"/>
        <rFont val="Calibri"/>
      </rPr>
      <t>3                           Errors</t>
    </r>
    <r>
      <rPr>
        <sz val="11"/>
        <color rgb="FF000000"/>
        <rFont val="Calibri"/>
      </rPr>
      <t xml:space="preserve">
</t>
    </r>
    <r>
      <rPr>
        <sz val="11"/>
        <color rgb="FF000000"/>
        <rFont val="Calibri"/>
      </rPr>
      <t>4                           Warning</t>
    </r>
    <r>
      <rPr>
        <sz val="11"/>
        <color rgb="FF000000"/>
        <rFont val="Calibri"/>
      </rPr>
      <t xml:space="preserve">
</t>
    </r>
    <r>
      <rPr>
        <sz val="11"/>
        <color rgb="FF000000"/>
        <rFont val="Calibri"/>
      </rPr>
      <t>5                           Notifications</t>
    </r>
    <r>
      <rPr>
        <sz val="11"/>
        <color rgb="FF000000"/>
        <rFont val="Calibri"/>
      </rPr>
      <t xml:space="preserve">
</t>
    </r>
    <r>
      <rPr>
        <sz val="11"/>
        <color rgb="FF000000"/>
        <rFont val="Calibri"/>
      </rPr>
      <t>6                           Informational</t>
    </r>
    <r>
      <rPr>
        <sz val="11"/>
        <color rgb="FF000000"/>
        <rFont val="Calibri"/>
      </rPr>
      <t xml:space="preserve">
</t>
    </r>
    <r>
      <rPr>
        <sz val="11"/>
        <color rgb="FF000000"/>
        <rFont val="Calibri"/>
      </rPr>
      <t>7                           Debugging</t>
    </r>
  </si>
  <si>
    <t>V-4622</t>
  </si>
  <si>
    <r>
      <rPr>
        <sz val="11"/>
        <rFont val="Calibri"/>
      </rPr>
      <t>The ISSO/NSO will ensure premise router interfaces that connect to an AG (i.e., ISP) are configured with an ingress ACL that only permits packets with destination addresses within the sites address space.</t>
    </r>
  </si>
  <si>
    <r>
      <rPr>
        <sz val="11"/>
        <color rgb="FF000000"/>
        <rFont val="Calibri"/>
      </rPr>
      <t>Insure the ingress ACL for any interface connected to an AAG is configured to only permit packets with a destination address belonging to the sites address block.</t>
    </r>
  </si>
  <si>
    <r>
      <rPr>
        <sz val="11"/>
        <color rgb="FF000000"/>
        <rFont val="Calibri"/>
      </rPr>
      <t>Any enclave with one or more AG connections will have to take additional steps to ensure that neither their network nor the NIPRNet is compromised.  Without verifying the destination address of traffic coming from the site’s AG, the premise router could be routing transit data from the Internet into the NIPRNet.  This could also make the premise router vulnerable to a DoS attack as well as provide a backdoor into the NIPRNet.  The DOD enclave must ensure that the premise router’s ingress packet filter for any interface connected to an AG is configured to only permit packets with a destination address belonging to the DOD enclave’s address block.</t>
    </r>
  </si>
  <si>
    <r>
      <rPr>
        <sz val="11"/>
        <color rgb="FF000000"/>
        <rFont val="Calibri"/>
      </rPr>
      <t>Review the running config of the router that connects to an AG and verify that each permit statement of the ingress ACL is configured to only permit packets with destination addresses of the site’s NIPRNet address space or that belonging to the address block assigned by the AG network service provider.</t>
    </r>
    <r>
      <rPr>
        <sz val="11"/>
        <color rgb="FF000000"/>
        <rFont val="Calibri"/>
      </rPr>
      <t xml:space="preserve">
</t>
    </r>
    <r>
      <rPr>
        <sz val="11"/>
        <color rgb="FF000000"/>
        <rFont val="Calibri"/>
      </rPr>
      <t>Note:  An Approved Gateway (AG) is any external connection from a DoD NIPRNet enclave to an Internet Service Provider, or network owned by a contractor, or non-DoD federal agency that has been approved by either the DoD CIO or the DoD Component CIO.  This AG requirement does not apply to commercial cloud connections when the Cloud Service Provider (CSP) network is connected via the NIPRNet Boundary Cloud Access Point (BCAP).</t>
    </r>
  </si>
  <si>
    <t>V-4623</t>
  </si>
  <si>
    <r>
      <rPr>
        <sz val="11"/>
        <rFont val="Calibri"/>
      </rPr>
      <t>The ISSO/NSO will ensure the premise router does not have a routing protocol session with a peer router belonging to an AS (Autonomous System) of the AG service provider. A static route is the only acceptable route to an AG.</t>
    </r>
  </si>
  <si>
    <r>
      <rPr>
        <sz val="11"/>
        <color rgb="FF000000"/>
        <rFont val="Calibri"/>
      </rPr>
      <t>The only method to be used to reach the AG will be through a static route.</t>
    </r>
  </si>
  <si>
    <r>
      <rPr>
        <sz val="11"/>
        <color rgb="FF000000"/>
        <rFont val="Calibri"/>
      </rPr>
      <t>The premise router will not use a routing protocol to advertise NIPRNet addresses to the AG. Most ISPs use Border Gateway Protocol (BGP) to share route information with other autonomous systems (AS), that is, any network under a different administrative control and policy than that of the local site.  If BGP is configured on the premise router, no BGP neighbors will be defined as peer routers from an AS belonging to any AG.  The only method to be used to reach the AG will be through a static route.</t>
    </r>
  </si>
  <si>
    <r>
      <rPr>
        <sz val="11"/>
        <color rgb="FF000000"/>
        <rFont val="Calibri"/>
      </rPr>
      <t>Review the configuration of the router connecting to the AG and verify that there are no BGP neighbors whose remote AS belongs to the AG service provider.</t>
    </r>
    <r>
      <rPr>
        <sz val="11"/>
        <color rgb="FF000000"/>
        <rFont val="Calibri"/>
      </rPr>
      <t xml:space="preserve">
</t>
    </r>
    <r>
      <rPr>
        <sz val="11"/>
        <color rgb="FF000000"/>
        <rFont val="Calibri"/>
      </rPr>
      <t>Note:  An Approved Gateway (AG) is any external connection from a DoD NIPRNet enclave to an Internet Service Provider, or network owned by a contractor, or non-DoD federal agency that has been approved by either the DoD CIO or the DoD Component CIO.  This AG requirement does not apply to commercial cloud connections when the Cloud Service Provider (CSP) network is connected via the NIPRNet Boundary Cloud Access Point (BCAP).</t>
    </r>
  </si>
  <si>
    <t>V-4624</t>
  </si>
  <si>
    <r>
      <rPr>
        <sz val="11"/>
        <rFont val="Calibri"/>
      </rPr>
      <t>The IAO/NSO will ensure the AG network service provider IP addresses are not redistributed into or advertised to the NIPRNet or any router belonging to any other Autonomous System (AS) i.e. to another AG device in another AS.</t>
    </r>
  </si>
  <si>
    <r>
      <rPr>
        <sz val="11"/>
        <color rgb="FF000000"/>
        <rFont val="Calibri"/>
      </rPr>
      <t>Use distribute lists prefix lists to insure AG routes are not redistributed into the NIPRNet BGP or sites IGP (OSPF, EIGRP, RIP, etc).</t>
    </r>
  </si>
  <si>
    <r>
      <rPr>
        <sz val="11"/>
        <color rgb="FF000000"/>
        <rFont val="Calibri"/>
      </rPr>
      <t>Unsolicited traffic that may inadvertently attempt to enter the NIPRNet by traversing the enclave's premise router can be avoided by not redistributing NIPRNet routes into the AG.</t>
    </r>
  </si>
  <si>
    <r>
      <rPr>
        <sz val="11"/>
        <color rgb="FF000000"/>
        <rFont val="Calibri"/>
      </rPr>
      <t>Review the configuration of the router connecting to the AG and verify that there are no routes being redistributed into the enclave from the AG.</t>
    </r>
    <r>
      <rPr>
        <sz val="11"/>
        <color rgb="FF000000"/>
        <rFont val="Calibri"/>
      </rPr>
      <t xml:space="preserve">
</t>
    </r>
    <r>
      <rPr>
        <sz val="11"/>
        <color rgb="FF000000"/>
        <rFont val="Calibri"/>
      </rPr>
      <t>Note:  An Approved Gateway (AG) is any external connection from a DoD NIPRNet enclave to an Internet Service Provider, or network owned by a contractor, or non-DoD federal agency that has been approved by either the DoD CIO or the DoD Component CIO.  This AG requirement does not apply to commercial cloud connections when the Cloud Service Provider (CSP) network is connected via the NIPRNet Boundary Cloud Access Point (BCAP).</t>
    </r>
  </si>
  <si>
    <t>V-5611</t>
  </si>
  <si>
    <r>
      <rPr>
        <sz val="11"/>
        <rFont val="Calibri"/>
      </rPr>
      <t>The network element must only allow management connections for administrative access from hosts residing in to the management network.</t>
    </r>
  </si>
  <si>
    <r>
      <rPr>
        <sz val="11"/>
        <color rgb="FF000000"/>
        <rFont val="Calibri"/>
      </rPr>
      <t>Configure an ACL or filter to restrict management access to the device from only the management network.</t>
    </r>
  </si>
  <si>
    <r>
      <rPr>
        <sz val="11"/>
        <color rgb="FF000000"/>
        <rFont val="Calibri"/>
      </rPr>
      <t>Remote administration is inherently dangerous because anyone with a sniffer and access to the right LAN segment, could acquire the device account and password information. With this intercepted information they could gain access to the infrastructure and cause denial of service attacks, intercept sensitive information, or perform other destructive actions.</t>
    </r>
  </si>
  <si>
    <r>
      <rPr>
        <sz val="11"/>
        <color rgb="FF000000"/>
        <rFont val="Calibri"/>
      </rPr>
      <t>Review the configuration and verify that management access to the device is allowed only from the management network address space. The configuration should look similar to the following:</t>
    </r>
    <r>
      <rPr>
        <sz val="11"/>
        <color rgb="FF000000"/>
        <rFont val="Calibri"/>
      </rPr>
      <t xml:space="preserve">
</t>
    </r>
    <r>
      <rPr>
        <sz val="11"/>
        <color rgb="FF000000"/>
        <rFont val="Calibri"/>
      </rPr>
      <t>access-list 3 permit 192.168.1.10 log</t>
    </r>
    <r>
      <rPr>
        <sz val="11"/>
        <color rgb="FF000000"/>
        <rFont val="Calibri"/>
      </rPr>
      <t xml:space="preserve">
</t>
    </r>
    <r>
      <rPr>
        <sz val="11"/>
        <color rgb="FF000000"/>
        <rFont val="Calibri"/>
      </rPr>
      <t>access-list 3 permit 192.168.1.11 log</t>
    </r>
    <r>
      <rPr>
        <sz val="11"/>
        <color rgb="FF000000"/>
        <rFont val="Calibri"/>
      </rPr>
      <t xml:space="preserve">
</t>
    </r>
    <r>
      <rPr>
        <sz val="11"/>
        <color rgb="FF000000"/>
        <rFont val="Calibri"/>
      </rPr>
      <t>access-list 3 deny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 xml:space="preserve"> access-class 3 in</t>
    </r>
    <r>
      <rPr>
        <sz val="11"/>
        <color rgb="FF000000"/>
        <rFont val="Calibri"/>
      </rPr>
      <t xml:space="preserve">
</t>
    </r>
    <r>
      <rPr>
        <sz val="11"/>
        <color rgb="FF000000"/>
        <rFont val="Calibri"/>
      </rPr>
      <t>If management access can be gained from outside of the authorized management network, this is a finding.</t>
    </r>
  </si>
  <si>
    <t>V-5612</t>
  </si>
  <si>
    <r>
      <rPr>
        <sz val="11"/>
        <rFont val="Calibri"/>
      </rPr>
      <t>The network element must be configured to timeout after 60 seconds or less for incomplete or broken SSH sessions.</t>
    </r>
  </si>
  <si>
    <r>
      <rPr>
        <sz val="11"/>
        <color rgb="FF000000"/>
        <rFont val="Calibri"/>
      </rPr>
      <t>Configure the network devices so it will require a secure shell timeout of 60 seconds or less.</t>
    </r>
  </si>
  <si>
    <r>
      <rPr>
        <sz val="11"/>
        <color rgb="FF000000"/>
        <rFont val="Calibri"/>
      </rPr>
      <t>An attacker may attempt to connect to the device using SSH by guessing the authentication method, encryption algorithm, and keys. Limiting the amount of time allowed for authenticating and negotiating the SSH session reduces the window of opportunity for the malicious user attempting to make a connection to the network element.</t>
    </r>
  </si>
  <si>
    <r>
      <rPr>
        <sz val="11"/>
        <color rgb="FF000000"/>
        <rFont val="Calibri"/>
      </rPr>
      <t>Review the configuration and verify the timeout is set for 60 seconds or less. The SSH service terminates the connection if protocol negotiation (that includes user authentication) is not complete within this timeout period.</t>
    </r>
    <r>
      <rPr>
        <sz val="11"/>
        <color rgb="FF000000"/>
        <rFont val="Calibri"/>
      </rPr>
      <t xml:space="preserve">
</t>
    </r>
    <r>
      <rPr>
        <sz val="11"/>
        <color rgb="FF000000"/>
        <rFont val="Calibri"/>
      </rPr>
      <t>ip ssh time-out 60</t>
    </r>
  </si>
  <si>
    <t>V-5613</t>
  </si>
  <si>
    <r>
      <rPr>
        <sz val="11"/>
        <rFont val="Calibri"/>
      </rPr>
      <t>The network element must be configured for a maximum number of unsuccessful SSH login attempts set at 3 before resetting the interface.</t>
    </r>
  </si>
  <si>
    <r>
      <rPr>
        <sz val="11"/>
        <color rgb="FF000000"/>
        <rFont val="Calibri"/>
      </rPr>
      <t>Configure the network device to require a maximum number of unsuccessful SSH logon attempts at 3.</t>
    </r>
  </si>
  <si>
    <r>
      <rPr>
        <sz val="11"/>
        <color rgb="FF000000"/>
        <rFont val="Calibri"/>
      </rPr>
      <t>An attacker may attempt to connect to the device using SSH by guessing the authentication method and authentication key or shared secret. Setting the authentication retry to 3 or less strengthens against a Brute Force attack.</t>
    </r>
  </si>
  <si>
    <r>
      <rPr>
        <sz val="11"/>
        <color rgb="FF000000"/>
        <rFont val="Calibri"/>
      </rPr>
      <t>Review the configuration and verify the number of unsuccessful SSH login attempts is set at 3.</t>
    </r>
    <r>
      <rPr>
        <sz val="11"/>
        <color rgb="FF000000"/>
        <rFont val="Calibri"/>
      </rPr>
      <t xml:space="preserve">
</t>
    </r>
    <r>
      <rPr>
        <sz val="11"/>
        <color rgb="FF000000"/>
        <rFont val="Calibri"/>
      </rPr>
      <t>ip ssh authentication-retries 3</t>
    </r>
  </si>
  <si>
    <t>V-5614</t>
  </si>
  <si>
    <r>
      <rPr>
        <sz val="11"/>
        <rFont val="Calibri"/>
      </rPr>
      <t>Network devices must have the PAD service disabled.</t>
    </r>
  </si>
  <si>
    <r>
      <rPr>
        <sz val="11"/>
        <color rgb="FF000000"/>
        <rFont val="Calibri"/>
      </rPr>
      <t>Configure the device to disable the PAD service.</t>
    </r>
  </si>
  <si>
    <r>
      <rPr>
        <sz val="11"/>
        <color rgb="FF000000"/>
        <rFont val="Calibri"/>
      </rPr>
      <t>Packet Assembler Disassembler (PAD) is an X.25 component seldom used.  It collects the data transmissions from the terminals and gathers them into a X.25 data stream and vice versa.  PAD acts like a multiplexer for the terminals.  If enabled, it can render the device open to attacks. Some voice vendors use PAD on internal routers.</t>
    </r>
  </si>
  <si>
    <r>
      <rPr>
        <sz val="11"/>
        <color rgb="FF000000"/>
        <rFont val="Calibri"/>
      </rPr>
      <t>Review the device configuration to determine if the PAD service is enabled.</t>
    </r>
    <r>
      <rPr>
        <sz val="11"/>
        <color rgb="FF000000"/>
        <rFont val="Calibri"/>
      </rPr>
      <t xml:space="preserve">
</t>
    </r>
    <r>
      <rPr>
        <sz val="11"/>
        <color rgb="FF000000"/>
        <rFont val="Calibri"/>
      </rPr>
      <t>If the PAD service is enabled, this is a finding.</t>
    </r>
  </si>
  <si>
    <t>V-5615</t>
  </si>
  <si>
    <r>
      <rPr>
        <sz val="11"/>
        <rFont val="Calibri"/>
      </rPr>
      <t>Network devices must have TCP Keep-Alives enabled for TCP sessions.</t>
    </r>
  </si>
  <si>
    <r>
      <rPr>
        <sz val="11"/>
        <color rgb="FF000000"/>
        <rFont val="Calibri"/>
      </rPr>
      <t>Configure the device to enable TCP Keep-Alives.</t>
    </r>
  </si>
  <si>
    <r>
      <rPr>
        <sz val="11"/>
        <color rgb="FF000000"/>
        <rFont val="Calibri"/>
      </rPr>
      <t>Idle TCP sessions can be susceptible to unauthorized access and hijacking attacks. By default, routers do not continually test whether a previously connected TCP endpoint is still reachable. If one end of a TCP connection idles out or terminates abnormally, the opposite end of the connection may still believe the session is available. These "orphaned" sessions use up valuable router resources and can also be hijacked by an attacker. To mitigate this risk, routers must be configured to send periodic keepalive messages to check that the remote end of a session is still connected. If the remote device fails to respond to the keepalive message, the sending router will clear the connection and free resources allocated to the session.</t>
    </r>
  </si>
  <si>
    <r>
      <rPr>
        <sz val="11"/>
        <color rgb="FF000000"/>
        <rFont val="Calibri"/>
      </rPr>
      <t>Review the device configuration to verify the "service tcp-keepalives-in" command is configured.</t>
    </r>
    <r>
      <rPr>
        <sz val="11"/>
        <color rgb="FF000000"/>
        <rFont val="Calibri"/>
      </rPr>
      <t xml:space="preserve">
</t>
    </r>
    <r>
      <rPr>
        <sz val="11"/>
        <color rgb="FF000000"/>
        <rFont val="Calibri"/>
      </rPr>
      <t>If TCP Keep-Alives are not enabled, this is a finding.</t>
    </r>
  </si>
  <si>
    <t>V-5616</t>
  </si>
  <si>
    <r>
      <rPr>
        <sz val="11"/>
        <rFont val="Calibri"/>
      </rPr>
      <t>Network devices must have identification support disabled.</t>
    </r>
  </si>
  <si>
    <r>
      <rPr>
        <sz val="11"/>
        <color rgb="FF000000"/>
        <rFont val="Calibri"/>
      </rPr>
      <t>Configure the device to disable identification support.</t>
    </r>
  </si>
  <si>
    <r>
      <rPr>
        <sz val="11"/>
        <color rgb="FF000000"/>
        <rFont val="Calibri"/>
      </rPr>
      <t>Identification support allows one to query a TCP port for identification.  This feature enables an unsecured protocol to report the identity of a client initiating a TCP connection and a host responding to the connection.  Identification support can connect a TCP port on a host, issue a simple text string to request information, and receive a simple text-string reply.  This is another mechanism to learn the router vendor, model number, and software version being run.</t>
    </r>
  </si>
  <si>
    <r>
      <rPr>
        <sz val="11"/>
        <color rgb="FF000000"/>
        <rFont val="Calibri"/>
      </rPr>
      <t xml:space="preserve">Review the device configuration to verify that identification support is not enabled via "ip identd" global command. It is disabled by default. </t>
    </r>
    <r>
      <rPr>
        <sz val="11"/>
        <color rgb="FF000000"/>
        <rFont val="Calibri"/>
      </rPr>
      <t xml:space="preserve">
</t>
    </r>
    <r>
      <rPr>
        <sz val="11"/>
        <color rgb="FF000000"/>
        <rFont val="Calibri"/>
      </rPr>
      <t>If identifications support is enabled, this is a finding.</t>
    </r>
  </si>
  <si>
    <t>V-5617</t>
  </si>
  <si>
    <r>
      <rPr>
        <sz val="11"/>
        <rFont val="Calibri"/>
      </rPr>
      <t>DHCP Services must be disabled.</t>
    </r>
  </si>
  <si>
    <r>
      <rPr>
        <sz val="11"/>
        <color rgb="FF000000"/>
        <rFont val="Calibri"/>
      </rPr>
      <t>Configure the device to disable DHCP services.</t>
    </r>
  </si>
  <si>
    <r>
      <rPr>
        <sz val="11"/>
        <color rgb="FF000000"/>
        <rFont val="Calibri"/>
      </rPr>
      <t>By sending a large packet to the Dynamic Host Configuration Protocol (DHCP) port it is possible to freeze the routers processing engine.</t>
    </r>
  </si>
  <si>
    <r>
      <rPr>
        <sz val="11"/>
        <color rgb="FF000000"/>
        <rFont val="Calibri"/>
      </rPr>
      <t>Review the device configuration to determine if DHCP services are running.</t>
    </r>
    <r>
      <rPr>
        <sz val="11"/>
        <color rgb="FF000000"/>
        <rFont val="Calibri"/>
      </rPr>
      <t xml:space="preserve">
</t>
    </r>
    <r>
      <rPr>
        <sz val="11"/>
        <color rgb="FF000000"/>
        <rFont val="Calibri"/>
      </rPr>
      <t>If DHCP services are enabled, this is a finding.</t>
    </r>
  </si>
  <si>
    <t>V-5618</t>
  </si>
  <si>
    <r>
      <rPr>
        <sz val="11"/>
        <rFont val="Calibri"/>
      </rPr>
      <t>Gratuitous ARP must be disabled.</t>
    </r>
  </si>
  <si>
    <r>
      <rPr>
        <sz val="11"/>
        <color rgb="FF000000"/>
        <rFont val="Calibri"/>
      </rPr>
      <t>Disable gratuitous ARP on the device.</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</si>
  <si>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</si>
  <si>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t>
    </r>
    <r>
      <rPr>
        <sz val="11"/>
        <color rgb="FF000000"/>
        <rFont val="Calibri"/>
      </rPr>
      <t xml:space="preserve">
</t>
    </r>
    <r>
      <rPr>
        <sz val="11"/>
        <color rgb="FF000000"/>
        <rFont val="Calibri"/>
      </rPr>
      <t>If gratuitous ARP is enabled, this is a finding.</t>
    </r>
  </si>
  <si>
    <t>V-5622</t>
  </si>
  <si>
    <r>
      <rPr>
        <sz val="11"/>
        <rFont val="Calibri"/>
      </rPr>
      <t>The native VLAN must be assigned to a VLAN ID other than the default VLAN for all 802.1q trunk links.</t>
    </r>
  </si>
  <si>
    <r>
      <rPr>
        <sz val="11"/>
        <color rgb="FF000000"/>
        <rFont val="Calibri"/>
      </rPr>
      <t>To ensure the integrity of the trunk link and prevent unauthorized access, the native VLAN of the trunk port should be changed from the default VLAN 1 to its own unique VLAN.  The native VLAN must be the same on both ends of the trunk link; otherwise traffic could accidently leak between broadcast domains.</t>
    </r>
  </si>
  <si>
    <r>
      <rPr>
        <sz val="11"/>
        <color rgb="FF000000"/>
        <rFont val="Calibri"/>
      </rPr>
      <t>VLAN hopping can be initiated by an attacker who has access to a switch port belonging to the same VLAN as the native VLAN of the trunk link connecting to another switch in which the victim is connected to. If the attacker knows the victim's MAC address, it can forge a frame with two 802.1q tags and a layer 2 header with the destination address of the victim. Since the frame will ingress the switch from a port belonging to its native VLAN, the trunk port connecting to victim's switch will simply remove the outer tag because native VLAN traffic is to be untagged. The switch will forward the frame unto the trunk link unaware of the inner tag with a VLAN ID for which the victim's switchport is a member of.</t>
    </r>
  </si>
  <si>
    <r>
      <rPr>
        <sz val="11"/>
        <color rgb="FF000000"/>
        <rFont val="Calibri"/>
      </rPr>
      <t>Review the device configuration and examine all trunk links. Verify the native VLAN has been configured to a VLAN other than the default VLAN 1.</t>
    </r>
    <r>
      <rPr>
        <sz val="11"/>
        <color rgb="FF000000"/>
        <rFont val="Calibri"/>
      </rPr>
      <t xml:space="preserve">
</t>
    </r>
    <r>
      <rPr>
        <sz val="11"/>
        <color rgb="FF000000"/>
        <rFont val="Calibri"/>
      </rPr>
      <t>If the native VLAN has been configured to VLAN 1, this is a finding.</t>
    </r>
  </si>
  <si>
    <t>V-5623</t>
  </si>
  <si>
    <r>
      <rPr>
        <sz val="11"/>
        <rFont val="Calibri"/>
      </rPr>
      <t>Port trunking must be disabled on all access ports (do not configure trunk on, desirable, non-negotiate, or auto--only off).</t>
    </r>
  </si>
  <si>
    <r>
      <rPr>
        <sz val="11"/>
        <color rgb="FF000000"/>
        <rFont val="Calibri"/>
      </rPr>
      <t>Disable trunking on all access ports.</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</si>
  <si>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VLAN 1) is stripped off by the switch, and the inner tag that will have the victims VLAN ID is used by the switch as the next hop and sent out the trunk port.</t>
    </r>
  </si>
  <si>
    <r>
      <rPr>
        <sz val="11"/>
        <color rgb="FF000000"/>
        <rFont val="Calibri"/>
      </rPr>
      <t>Review the device configuration to determine if trunking has been disabled on access ports.</t>
    </r>
    <r>
      <rPr>
        <sz val="11"/>
        <color rgb="FF000000"/>
        <rFont val="Calibri"/>
      </rPr>
      <t xml:space="preserve">
</t>
    </r>
    <r>
      <rPr>
        <sz val="11"/>
        <color rgb="FF000000"/>
        <rFont val="Calibri"/>
      </rPr>
      <t>If trunking is enabled on any access port, this is a finding.</t>
    </r>
  </si>
  <si>
    <t>V-5626</t>
  </si>
  <si>
    <r>
      <rPr>
        <sz val="11"/>
        <rFont val="Calibri"/>
      </rPr>
      <t>The switch must be configured to use 802.1x authentication on host facing access switch ports.</t>
    </r>
  </si>
  <si>
    <r>
      <rPr>
        <sz val="11"/>
        <color rgb="FF000000"/>
        <rFont val="Calibri"/>
      </rPr>
      <t>Configure 802.1 x authentication on all access switch ports connecting to LAN outlets (i.e., RJ-45 wall plates) or devices not located in the telecom room, wiring closets, or equipment rooms. Configure MAB on those switch ports connected to devices that do not support an 802.1x supplicant.</t>
    </r>
  </si>
  <si>
    <r>
      <rPr>
        <sz val="11"/>
        <color rgb="FF000000"/>
        <rFont val="Calibri"/>
      </rPr>
      <t>The IEEE 802.1x standard is a client-server based access control and authentication protocol that restricts unauthorized clients from connecting to a local area network through host facing switch ports.  The authentication server authenticates each client connected to to a switch port before making any services available to the client from the LAN.  Unless the client is successfully authenticated, 802.1x access control allows only Extensible Authentication Protocol over LAN (EAPOL) traffic through the port to which the client is connected.  After authentication is successful, normal traffic can pass through the port.  Without the use of 802.1x, a malicious user could use the switch port to connect an unauthorized piece of computer or other network device to inject or steal data from the network without detection.</t>
    </r>
  </si>
  <si>
    <r>
      <rPr>
        <sz val="11"/>
        <color rgb="FF000000"/>
        <rFont val="Calibri"/>
      </rPr>
      <t>Verify if the switch configuration has 802.1x authentication implemented for all access switch ports connecting to LAN outlets (i.e., RJ-45 wall plates) or devices not located in the telecom room, wiring closets, or equipment rooms using the following procedure:</t>
    </r>
    <r>
      <rPr>
        <sz val="11"/>
        <color rgb="FF000000"/>
        <rFont val="Calibri"/>
      </rPr>
      <t xml:space="preserve">
</t>
    </r>
    <r>
      <rPr>
        <sz val="11"/>
        <color rgb="FF000000"/>
        <rFont val="Calibri"/>
      </rPr>
      <t>Step 1: Verify that an 802.1x authentication server has been configured similar to the following example:</t>
    </r>
    <r>
      <rPr>
        <sz val="11"/>
        <color rgb="FF000000"/>
        <rFont val="Calibri"/>
      </rPr>
      <t xml:space="preserve">
</t>
    </r>
    <r>
      <rPr>
        <sz val="11"/>
        <color rgb="FF000000"/>
        <rFont val="Calibri"/>
      </rPr>
      <t xml:space="preserve">radius-server host x.x.x.x auth-port 1813 key xxxxxxxxxxxxx </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Step 2: Verify 802.1x authentication has been enabled globally on the network device similar to the following example:</t>
    </r>
    <r>
      <rPr>
        <sz val="11"/>
        <color rgb="FF000000"/>
        <rFont val="Calibri"/>
      </rPr>
      <t xml:space="preserve">
</t>
    </r>
    <r>
      <rPr>
        <sz val="11"/>
        <color rgb="FF000000"/>
        <rFont val="Calibri"/>
      </rPr>
      <t>dot1x system-auth-control</t>
    </r>
    <r>
      <rPr>
        <sz val="11"/>
        <color rgb="FF000000"/>
        <rFont val="Calibri"/>
      </rPr>
      <t xml:space="preserve">
</t>
    </r>
    <r>
      <rPr>
        <sz val="11"/>
        <color rgb="FF000000"/>
        <rFont val="Calibri"/>
      </rPr>
      <t>Step 3: Verify that all host-facing access switchports are configured to use 802.1x similar to the examples below:</t>
    </r>
    <r>
      <rPr>
        <sz val="11"/>
        <color rgb="FF000000"/>
        <rFont val="Calibri"/>
      </rPr>
      <t xml:space="preserve">
</t>
    </r>
    <r>
      <rPr>
        <sz val="11"/>
        <color rgb="FF000000"/>
        <rFont val="Calibri"/>
      </rPr>
      <t>interface fastethernet0/2</t>
    </r>
    <r>
      <rPr>
        <sz val="11"/>
        <color rgb="FF000000"/>
        <rFont val="Calibri"/>
      </rPr>
      <t xml:space="preserve">
</t>
    </r>
    <r>
      <rPr>
        <sz val="11"/>
        <color rgb="FF000000"/>
        <rFont val="Calibri"/>
      </rPr>
      <t>switchport mode access</t>
    </r>
    <r>
      <rPr>
        <sz val="11"/>
        <color rgb="FF000000"/>
        <rFont val="Calibri"/>
      </rPr>
      <t xml:space="preserve">
</t>
    </r>
    <r>
      <rPr>
        <sz val="11"/>
        <color rgb="FF000000"/>
        <rFont val="Calibri"/>
      </rPr>
      <t>dot1x port-control auto</t>
    </r>
    <r>
      <rPr>
        <sz val="11"/>
        <color rgb="FF000000"/>
        <rFont val="Calibri"/>
      </rPr>
      <t xml:space="preserve">
</t>
    </r>
    <r>
      <rPr>
        <sz val="11"/>
        <color rgb="FF000000"/>
        <rFont val="Calibri"/>
      </rPr>
      <t>Note: The “force-authorized” attribute must not be configured in leu of “auto” on the “dot1x port-control” command as this will bypass authentication and enable the switchport in an authorized state.</t>
    </r>
    <r>
      <rPr>
        <sz val="11"/>
        <color rgb="FF000000"/>
        <rFont val="Calibri"/>
      </rPr>
      <t xml:space="preserve">
</t>
    </r>
    <r>
      <rPr>
        <sz val="11"/>
        <color rgb="FF000000"/>
        <rFont val="Calibri"/>
      </rPr>
      <t>Note: MAC Authentication Bypass (MAB) must be configured on those switch ports connected to devices that do not support an 802.1x supplicant as shown in the following example:</t>
    </r>
    <r>
      <rPr>
        <sz val="11"/>
        <color rgb="FF000000"/>
        <rFont val="Calibri"/>
      </rPr>
      <t xml:space="preserve">
</t>
    </r>
    <r>
      <rPr>
        <sz val="11"/>
        <color rgb="FF000000"/>
        <rFont val="Calibri"/>
      </rPr>
      <t>interface fastethernet0/2</t>
    </r>
    <r>
      <rPr>
        <sz val="11"/>
        <color rgb="FF000000"/>
        <rFont val="Calibri"/>
      </rPr>
      <t xml:space="preserve">
</t>
    </r>
    <r>
      <rPr>
        <sz val="11"/>
        <color rgb="FF000000"/>
        <rFont val="Calibri"/>
      </rPr>
      <t>switchport mode access</t>
    </r>
    <r>
      <rPr>
        <sz val="11"/>
        <color rgb="FF000000"/>
        <rFont val="Calibri"/>
      </rPr>
      <t xml:space="preserve">
</t>
    </r>
    <r>
      <rPr>
        <sz val="11"/>
        <color rgb="FF000000"/>
        <rFont val="Calibri"/>
      </rPr>
      <t>dot1x mac-auth-bypass</t>
    </r>
    <r>
      <rPr>
        <sz val="11"/>
        <color rgb="FF000000"/>
        <rFont val="Calibri"/>
      </rPr>
      <t xml:space="preserve">
</t>
    </r>
    <r>
      <rPr>
        <sz val="11"/>
        <color rgb="FF000000"/>
        <rFont val="Calibri"/>
      </rPr>
      <t>If 802.1x authentication or MAB is not configured on all access switch ports connecting to LAN outlets or devices not located in the telecom room, wiring closets, or equipment rooms, this is a finding.</t>
    </r>
  </si>
  <si>
    <t>V-5628</t>
  </si>
  <si>
    <r>
      <rPr>
        <sz val="11"/>
        <rFont val="Calibri"/>
      </rPr>
      <t>A dedicated management VLAN or VLANs must be configured to keep management traffic separate from user data and control plane traffic.</t>
    </r>
  </si>
  <si>
    <r>
      <rPr>
        <sz val="11"/>
        <color rgb="FF000000"/>
        <rFont val="Calibri"/>
      </rPr>
      <t>Best practices for VLAN-based networks is create a dedicated management VLAN, prune unnecessary ports from gaining access to VLAN 1 as well as the management VLAN, and to separate in-band management, device protocol, and data traffic.</t>
    </r>
  </si>
  <si>
    <r>
      <rPr>
        <sz val="11"/>
        <color rgb="FF000000"/>
        <rFont val="Calibri"/>
      </rPr>
      <t>All ports, including the internal sc0 interface, are configured by default to be members of VLAN 1. In a VLAN-based network, switches use VLAN 1 as the default VLAN for in-band management and to communicate with other networking devices using Spanning-Tree Protocol (STP), Cisco Discovery Protocol (CDP), Dynamic Trunking Protocol (DTP), VLAN Trunking Protocol (VTP), and Port Aggregation Protocol (PAgP) all untagged traffic. As a consequence, VLAN 1 may unwisely span the entire network if not appropriately pruned. If its scope is large enough, the risk of compromise can increase significantly.</t>
    </r>
  </si>
  <si>
    <r>
      <rPr>
        <sz val="11"/>
        <color rgb="FF000000"/>
        <rFont val="Calibri"/>
      </rPr>
      <t>Review the device configurations to determine if a dedicated VLAN(s) have been implemented for the management network. VLAN 1 must not be used.</t>
    </r>
    <r>
      <rPr>
        <sz val="11"/>
        <color rgb="FF000000"/>
        <rFont val="Calibri"/>
      </rPr>
      <t xml:space="preserve">
</t>
    </r>
    <r>
      <rPr>
        <sz val="11"/>
        <color rgb="FF000000"/>
        <rFont val="Calibri"/>
      </rPr>
      <t>If a dedicated VLAN or VLANs have not been established for the management network, this is a finding.</t>
    </r>
    <r>
      <rPr>
        <sz val="11"/>
        <color rgb="FF000000"/>
        <rFont val="Calibri"/>
      </rPr>
      <t xml:space="preserve">
</t>
    </r>
    <r>
      <rPr>
        <sz val="11"/>
        <color rgb="FF000000"/>
        <rFont val="Calibri"/>
      </rPr>
      <t>If VLAN 1 is used for management, this is also a finding.</t>
    </r>
  </si>
  <si>
    <t>V-5645</t>
  </si>
  <si>
    <r>
      <rPr>
        <sz val="11"/>
        <rFont val="Calibri"/>
      </rPr>
      <t>Cisco Express Forwarding (CEF) must be enabled on all supported Cisco Layer 3 IP devices.</t>
    </r>
  </si>
  <si>
    <r>
      <rPr>
        <sz val="11"/>
        <color rgb="FF000000"/>
        <rFont val="Calibri"/>
      </rPr>
      <t>1. If the Cisco Layer 3 IP device is not enabled by default, enable Distributed CEF Mode globally.</t>
    </r>
    <r>
      <rPr>
        <sz val="11"/>
        <color rgb="FF000000"/>
        <rFont val="Calibri"/>
      </rPr>
      <t xml:space="preserve">
</t>
    </r>
    <r>
      <rPr>
        <sz val="11"/>
        <color rgb="FF000000"/>
        <rFont val="Calibri"/>
      </rPr>
      <t>Router(config)# ip cef distributed</t>
    </r>
    <r>
      <rPr>
        <sz val="11"/>
        <color rgb="FF000000"/>
        <rFont val="Calibri"/>
      </rPr>
      <t xml:space="preserve">
</t>
    </r>
    <r>
      <rPr>
        <sz val="11"/>
        <color rgb="FF000000"/>
        <rFont val="Calibri"/>
      </rPr>
      <t>2. If Distributed CEF Mode is not supported, enable Centralized CEF Mode globally.</t>
    </r>
    <r>
      <rPr>
        <sz val="11"/>
        <color rgb="FF000000"/>
        <rFont val="Calibri"/>
      </rPr>
      <t xml:space="preserve">
</t>
    </r>
    <r>
      <rPr>
        <sz val="11"/>
        <color rgb="FF000000"/>
        <rFont val="Calibri"/>
      </rPr>
      <t>Router(config)# ip cef</t>
    </r>
    <r>
      <rPr>
        <sz val="11"/>
        <color rgb="FF000000"/>
        <rFont val="Calibri"/>
      </rPr>
      <t xml:space="preserve">
</t>
    </r>
    <r>
      <rPr>
        <sz val="11"/>
        <color rgb="FF000000"/>
        <rFont val="Calibri"/>
      </rPr>
      <t>3. If CEF is not supported in any capacity on the device, this finding is NA.</t>
    </r>
  </si>
  <si>
    <r>
      <rPr>
        <sz val="11"/>
        <color rgb="FF000000"/>
        <rFont val="Calibri"/>
      </rPr>
      <t>The Cisco Express Forwarding (CEF) switching mode replaces the traditional Cisco routing cache with a data structure that mirrors the entire system routing table. Because there is no need to build cache entries when traffic starts arriving for new destinations, CEF behaves more predictably when presented with large volumes of traffic addressed to many destinations such as a SYN flood attacks. Because many SYN flood attacks use randomized source addresses to which the hosts under attack will reply to, there can be a substantial amount of traffic for a large number of destinations that the router will have to handle. Consequently, routers configured for CEF will perform better under SYN floods directed at hosts inside the network than routers using the traditional cache.</t>
    </r>
  </si>
  <si>
    <r>
      <rPr>
        <sz val="11"/>
        <color rgb="FF000000"/>
        <rFont val="Calibri"/>
      </rPr>
      <t>Determine if the Cisco Layer 3 device supports the use of CEF switching mode. If the current IOS version available for the device does not support CEF in any capacity, this requirement will be NA.</t>
    </r>
    <r>
      <rPr>
        <sz val="11"/>
        <color rgb="FF000000"/>
        <rFont val="Calibri"/>
      </rPr>
      <t xml:space="preserve">
</t>
    </r>
    <r>
      <rPr>
        <sz val="11"/>
        <color rgb="FF000000"/>
        <rFont val="Calibri"/>
      </rPr>
      <t xml:space="preserve">Most Cisco Layer 3 devices will support CEF in either Distributed or Central Mode. </t>
    </r>
    <r>
      <rPr>
        <sz val="11"/>
        <color rgb="FF000000"/>
        <rFont val="Calibri"/>
      </rPr>
      <t xml:space="preserve">
</t>
    </r>
    <r>
      <rPr>
        <sz val="11"/>
        <color rgb="FF000000"/>
        <rFont val="Calibri"/>
      </rPr>
      <t>1. If the device supports Distributed CEF Mode (dCEF), verify that it has been globally enabled.</t>
    </r>
    <r>
      <rPr>
        <sz val="11"/>
        <color rgb="FF000000"/>
        <rFont val="Calibri"/>
      </rPr>
      <t xml:space="preserve">
</t>
    </r>
    <r>
      <rPr>
        <sz val="11"/>
        <color rgb="FF000000"/>
        <rFont val="Calibri"/>
      </rPr>
      <t xml:space="preserve">2. If the device only supports Central CEF Mode (CEF), verify the function has been globally enabled. </t>
    </r>
    <r>
      <rPr>
        <sz val="11"/>
        <color rgb="FF000000"/>
        <rFont val="Calibri"/>
      </rPr>
      <t xml:space="preserve">
</t>
    </r>
    <r>
      <rPr>
        <sz val="11"/>
        <color rgb="FF000000"/>
        <rFont val="Calibri"/>
      </rPr>
      <t>Many of the devices have CEF enabled by default and many of the configurations will not show if CEF functionality is enabled. To verify CEF is running on a Cisco Layer 3 device with IOS run the following command:</t>
    </r>
    <r>
      <rPr>
        <sz val="11"/>
        <color rgb="FF000000"/>
        <rFont val="Calibri"/>
      </rPr>
      <t xml:space="preserve">
</t>
    </r>
    <r>
      <rPr>
        <sz val="11"/>
        <color rgb="FF000000"/>
        <rFont val="Calibri"/>
      </rPr>
      <t>router#show ip cef</t>
    </r>
    <r>
      <rPr>
        <sz val="11"/>
        <color rgb="FF000000"/>
        <rFont val="Calibri"/>
      </rPr>
      <t xml:space="preserve">
</t>
    </r>
    <r>
      <rPr>
        <sz val="11"/>
        <color rgb="FF000000"/>
        <rFont val="Calibri"/>
      </rPr>
      <t>%CEF not running</t>
    </r>
    <r>
      <rPr>
        <sz val="11"/>
        <color rgb="FF000000"/>
        <rFont val="Calibri"/>
      </rPr>
      <t xml:space="preserve">
</t>
    </r>
    <r>
      <rPr>
        <sz val="11"/>
        <color rgb="FF000000"/>
        <rFont val="Calibri"/>
      </rPr>
      <t>If CEF is shown to be not running, this is a finding.</t>
    </r>
  </si>
  <si>
    <t>V-5646</t>
  </si>
  <si>
    <r>
      <rPr>
        <sz val="11"/>
        <rFont val="Calibri"/>
      </rPr>
      <t>The network device must drop half-open TCP connections through filtering thresholds or timeout periods.</t>
    </r>
  </si>
  <si>
    <r>
      <rPr>
        <sz val="11"/>
        <color rgb="FF000000"/>
        <rFont val="Calibri"/>
      </rPr>
      <t>Configure the device to drop half-open TCP connections through threshold filtering or timeout periods.</t>
    </r>
  </si>
  <si>
    <r>
      <rPr>
        <sz val="11"/>
        <color rgb="FF000000"/>
        <rFont val="Calibri"/>
      </rPr>
      <t>A TCP connection consists of a three-way handshake message sequence. A connection request is transmitted by the originator, an acknowledgement is returned from the receiver, and then an acceptance of that acknowledgement is sent by the originator.</t>
    </r>
    <r>
      <rPr>
        <sz val="11"/>
        <color rgb="FF000000"/>
        <rFont val="Calibri"/>
      </rPr>
      <t xml:space="preserve">
</t>
    </r>
    <r>
      <rPr>
        <sz val="11"/>
        <color rgb="FF000000"/>
        <rFont val="Calibri"/>
      </rPr>
      <t>An attacker’s goal in this scenario is to cause a denial of service to the network or device by initiating a high volume of TCP packets, then never sending an acknowledgement, leaving connections in a half-opened state.  Without the device having a connection or time threshold for these half-opened sessions, the device risks being a victim of a denial of service attack.  Setting a TCP timeout threshold will instruct the device to shut down any incomplete connections. Services such as SSH, BGP, SNMP, LDP, etc. are some services that may be prone to these types of denial of service attacks. If the router does not have any BGP connections with BGP neighbors across WAN links, values could be set to even tighter constraints.</t>
    </r>
  </si>
  <si>
    <r>
      <rPr>
        <sz val="11"/>
        <color rgb="FF000000"/>
        <rFont val="Calibri"/>
      </rPr>
      <t>Review the device configuration to validate threshold filters or timeout periods are set for dropping excessive half-open TCP connections.</t>
    </r>
    <r>
      <rPr>
        <sz val="11"/>
        <color rgb="FF000000"/>
        <rFont val="Calibri"/>
      </rPr>
      <t xml:space="preserve">
</t>
    </r>
    <r>
      <rPr>
        <sz val="11"/>
        <color rgb="FF000000"/>
        <rFont val="Calibri"/>
      </rPr>
      <t>For timeout periods, the time should be set to 10 seconds or less.  If the device can not be configured for 10 seconds or less, it should be set to the least amount of time allowable in the configuration.  Threshold filters will need to be determined by the organization for optimal filtering.</t>
    </r>
    <r>
      <rPr>
        <sz val="11"/>
        <color rgb="FF000000"/>
        <rFont val="Calibri"/>
      </rPr>
      <t xml:space="preserve">
</t>
    </r>
    <r>
      <rPr>
        <sz val="11"/>
        <color rgb="FF000000"/>
        <rFont val="Calibri"/>
      </rPr>
      <t xml:space="preserve">IOS Configuration Example: </t>
    </r>
    <r>
      <rPr>
        <sz val="11"/>
        <color rgb="FF000000"/>
        <rFont val="Calibri"/>
      </rPr>
      <t xml:space="preserve">
</t>
    </r>
    <r>
      <rPr>
        <sz val="11"/>
        <color rgb="FF000000"/>
        <rFont val="Calibri"/>
      </rPr>
      <t>ip tcp synwait-time 10</t>
    </r>
  </si>
  <si>
    <t>V-5731</t>
  </si>
  <si>
    <r>
      <rPr>
        <sz val="11"/>
        <rFont val="Calibri"/>
      </rPr>
      <t>The SA will utilize ingress and egress ACLs to restrict traffic destined to the enclave perimeter in accordance with the guidelines contained in DoD Instruction 8551.1 for all ports and protocols required for operational commitments.</t>
    </r>
  </si>
  <si>
    <r>
      <rPr>
        <sz val="11"/>
        <color rgb="FF000000"/>
        <rFont val="Calibri"/>
      </rPr>
      <t>The SA will utilize ingress and egress ACLs to restrict traffic in accordance with the guidelines contained in DOD Instruction 8551.1 for all services and protocols required for operational commitments.</t>
    </r>
  </si>
  <si>
    <r>
      <rPr>
        <sz val="11"/>
        <color rgb="FF000000"/>
        <rFont val="Calibri"/>
      </rPr>
      <t>Vulnerability assessments must be reviewed by the SA and protocols must be approved by the IA staff before entering the enclave.</t>
    </r>
    <r>
      <rPr>
        <sz val="11"/>
        <color rgb="FF000000"/>
        <rFont val="Calibri"/>
      </rPr>
      <t xml:space="preserve">
</t>
    </r>
    <r>
      <rPr>
        <sz val="11"/>
        <color rgb="FF000000"/>
        <rFont val="Calibri"/>
      </rPr>
      <t>Access Control Lists (ACLs) are the first line of defense in a layered security approach.  They permit authorized packets and deny unauthorized packets based on port or service type.  They enhance the posture of the network by not allowing packets to even reach a potential target within the security domain.  The list provided are highly susceptible ports and services that should be blocked or limited as much as possible without adversely affecting customer requirements.   Auditing packets attempting to penetrate the network but are stopped by an ACL will allow network administrators to broaden their protective ring and more tightly define the scope of operation.</t>
    </r>
    <r>
      <rPr>
        <sz val="11"/>
        <color rgb="FF000000"/>
        <rFont val="Calibri"/>
      </rPr>
      <t xml:space="preserve">
</t>
    </r>
    <r>
      <rPr>
        <sz val="11"/>
        <color rgb="FF000000"/>
        <rFont val="Calibri"/>
      </rPr>
      <t>If the perimeter is in a Deny-by-Default posture and what is allowed through the filter is IAW DoD Instruction 8551.1, and if the permit rule is explicitly defined with explicit ports and protocols allowed, then all requirements related to PPS being blocked would be satisfied.</t>
    </r>
  </si>
  <si>
    <r>
      <rPr>
        <sz val="11"/>
        <color rgb="FF000000"/>
        <rFont val="Calibri"/>
      </rPr>
      <t xml:space="preserve">Identify the device or devices that make up the perimeter defense. Review the configuration of the premise routers and firewalls and verify that the filters are IAW DoD 8551. </t>
    </r>
    <r>
      <rPr>
        <sz val="11"/>
        <color rgb="FF000000"/>
        <rFont val="Calibri"/>
      </rPr>
      <t xml:space="preserve">
</t>
    </r>
    <r>
      <rPr>
        <sz val="11"/>
        <color rgb="FF000000"/>
        <rFont val="Calibri"/>
      </rPr>
      <t>SA will review PPS Vulnerability Assessment of every port allowed into the enclave and apply all appropriate mitigations defined in the VA report. All ports and protocols allowed into the enclave must be registered in the PPSM database.</t>
    </r>
    <r>
      <rPr>
        <sz val="11"/>
        <color rgb="FF000000"/>
        <rFont val="Calibri"/>
      </rPr>
      <t xml:space="preserve">
</t>
    </r>
    <r>
      <rPr>
        <sz val="11"/>
        <color rgb="FF000000"/>
        <rFont val="Calibri"/>
      </rPr>
      <t>Note: It is the responsibility of the enclave owner to have the applications the enclave uses registered in the PPSM database.</t>
    </r>
  </si>
  <si>
    <t>V-7009</t>
  </si>
  <si>
    <r>
      <rPr>
        <sz val="11"/>
        <rFont val="Calibri"/>
      </rPr>
      <t>An Infinite Lifetime key must be set to never expire. The lifetime of the key will be configured as infinite for route authentication, if supported by the current approved router software version.</t>
    </r>
  </si>
  <si>
    <r>
      <rPr>
        <sz val="11"/>
        <color rgb="FF000000"/>
        <rFont val="Calibri"/>
      </rPr>
      <t>This check is in place to ensure keys do not expire creating a DOS due to adjacencies being dropped and routes being aged out. The recommendation is to use two rotating six month keys with a third key set as infinite lifetime. The lifetime key should be changed 7 days after the rotating keys have expired and redefined.</t>
    </r>
  </si>
  <si>
    <r>
      <rPr>
        <sz val="11"/>
        <color rgb="FF000000"/>
        <rFont val="Calibri"/>
      </rPr>
      <t>Only Interior Gateway Protocols (IGPs) use key chains. When configuring authentication for routing protocols that provide key chains, configure two rotating keys with overlapping expiration dates--both with a 180-day or less lifetime. A third key must also be defined with an infinite lifetime. Both of these steps ensure there will always be a key that can be placed into service by all peers. If a time period occurs during which no key is activated, authentication cannot occur; hence, route updates will not occur. The lifetime key should be changed 7 days after successful key rotation and synchronization has occurred with all peers.</t>
    </r>
  </si>
  <si>
    <r>
      <rPr>
        <sz val="11"/>
        <color rgb="FF000000"/>
        <rFont val="Calibri"/>
      </rPr>
      <t>Review the running configuration to determine if key authentication has been defined with an infinite lifetime.</t>
    </r>
    <r>
      <rPr>
        <sz val="11"/>
        <color rgb="FF000000"/>
        <rFont val="Calibri"/>
      </rPr>
      <t xml:space="preserve">
</t>
    </r>
    <r>
      <rPr>
        <sz val="11"/>
        <color rgb="FF000000"/>
        <rFont val="Calibri"/>
      </rPr>
      <t>If an infinite key has not been configured, this is a finding.</t>
    </r>
    <r>
      <rPr>
        <sz val="11"/>
        <color rgb="FF000000"/>
        <rFont val="Calibri"/>
      </rPr>
      <t xml:space="preserve">
</t>
    </r>
    <r>
      <rPr>
        <sz val="11"/>
        <color rgb="FF000000"/>
        <rFont val="Calibri"/>
      </rPr>
      <t>OSPFv2 Example</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10.1.12.2 255.255.255.0</t>
    </r>
    <r>
      <rPr>
        <sz val="11"/>
        <color rgb="FF000000"/>
        <rFont val="Calibri"/>
      </rPr>
      <t xml:space="preserve">
</t>
    </r>
    <r>
      <rPr>
        <sz val="11"/>
        <color rgb="FF000000"/>
        <rFont val="Calibri"/>
      </rPr>
      <t xml:space="preserve">  ip ospf authentication key-chain OSPF_KEY</t>
    </r>
    <r>
      <rPr>
        <sz val="11"/>
        <color rgb="FF000000"/>
        <rFont val="Calibri"/>
      </rPr>
      <t xml:space="preserve">
</t>
    </r>
    <r>
      <rPr>
        <sz val="11"/>
        <color rgb="FF000000"/>
        <rFont val="Calibri"/>
      </rPr>
      <t>key chain OSPF_KEY</t>
    </r>
    <r>
      <rPr>
        <sz val="11"/>
        <color rgb="FF000000"/>
        <rFont val="Calibri"/>
      </rPr>
      <t xml:space="preserve">
</t>
    </r>
    <r>
      <rPr>
        <sz val="11"/>
        <color rgb="FF000000"/>
        <rFont val="Calibri"/>
      </rPr>
      <t>key 1</t>
    </r>
    <r>
      <rPr>
        <sz val="11"/>
        <color rgb="FF000000"/>
        <rFont val="Calibri"/>
      </rPr>
      <t xml:space="preserve">
</t>
    </r>
    <r>
      <rPr>
        <sz val="11"/>
        <color rgb="FF000000"/>
        <rFont val="Calibri"/>
      </rPr>
      <t xml:space="preserve">  key-string WWWWW </t>
    </r>
    <r>
      <rPr>
        <sz val="11"/>
        <color rgb="FF000000"/>
        <rFont val="Calibri"/>
      </rPr>
      <t xml:space="preserve">
</t>
    </r>
    <r>
      <rPr>
        <sz val="11"/>
        <color rgb="FF000000"/>
        <rFont val="Calibri"/>
      </rPr>
      <t xml:space="preserve">    send-lifetime 16:00:00 Feb 22 2017 16:00:00 Aug 22 2017</t>
    </r>
    <r>
      <rPr>
        <sz val="11"/>
        <color rgb="FF000000"/>
        <rFont val="Calibri"/>
      </rPr>
      <t xml:space="preserve">
</t>
    </r>
    <r>
      <rPr>
        <sz val="11"/>
        <color rgb="FF000000"/>
        <rFont val="Calibri"/>
      </rPr>
      <t xml:space="preserve">    accept-lifetime 16:00:00 Feb 22 2017 16:00:00 Aug 22 2017</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 xml:space="preserve">  key-string XXXXX </t>
    </r>
    <r>
      <rPr>
        <sz val="11"/>
        <color rgb="FF000000"/>
        <rFont val="Calibri"/>
      </rPr>
      <t xml:space="preserve">
</t>
    </r>
    <r>
      <rPr>
        <sz val="11"/>
        <color rgb="FF000000"/>
        <rFont val="Calibri"/>
      </rPr>
      <t xml:space="preserve">    send-lifetime 16:00:00 Aug 21 2017 16:00:00 Feb 20 2018</t>
    </r>
    <r>
      <rPr>
        <sz val="11"/>
        <color rgb="FF000000"/>
        <rFont val="Calibri"/>
      </rPr>
      <t xml:space="preserve">
</t>
    </r>
    <r>
      <rPr>
        <sz val="11"/>
        <color rgb="FF000000"/>
        <rFont val="Calibri"/>
      </rPr>
      <t xml:space="preserve">    accept-lifetime 16:00:00 Aug 21 2017 16:00:00 Feb 20 2018</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key 99999</t>
    </r>
    <r>
      <rPr>
        <sz val="11"/>
        <color rgb="FF000000"/>
        <rFont val="Calibri"/>
      </rPr>
      <t xml:space="preserve">
</t>
    </r>
    <r>
      <rPr>
        <sz val="11"/>
        <color rgb="FF000000"/>
        <rFont val="Calibri"/>
      </rPr>
      <t xml:space="preserve"> key-string YYYYY </t>
    </r>
    <r>
      <rPr>
        <sz val="11"/>
        <color rgb="FF000000"/>
        <rFont val="Calibri"/>
      </rPr>
      <t xml:space="preserve">
</t>
    </r>
    <r>
      <rPr>
        <sz val="11"/>
        <color rgb="FF000000"/>
        <rFont val="Calibri"/>
      </rPr>
      <t xml:space="preserve">    send-lifetime 15:59:00 Feb 20 2018 infinite</t>
    </r>
    <r>
      <rPr>
        <sz val="11"/>
        <color rgb="FF000000"/>
        <rFont val="Calibri"/>
      </rPr>
      <t xml:space="preserve">
</t>
    </r>
    <r>
      <rPr>
        <sz val="11"/>
        <color rgb="FF000000"/>
        <rFont val="Calibri"/>
      </rPr>
      <t xml:space="preserve">    accept-lifetime 15:59:00 Feb 20 2018 infinite</t>
    </r>
    <r>
      <rPr>
        <sz val="11"/>
        <color rgb="FF000000"/>
        <rFont val="Calibri"/>
      </rPr>
      <t xml:space="preserve">
</t>
    </r>
    <r>
      <rPr>
        <sz val="11"/>
        <color rgb="FF000000"/>
        <rFont val="Calibri"/>
      </rPr>
      <t xml:space="preserve">  cryptographic-algorithm hmac-sha-256 </t>
    </r>
    <r>
      <rPr>
        <sz val="11"/>
        <color rgb="FF000000"/>
        <rFont val="Calibri"/>
      </rPr>
      <t xml:space="preserve">
</t>
    </r>
    <r>
      <rPr>
        <sz val="11"/>
        <color rgb="FF000000"/>
        <rFont val="Calibri"/>
      </rPr>
      <t>Notes: Note: Only Interior Gateway Protocols (IGPs) use key chains.</t>
    </r>
    <r>
      <rPr>
        <sz val="11"/>
        <color rgb="FF000000"/>
        <rFont val="Calibri"/>
      </rPr>
      <t xml:space="preserve">
</t>
    </r>
    <r>
      <rPr>
        <sz val="11"/>
        <color rgb="FF000000"/>
        <rFont val="Calibri"/>
      </rPr>
      <t>Notes: When using authentication keys, it is imperative the site is in compliance with the NTP policies. The router has to know the time!</t>
    </r>
    <r>
      <rPr>
        <sz val="11"/>
        <color rgb="FF000000"/>
        <rFont val="Calibri"/>
      </rPr>
      <t xml:space="preserve">
</t>
    </r>
    <r>
      <rPr>
        <sz val="11"/>
        <color rgb="FF000000"/>
        <rFont val="Calibri"/>
      </rPr>
      <t>Notes: Must make this a high number to ensure you have plenty of room to put keys in before it. All subsequent keys will be decremented by one (9998, 9997...).</t>
    </r>
  </si>
  <si>
    <t>V-7011</t>
  </si>
  <si>
    <r>
      <rPr>
        <sz val="11"/>
        <rFont val="Calibri"/>
      </rPr>
      <t>The network element’s auxiliary port must be disabled unless it is connected to a secured modem providing encryption and authentication.</t>
    </r>
  </si>
  <si>
    <r>
      <rPr>
        <sz val="11"/>
        <color rgb="FF000000"/>
        <rFont val="Calibri"/>
      </rPr>
      <t>Disable the auxiliary port. If used for out-of-band administrative access, the port must be connected to a secured modem providing encryption and authentication.</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</si>
  <si>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 key fob and granted access to the appropriate maintenance port, thus the technician will gain access to the managed device (router, switch, etc.).  The token provides a method of strong (two-factor) user authentication.  The token works in conjunction with a server to generate one-time user passwords that will change values at second intervals.  The user must know a personal identification number (PIN) and possess the token to be allowed access to the device.</t>
    </r>
  </si>
  <si>
    <r>
      <rPr>
        <sz val="11"/>
        <color rgb="FF000000"/>
        <rFont val="Calibri"/>
      </rPr>
      <t>Review the configuration and verify that the auxiliary port is disabled unless a secured modem providing encryption and authentication is connected to it. The following configuration disables the Cisco IOS auxiliary 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line aux 0</t>
    </r>
    <r>
      <rPr>
        <sz val="11"/>
        <color rgb="FF000000"/>
        <rFont val="Calibri"/>
      </rPr>
      <t xml:space="preserve">
</t>
    </r>
    <r>
      <rPr>
        <sz val="11"/>
        <color rgb="FF000000"/>
        <rFont val="Calibri"/>
      </rPr>
      <t xml:space="preserve"> no exec</t>
    </r>
    <r>
      <rPr>
        <sz val="11"/>
        <color rgb="FF000000"/>
        <rFont val="Calibri"/>
      </rPr>
      <t xml:space="preserve">
</t>
    </r>
    <r>
      <rPr>
        <sz val="11"/>
        <color rgb="FF000000"/>
        <rFont val="Calibri"/>
      </rPr>
      <t>Note: The command transport input none must be configured under the line aux 0. However, this is the default and will not be shown in the running configuration.</t>
    </r>
  </si>
  <si>
    <t>V-14632</t>
  </si>
  <si>
    <r>
      <rPr>
        <sz val="11"/>
        <rFont val="Calibri"/>
      </rPr>
      <t>The ISSO/NSO will ensure the route to the AG network adheres to the PPS CAL boundary 13 and 14 policies and is in compliance with all perimeter filtering defined in the perimeter and router sections of the Network STIG.</t>
    </r>
  </si>
  <si>
    <r>
      <rPr>
        <sz val="11"/>
        <color rgb="FF000000"/>
        <rFont val="Calibri"/>
      </rPr>
      <t>Ensure the perimeter is protected from this path. A deny by default policy is enforced at this connection and the site is in compliance with all PPS 13 and 14 boundaries.</t>
    </r>
  </si>
  <si>
    <r>
      <rPr>
        <sz val="11"/>
        <color rgb="FF000000"/>
        <rFont val="Calibri"/>
      </rPr>
      <t>The enclave perimeter requirement for filtering, to include JTF-GNO PPS filtering rules, and monitoring traffic will be enforced for any traffic from the AG.  All traffic entering the enclave from the AG must enter through the firewall and be monitored by internal IDS.  All traffic leaving the enclave, regardless of the destination--AG or NIPRNet addresses, will be filtered by the premise router's egress filter to verify that the source IP address belongs to the enclave.</t>
    </r>
  </si>
  <si>
    <r>
      <rPr>
        <sz val="11"/>
        <color rgb="FF000000"/>
        <rFont val="Calibri"/>
      </rPr>
      <t>The enclave perimeter requirement for filtering, to include JTF-GNO PPS filtering rules, and monitoring traffic will be enforced for any traffic from the AG. All traffic leaving the enclave, regardless of the destination--AG or NIPRNet addresses, will be filtered by the premise router's egress filter to verify that the source IP address belongs to the enclave.</t>
    </r>
    <r>
      <rPr>
        <sz val="11"/>
        <color rgb="FF000000"/>
        <rFont val="Calibri"/>
      </rPr>
      <t xml:space="preserve">
</t>
    </r>
    <r>
      <rPr>
        <sz val="11"/>
        <color rgb="FF000000"/>
        <rFont val="Calibri"/>
      </rPr>
      <t>Note:  An Approved Gateway (AG) is any external connection from a DoD NIPRNet enclave to an Internet Service Provider, or network owned by a contractor, or non-DoD federal agency that has been approved by either the DoD CIO or the DoD Component CIO.  This AG requirement does not apply to commercial cloud connections when the Cloud Service Provider (CSP) network is connected via the NIPRNet Boundary Cloud Access Point (BCAP).</t>
    </r>
  </si>
  <si>
    <t>V-14637</t>
  </si>
  <si>
    <r>
      <rPr>
        <sz val="11"/>
        <rFont val="Calibri"/>
      </rPr>
      <t>Router advertisements must be suppressed on all external-facing IPv6-enabled interfaces.</t>
    </r>
  </si>
  <si>
    <r>
      <rPr>
        <sz val="11"/>
        <color rgb="FF000000"/>
        <rFont val="Calibri"/>
      </rPr>
      <t>Configure the network device to enable route advertisement suppression on all external facing have IPv6 enabled on the interface.</t>
    </r>
  </si>
  <si>
    <r>
      <rPr>
        <sz val="11"/>
        <color rgb="FF000000"/>
        <rFont val="Calibri"/>
      </rPr>
      <t xml:space="preserve">Many of the known attacks in stateless autoconfiguration are defined in RFC 3756 were present in IPv4 ARP attacks. IPSec AH was originally suggested as mitigation for the link local attacks, but has since been found to have bootstrapping problems and to be very administrative intensive. Due to first requiring an IP address in order to set up the IPSec security association creates the chicken-before-the-egg dilemma. There are solutions being developed (Secure Neighbor Discovery and Cryptographic Generated Addressing) to secure these threats but are not currently available at the time of this writing. </t>
    </r>
    <r>
      <rPr>
        <sz val="11"/>
        <color rgb="FF000000"/>
        <rFont val="Calibri"/>
      </rPr>
      <t xml:space="preserve">
</t>
    </r>
    <r>
      <rPr>
        <sz val="11"/>
        <color rgb="FF000000"/>
        <rFont val="Calibri"/>
      </rPr>
      <t>To mitigate these vulnerabilities, links that have no hosts connected such as the interface connecting to external gateways will be configured to suppress router advertisements.</t>
    </r>
    <r>
      <rPr>
        <sz val="11"/>
        <color rgb="FF000000"/>
        <rFont val="Calibri"/>
      </rPr>
      <t xml:space="preserve">
</t>
    </r>
    <r>
      <rPr>
        <sz val="11"/>
        <color rgb="FF000000"/>
        <rFont val="Calibri"/>
      </rPr>
      <t>Disable (or do not configure) all IPv6 Neighbor Discovery functions across tunnels including the Neighbor Unreachability Detection (NUD) function.  Note: this is applicable only when the inner IP layer is IPv6 since IPv4 does not have the Neighbor Discovery functionality.</t>
    </r>
  </si>
  <si>
    <r>
      <rPr>
        <sz val="11"/>
        <color rgb="FF000000"/>
        <rFont val="Calibri"/>
      </rPr>
      <t>Inspect the device configuration to validate IPv6 router advertisement suppression is enabled on all external-facing interfaces. This is applicable to all IPv6-enabled interfaces connected to an IP backbone (i.e. NIPRNet, SIPRNet, etc), backdoor link, or an alternate gateway (AG).</t>
    </r>
    <r>
      <rPr>
        <sz val="11"/>
        <color rgb="FF000000"/>
        <rFont val="Calibri"/>
      </rPr>
      <t xml:space="preserve">
</t>
    </r>
    <r>
      <rPr>
        <sz val="11"/>
        <color rgb="FF000000"/>
        <rFont val="Calibri"/>
      </rPr>
      <t>The configuration to suppress IPv6 router advertisements will look similar to the following on IOS devices:</t>
    </r>
    <r>
      <rPr>
        <sz val="11"/>
        <color rgb="FF000000"/>
        <rFont val="Calibri"/>
      </rPr>
      <t xml:space="preserve">
</t>
    </r>
    <r>
      <rPr>
        <sz val="11"/>
        <color rgb="FF000000"/>
        <rFont val="Calibri"/>
      </rPr>
      <t>interface fa0/0</t>
    </r>
    <r>
      <rPr>
        <sz val="11"/>
        <color rgb="FF000000"/>
        <rFont val="Calibri"/>
      </rPr>
      <t xml:space="preserve">
</t>
    </r>
    <r>
      <rPr>
        <sz val="11"/>
        <color rgb="FF000000"/>
        <rFont val="Calibri"/>
      </rPr>
      <t xml:space="preserve"> ipv6 address 2001::0:0:1/64</t>
    </r>
    <r>
      <rPr>
        <sz val="11"/>
        <color rgb="FF000000"/>
        <rFont val="Calibri"/>
      </rPr>
      <t xml:space="preserve">
</t>
    </r>
    <r>
      <rPr>
        <sz val="11"/>
        <color rgb="FF000000"/>
        <rFont val="Calibri"/>
      </rPr>
      <t xml:space="preserve"> ipv6 nd ra suppress</t>
    </r>
    <r>
      <rPr>
        <sz val="11"/>
        <color rgb="FF000000"/>
        <rFont val="Calibri"/>
      </rPr>
      <t xml:space="preserve">
</t>
    </r>
    <r>
      <rPr>
        <sz val="11"/>
        <color rgb="FF000000"/>
        <rFont val="Calibri"/>
      </rPr>
      <t>Note: The suppression of IPv6 router advertisement is only applicable on IPv6-enabled interfaces. An IOS interface is enabled for IPv6 via the interface command ipv6 enable, which will automatically create the ipv6 link-local address, or the interface command ipv6 address. With the exception of Ethernet and FDDI, router advertisements are suppressed by default; hence, you will not see this command.</t>
    </r>
  </si>
  <si>
    <t>V-14666</t>
  </si>
  <si>
    <r>
      <rPr>
        <sz val="11"/>
        <rFont val="Calibri"/>
      </rPr>
      <t>Each eBGP neighbor must be authenticated with a unique password.</t>
    </r>
  </si>
  <si>
    <r>
      <rPr>
        <sz val="11"/>
        <color rgb="FF000000"/>
        <rFont val="Calibri"/>
      </rPr>
      <t>Configure unique password for each eBGP neighbor.</t>
    </r>
  </si>
  <si>
    <r>
      <rPr>
        <sz val="11"/>
        <color rgb="FF000000"/>
        <rFont val="Calibri"/>
      </rPr>
      <t>If the same passwords are used between eBGP neighbors, the chance of a hacker compromising any of the BGP sessions increases. It is possible that a malicious user exists in one autonomous system who would know the password used for the eBGP session. This user would then be able to hijack BGP sessions with other trusted neighbors.</t>
    </r>
  </si>
  <si>
    <r>
      <rPr>
        <sz val="11"/>
        <color rgb="FF000000"/>
        <rFont val="Calibri"/>
      </rPr>
      <t>Review the device configuration to determine if each eBGP peer is authenticated with a unique password.</t>
    </r>
    <r>
      <rPr>
        <sz val="11"/>
        <color rgb="FF000000"/>
        <rFont val="Calibri"/>
      </rPr>
      <t xml:space="preserve">
</t>
    </r>
    <r>
      <rPr>
        <sz val="11"/>
        <color rgb="FF000000"/>
        <rFont val="Calibri"/>
      </rPr>
      <t>If a unique password is not configured for each eBGP peer, this is a finding.</t>
    </r>
  </si>
  <si>
    <t>V-14667</t>
  </si>
  <si>
    <r>
      <rPr>
        <sz val="11"/>
        <rFont val="Calibri"/>
      </rPr>
      <t>Network devices must be configured with rotating keys used for authenticating IGP peers that have a duration of 180 days or less.</t>
    </r>
  </si>
  <si>
    <r>
      <rPr>
        <sz val="11"/>
        <color rgb="FF000000"/>
        <rFont val="Calibri"/>
      </rPr>
      <t>Configure the device so rotating keys expire at 180 days or less.</t>
    </r>
  </si>
  <si>
    <r>
      <rPr>
        <sz val="11"/>
        <color rgb="FF000000"/>
        <rFont val="Calibri"/>
      </rPr>
      <t>If the keys used for routing protocol authentication are guessed, the malicious user could create havoc within the network by advertising incorrect routes and redirecting traffic. Changing the keys frequently reduces the risk of them eventually being guessed. When configuring authentication for routing protocols that provide key chains, configure two rotating keys with overlapping expiration dates, both with 180-day or less expirations.</t>
    </r>
  </si>
  <si>
    <r>
      <rPr>
        <sz val="11"/>
        <color rgb="FF000000"/>
        <rFont val="Calibri"/>
      </rPr>
      <t>Review device configuration for key expirations of 180 days or less.</t>
    </r>
    <r>
      <rPr>
        <sz val="11"/>
        <color rgb="FF000000"/>
        <rFont val="Calibri"/>
      </rPr>
      <t xml:space="preserve">
</t>
    </r>
    <r>
      <rPr>
        <sz val="11"/>
        <color rgb="FF000000"/>
        <rFont val="Calibri"/>
      </rPr>
      <t>If rotating keys are not configured to expire at 180 days or less, this is a finding.</t>
    </r>
  </si>
  <si>
    <t>V-14668</t>
  </si>
  <si>
    <r>
      <rPr>
        <sz val="11"/>
        <rFont val="Calibri"/>
      </rPr>
      <t>FTP servers on the device must be disabled.</t>
    </r>
  </si>
  <si>
    <t>L3 Switch; Router Security Technical Implementation Guide Juniper; Router</t>
  </si>
  <si>
    <r>
      <rPr>
        <sz val="11"/>
        <color rgb="FF000000"/>
        <rFont val="Calibri"/>
      </rPr>
      <t>Disable FTP server services on the device.</t>
    </r>
  </si>
  <si>
    <r>
      <rPr>
        <sz val="11"/>
        <color rgb="FF000000"/>
        <rFont val="Calibri"/>
      </rPr>
      <t>The additional services enabled on a router increases the risk for an attack since the router will listen for these services. In addition, these services provide an unsecured method for an attacker to gain access to the router.</t>
    </r>
  </si>
  <si>
    <r>
      <rPr>
        <sz val="11"/>
        <color rgb="FF000000"/>
        <rFont val="Calibri"/>
      </rPr>
      <t>Review the device configuration to determine if the device has been setup to be an FTP server.</t>
    </r>
    <r>
      <rPr>
        <sz val="11"/>
        <color rgb="FF000000"/>
        <rFont val="Calibri"/>
      </rPr>
      <t xml:space="preserve">
</t>
    </r>
    <r>
      <rPr>
        <sz val="11"/>
        <color rgb="FF000000"/>
        <rFont val="Calibri"/>
      </rPr>
      <t>If the device has been configured to be an FTP server, this is a finding.</t>
    </r>
  </si>
  <si>
    <t>V-14669</t>
  </si>
  <si>
    <r>
      <rPr>
        <sz val="11"/>
        <rFont val="Calibri"/>
      </rPr>
      <t>The administrator must ensure BSD r command services are disabled.</t>
    </r>
  </si>
  <si>
    <r>
      <rPr>
        <sz val="11"/>
        <color rgb="FF000000"/>
        <rFont val="Calibri"/>
      </rPr>
      <t>Configure the device to disable BSDr command services.</t>
    </r>
  </si>
  <si>
    <r>
      <rPr>
        <sz val="11"/>
        <color rgb="FF000000"/>
        <rFont val="Calibri"/>
      </rPr>
      <t>Berkeley Software Distribution (BSD) “r” commands allow users to execute commands on remote systems using a variety of protocols.  The BSD "r" commands (e.g., rsh, rlogin, rcp, rdump, rrestore, and rdist) are designed to provide convenient remote access without passwords to services such as remote command execution (rsh), remote login (rlogin), and remote file copy (rcp and rdist).  The difficulty with these commands is that they use address-based authentication.  An attacker who convinces a server that he is coming from a "trusted" machine can essentially get complete and unrestricted access to a system.  The attacker can convince the server by impersonating a trusted machine and using IP address, by confusing DNS so that DNS thinks that the attacker's IP address maps to a trusted machine's name, or by any of a number of other methods</t>
    </r>
  </si>
  <si>
    <r>
      <rPr>
        <sz val="11"/>
        <color rgb="FF000000"/>
        <rFont val="Calibri"/>
      </rPr>
      <t>Verify that the following BSDr global commands are not defined in the configuration:</t>
    </r>
    <r>
      <rPr>
        <sz val="11"/>
        <color rgb="FF000000"/>
        <rFont val="Calibri"/>
      </rPr>
      <t xml:space="preserve">
</t>
    </r>
    <r>
      <rPr>
        <sz val="11"/>
        <color rgb="FF000000"/>
        <rFont val="Calibri"/>
      </rPr>
      <t xml:space="preserve">     ip rcmd rcp-enable</t>
    </r>
    <r>
      <rPr>
        <sz val="11"/>
        <color rgb="FF000000"/>
        <rFont val="Calibri"/>
      </rPr>
      <t xml:space="preserve">
</t>
    </r>
    <r>
      <rPr>
        <sz val="11"/>
        <color rgb="FF000000"/>
        <rFont val="Calibri"/>
      </rPr>
      <t xml:space="preserve">     ip rcmd rsh-enable</t>
    </r>
    <r>
      <rPr>
        <sz val="11"/>
        <color rgb="FF000000"/>
        <rFont val="Calibri"/>
      </rPr>
      <t xml:space="preserve">
</t>
    </r>
    <r>
      <rPr>
        <sz val="11"/>
        <color rgb="FF000000"/>
        <rFont val="Calibri"/>
      </rPr>
      <t>These commands have been disabled by default in IOS since version 12.0.</t>
    </r>
  </si>
  <si>
    <t>V-14670</t>
  </si>
  <si>
    <r>
      <rPr>
        <sz val="11"/>
        <rFont val="Calibri"/>
      </rPr>
      <t>The network element must be configured so that ICMPv6 unreachable notifications and redirects are disabled on all external facing interfaces.</t>
    </r>
  </si>
  <si>
    <r>
      <rPr>
        <sz val="11"/>
        <color rgb="FF000000"/>
        <rFont val="Calibri"/>
      </rPr>
      <t>The network element configuration must be changed to ensure ICMPv6 unreachables and redirects are disabled at all external interfaces.</t>
    </r>
  </si>
  <si>
    <r>
      <rPr>
        <sz val="11"/>
        <color rgb="FF000000"/>
        <rFont val="Calibri"/>
      </rPr>
      <t>The Internet Control Message Protocol version 6 (ICMPv6) supports IPv6 traffic by relaying information about paths, routes, and network conditions. Routers automatically send ICMPv6 messages under a wide variety of conditions. ICMPv6 messages are commonly used by attackers for network mapping and diagnosis: Host unreachable, and Redirect.</t>
    </r>
  </si>
  <si>
    <r>
      <rPr>
        <sz val="11"/>
        <color rgb="FF000000"/>
        <rFont val="Calibri"/>
      </rPr>
      <t>Review the active configuration to determine if controls have been defined to ensure router has ICMPv6 unreachables or redirects disabled any external interfaces.</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ipv6 address 2001::0:0:1/64</t>
    </r>
    <r>
      <rPr>
        <sz val="11"/>
        <color rgb="FF000000"/>
        <rFont val="Calibri"/>
      </rPr>
      <t xml:space="preserve">
</t>
    </r>
    <r>
      <rPr>
        <sz val="11"/>
        <color rgb="FF000000"/>
        <rFont val="Calibri"/>
      </rPr>
      <t>ip access-group 101 in</t>
    </r>
    <r>
      <rPr>
        <sz val="11"/>
        <color rgb="FF000000"/>
        <rFont val="Calibri"/>
      </rPr>
      <t xml:space="preserve">
</t>
    </r>
    <r>
      <rPr>
        <sz val="11"/>
        <color rgb="FF000000"/>
        <rFont val="Calibri"/>
      </rPr>
      <t>no ipv6 redirects</t>
    </r>
    <r>
      <rPr>
        <sz val="11"/>
        <color rgb="FF000000"/>
        <rFont val="Calibri"/>
      </rPr>
      <t xml:space="preserve">
</t>
    </r>
    <r>
      <rPr>
        <sz val="11"/>
        <color rgb="FF000000"/>
        <rFont val="Calibri"/>
      </rPr>
      <t>no ipv6 unreachables</t>
    </r>
    <r>
      <rPr>
        <sz val="11"/>
        <color rgb="FF000000"/>
        <rFont val="Calibri"/>
      </rPr>
      <t xml:space="preserve">
</t>
    </r>
    <r>
      <rPr>
        <sz val="11"/>
        <color rgb="FF000000"/>
        <rFont val="Calibri"/>
      </rPr>
      <t>no ipv6 mask-reply</t>
    </r>
    <r>
      <rPr>
        <sz val="11"/>
        <color rgb="FF000000"/>
        <rFont val="Calibri"/>
      </rPr>
      <t xml:space="preserve">
</t>
    </r>
    <r>
      <rPr>
        <sz val="11"/>
        <color rgb="FF000000"/>
        <rFont val="Calibri"/>
      </rPr>
      <t>In addition, host unreachable messages will be sent in reply to black-hole routes. Be sure that the Null0 interface also has no ip unreachable defined if there are static routes destined for this interface.</t>
    </r>
    <r>
      <rPr>
        <sz val="11"/>
        <color rgb="FF000000"/>
        <rFont val="Calibri"/>
      </rPr>
      <t xml:space="preserve">
</t>
    </r>
    <r>
      <rPr>
        <sz val="11"/>
        <color rgb="FF000000"/>
        <rFont val="Calibri"/>
      </rPr>
      <t>interface null0</t>
    </r>
    <r>
      <rPr>
        <sz val="11"/>
        <color rgb="FF000000"/>
        <rFont val="Calibri"/>
      </rPr>
      <t xml:space="preserve">
</t>
    </r>
    <r>
      <rPr>
        <sz val="11"/>
        <color rgb="FF000000"/>
        <rFont val="Calibri"/>
      </rPr>
      <t>no ipv6 unreachables</t>
    </r>
  </si>
  <si>
    <t>V-14671</t>
  </si>
  <si>
    <r>
      <rPr>
        <sz val="11"/>
        <rFont val="Calibri"/>
      </rPr>
      <t>The network element must authenticate all NTP messages received from NTP servers and peers.</t>
    </r>
  </si>
  <si>
    <r>
      <rPr>
        <sz val="11"/>
        <color rgb="FF000000"/>
        <rFont val="Calibri"/>
      </rPr>
      <t>Configure the device to authenticate all received NTP messages using a FIPS-approved message authentication code algorithm.</t>
    </r>
  </si>
  <si>
    <r>
      <rPr>
        <sz val="11"/>
        <color rgb="FF000000"/>
        <rFont val="Calibri"/>
      </rPr>
      <t xml:space="preserve">Since NTP is used to ensure accurate log file time stamp information, NTP could pose a security risk if a malicious user were able to falsify NTP information. To launch an attack on the NTP infrastructure, a hacker could inject time that would be accepted by NTP clients by spoofing the IP address of a valid NTP server. To mitigate this risk, the time messages must be authenticated by the client before accepting them as a time source. </t>
    </r>
    <r>
      <rPr>
        <sz val="11"/>
        <color rgb="FF000000"/>
        <rFont val="Calibri"/>
      </rPr>
      <t xml:space="preserve">
</t>
    </r>
    <r>
      <rPr>
        <sz val="11"/>
        <color rgb="FF000000"/>
        <rFont val="Calibri"/>
      </rPr>
      <t>Two NTP-enabled devices can communicate in either client-server mode or peer-to-peer mode (aka "symmetric mode"). The peering mode is configured manually on the device and indicated in the outgoing NTP packets. The fundamental difference is the synchronization behavior: an NTP server can synchronize to a peer with better stratum, whereas it will never synchronize to its client regardless of the client's stratum. From a protocol perspective, NTP clients are no different from the NTP servers. The NTP client can synchronize to multiple NTP servers, select the best server and synchronize with it, or synchronize to the averaged value returned by the servers.</t>
    </r>
    <r>
      <rPr>
        <sz val="11"/>
        <color rgb="FF000000"/>
        <rFont val="Calibri"/>
      </rPr>
      <t xml:space="preserve">
</t>
    </r>
    <r>
      <rPr>
        <sz val="11"/>
        <color rgb="FF000000"/>
        <rFont val="Calibri"/>
      </rPr>
      <t xml:space="preserve">A hierarchical model can be used to improve scalability. With this implementation, an NTP client can also become an NTP server providing time to downstream clients at a higher stratum level and of decreasing accuracy than that of its upstream server. To increase availability, NTP peering can be used between NTP servers. In the event the device loses connectivity to its upstream NTP server, it will be able to choose time from one of its peers. </t>
    </r>
    <r>
      <rPr>
        <sz val="11"/>
        <color rgb="FF000000"/>
        <rFont val="Calibri"/>
      </rPr>
      <t xml:space="preserve">
</t>
    </r>
    <r>
      <rPr>
        <sz val="11"/>
        <color rgb="FF000000"/>
        <rFont val="Calibri"/>
      </rPr>
      <t>The NTP authentication model is opposite of the typical client-server authentication model. NTP authentication enables an NTP client or peer to authenticate time received from their servers and peers. It is not used to authenticate NTP clients because NTP servers do not care about the authenticity of their clients, as they never accept any time from them.</t>
    </r>
  </si>
  <si>
    <r>
      <rPr>
        <sz val="11"/>
        <color rgb="FF000000"/>
        <rFont val="Calibri"/>
      </rPr>
      <t>Review the network element configuration and verify that it is authenticating NTP messages received from the NTP server or peer using a FIPS-approved message authentication code algorithm. 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t>
    </r>
    <r>
      <rPr>
        <sz val="11"/>
        <color rgb="FF000000"/>
        <rFont val="Calibri"/>
      </rPr>
      <t xml:space="preserve">
</t>
    </r>
    <r>
      <rPr>
        <sz val="11"/>
        <color rgb="FF000000"/>
        <rFont val="Calibri"/>
      </rPr>
      <t>Downgrade:</t>
    </r>
    <r>
      <rPr>
        <sz val="11"/>
        <color rgb="FF000000"/>
        <rFont val="Calibri"/>
      </rPr>
      <t xml:space="preserve">
</t>
    </r>
    <r>
      <rPr>
        <sz val="11"/>
        <color rgb="FF000000"/>
        <rFont val="Calibri"/>
      </rPr>
      <t>If the network device is not capable of authenticating the NTP server or peer using a FIPS-approved message authentication code algorithm, then MD5 can be utilized for NTP message authentication and the finding can be downgraded to a CAT III.</t>
    </r>
    <r>
      <rPr>
        <sz val="11"/>
        <color rgb="FF000000"/>
        <rFont val="Calibri"/>
      </rPr>
      <t xml:space="preserve">
</t>
    </r>
    <r>
      <rPr>
        <sz val="11"/>
        <color rgb="FF000000"/>
        <rFont val="Calibri"/>
      </rPr>
      <t>If the network element is not configured to authenticate received NTP messages using a FIPS-approved message authentication code algorithm, this is a finding. A downgrade can be determined based on the criteria above.</t>
    </r>
  </si>
  <si>
    <t>V-14672</t>
  </si>
  <si>
    <r>
      <rPr>
        <sz val="11"/>
        <rFont val="Calibri"/>
      </rPr>
      <t>The router must use its loopback or OOB management interface address as the source address when originating TACACS+ or RADIUS traffic.</t>
    </r>
  </si>
  <si>
    <r>
      <rPr>
        <sz val="11"/>
        <color rgb="FF000000"/>
        <rFont val="Calibri"/>
      </rPr>
      <t>Configure the device to use its loopback or OOB management interface address as the source address when originating authentication services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</si>
  <si>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TACACS+, RADIUS messages sent to management servers should use the loopback address as the source address.</t>
    </r>
  </si>
  <si>
    <r>
      <rPr>
        <sz val="11"/>
        <color rgb="FF000000"/>
        <rFont val="Calibri"/>
      </rPr>
      <t>Review the configuration and verify the loopback interface address is used as the source address when originating TACACS+ or RADIUS traffic. If the device is managed from an OOB management network, the OOB interface must be used instead. Verify that a loopback address has been configured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ip tacacs source-interface Loopback0</t>
    </r>
    <r>
      <rPr>
        <sz val="11"/>
        <color rgb="FF000000"/>
        <rFont val="Calibri"/>
      </rPr>
      <t xml:space="preserve">
</t>
    </r>
    <r>
      <rPr>
        <sz val="11"/>
        <color rgb="FF000000"/>
        <rFont val="Calibri"/>
      </rPr>
      <t>ip radius source-interface Loopback0</t>
    </r>
    <r>
      <rPr>
        <sz val="11"/>
        <color rgb="FF000000"/>
        <rFont val="Calibri"/>
      </rPr>
      <t xml:space="preserve">
</t>
    </r>
    <r>
      <rPr>
        <sz val="11"/>
        <color rgb="FF000000"/>
        <rFont val="Calibri"/>
      </rPr>
      <t>Note: IOS allows multiple loopback interfaces to be defined.</t>
    </r>
  </si>
  <si>
    <t>V-14673</t>
  </si>
  <si>
    <r>
      <rPr>
        <sz val="11"/>
        <rFont val="Calibri"/>
      </rPr>
      <t>The router must use its loopback or OOB management interface address as the source address when originating syslog traffic.</t>
    </r>
  </si>
  <si>
    <r>
      <rPr>
        <sz val="11"/>
        <color rgb="FF000000"/>
        <rFont val="Calibri"/>
      </rPr>
      <t>Configure the device to use its loopback or OOB management interface address as the source address when originating syslog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</si>
  <si>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Syslog messages sent to management servers should use the loopback address as the source address.</t>
    </r>
  </si>
  <si>
    <r>
      <rPr>
        <sz val="11"/>
        <color rgb="FF000000"/>
        <rFont val="Calibri"/>
      </rPr>
      <t>Review the configuration and verify the loopback interface address is used as the source address when originating syslog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on</t>
    </r>
    <r>
      <rPr>
        <sz val="11"/>
        <color rgb="FF000000"/>
        <rFont val="Calibri"/>
      </rPr>
      <t xml:space="preserve">
</t>
    </r>
    <r>
      <rPr>
        <sz val="11"/>
        <color rgb="FF000000"/>
        <rFont val="Calibri"/>
      </rPr>
      <t>logging host 192.168.1.100</t>
    </r>
    <r>
      <rPr>
        <sz val="11"/>
        <color rgb="FF000000"/>
        <rFont val="Calibri"/>
      </rPr>
      <t xml:space="preserve">
</t>
    </r>
    <r>
      <rPr>
        <sz val="11"/>
        <color rgb="FF000000"/>
        <rFont val="Calibri"/>
      </rPr>
      <t>logging source-interface Loopback0</t>
    </r>
    <r>
      <rPr>
        <sz val="11"/>
        <color rgb="FF000000"/>
        <rFont val="Calibri"/>
      </rPr>
      <t xml:space="preserve">
</t>
    </r>
    <r>
      <rPr>
        <sz val="11"/>
        <color rgb="FF000000"/>
        <rFont val="Calibri"/>
      </rPr>
      <t>Note: IOS allows multiple loopback interfaces to be defined.</t>
    </r>
  </si>
  <si>
    <t>V-14674</t>
  </si>
  <si>
    <r>
      <rPr>
        <sz val="11"/>
        <rFont val="Calibri"/>
      </rPr>
      <t>The router must use its loopback or OOB management interface address as the source address when originating NTP traffic.</t>
    </r>
  </si>
  <si>
    <r>
      <rPr>
        <sz val="11"/>
        <color rgb="FF000000"/>
        <rFont val="Calibri"/>
      </rPr>
      <t>Configure the device to use its loopback or OOB management interface address as the source address when originating NTP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</si>
  <si>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NTP messages sent to management servers should use the loopback address as the source address.</t>
    </r>
  </si>
  <si>
    <r>
      <rPr>
        <sz val="11"/>
        <color rgb="FF000000"/>
        <rFont val="Calibri"/>
      </rPr>
      <t>Review the configuration and verify the loopback interface address is used as the source address when originating NTP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ntp server 129.237.32.2</t>
    </r>
    <r>
      <rPr>
        <sz val="11"/>
        <color rgb="FF000000"/>
        <rFont val="Calibri"/>
      </rPr>
      <t xml:space="preserve">
</t>
    </r>
    <r>
      <rPr>
        <sz val="11"/>
        <color rgb="FF000000"/>
        <rFont val="Calibri"/>
      </rPr>
      <t>ntp server 142.181.31.6</t>
    </r>
    <r>
      <rPr>
        <sz val="11"/>
        <color rgb="FF000000"/>
        <rFont val="Calibri"/>
      </rPr>
      <t xml:space="preserve">
</t>
    </r>
    <r>
      <rPr>
        <sz val="11"/>
        <color rgb="FF000000"/>
        <rFont val="Calibri"/>
      </rPr>
      <t>ntp source Loopback0</t>
    </r>
    <r>
      <rPr>
        <sz val="11"/>
        <color rgb="FF000000"/>
        <rFont val="Calibri"/>
      </rPr>
      <t xml:space="preserve">
</t>
    </r>
    <r>
      <rPr>
        <sz val="11"/>
        <color rgb="FF000000"/>
        <rFont val="Calibri"/>
      </rPr>
      <t>Note: IOS allows multiple loopback interfaces to be defined.</t>
    </r>
  </si>
  <si>
    <t>V-14675</t>
  </si>
  <si>
    <r>
      <rPr>
        <sz val="11"/>
        <rFont val="Calibri"/>
      </rPr>
      <t>The router must use its loopback or OOB management interface address as the source address when originating SNMP traffic.</t>
    </r>
  </si>
  <si>
    <r>
      <rPr>
        <sz val="11"/>
        <color rgb="FF000000"/>
        <rFont val="Calibri"/>
      </rPr>
      <t>Configure the device to use its loopback or OOB management interface address as the source address when originating SNMP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</si>
  <si>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SNMP messages sent to management servers should use the loopback address as the source address.</t>
    </r>
  </si>
  <si>
    <r>
      <rPr>
        <sz val="11"/>
        <color rgb="FF000000"/>
        <rFont val="Calibri"/>
      </rPr>
      <t>Review the configuration and verify the loopback interface address is used as the source address when originating SNMP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snmp-server trap-source Loopback0</t>
    </r>
    <r>
      <rPr>
        <sz val="11"/>
        <color rgb="FF000000"/>
        <rFont val="Calibri"/>
      </rPr>
      <t xml:space="preserve">
</t>
    </r>
    <r>
      <rPr>
        <sz val="11"/>
        <color rgb="FF000000"/>
        <rFont val="Calibri"/>
      </rPr>
      <t>Note: IOS allows multiple loopback interfaces to be defined.</t>
    </r>
  </si>
  <si>
    <t>V-14676</t>
  </si>
  <si>
    <r>
      <rPr>
        <sz val="11"/>
        <rFont val="Calibri"/>
      </rPr>
      <t>The router must use its loopback or OOB management interface address as the source address when originating NetFlow traffic.</t>
    </r>
  </si>
  <si>
    <r>
      <rPr>
        <sz val="11"/>
        <color rgb="FF000000"/>
        <rFont val="Calibri"/>
      </rPr>
      <t>Configure the router to use its loopback or OOB management interface address as the source address when originating NetFlow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</si>
  <si>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Netflow messages sent to management servers should use the loopback address as the source address.</t>
    </r>
  </si>
  <si>
    <r>
      <rPr>
        <sz val="11"/>
        <color rgb="FF000000"/>
        <rFont val="Calibri"/>
      </rPr>
      <t>Review the configuration and verify the loopback interface address is used as the source address when originating NetFlow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flow-sampling-mode packet-interval 100</t>
    </r>
    <r>
      <rPr>
        <sz val="11"/>
        <color rgb="FF000000"/>
        <rFont val="Calibri"/>
      </rPr>
      <t xml:space="preserve">
</t>
    </r>
    <r>
      <rPr>
        <sz val="11"/>
        <color rgb="FF000000"/>
        <rFont val="Calibri"/>
      </rPr>
      <t>ip flow-export destination 192.168.3.33 9991</t>
    </r>
    <r>
      <rPr>
        <sz val="11"/>
        <color rgb="FF000000"/>
        <rFont val="Calibri"/>
      </rPr>
      <t xml:space="preserve">
</t>
    </r>
    <r>
      <rPr>
        <sz val="11"/>
        <color rgb="FF000000"/>
        <rFont val="Calibri"/>
      </rPr>
      <t>ip flow-export source Loopback0</t>
    </r>
    <r>
      <rPr>
        <sz val="11"/>
        <color rgb="FF000000"/>
        <rFont val="Calibri"/>
      </rPr>
      <t xml:space="preserve">
</t>
    </r>
    <r>
      <rPr>
        <sz val="11"/>
        <color rgb="FF000000"/>
        <rFont val="Calibri"/>
      </rPr>
      <t>Note: IOS allows multiple loopback interfaces to be defined.</t>
    </r>
  </si>
  <si>
    <t>V-14677</t>
  </si>
  <si>
    <r>
      <rPr>
        <sz val="11"/>
        <rFont val="Calibri"/>
      </rPr>
      <t>The network device must use its loopback or OOB management interface address as the source address when originating TFTP or FTP traffic.</t>
    </r>
  </si>
  <si>
    <r>
      <rPr>
        <sz val="11"/>
        <color rgb="FF000000"/>
        <rFont val="Calibri"/>
      </rPr>
      <t>Configure the network device to use a loopback interface address as the source address when originating TFTP or FTP traffic.</t>
    </r>
    <r>
      <rPr>
        <sz val="11"/>
        <color rgb="FF000000"/>
        <rFont val="Calibri"/>
      </rPr>
      <t xml:space="preserve">
</t>
    </r>
    <r>
      <rPr>
        <sz val="11"/>
        <color rgb="FF000000"/>
        <rFont val="Calibri"/>
      </rPr>
      <t>Example:</t>
    </r>
    <r>
      <rPr>
        <sz val="11"/>
        <color rgb="FF000000"/>
        <rFont val="Calibri"/>
      </rPr>
      <t xml:space="preserve">
</t>
    </r>
    <r>
      <rPr>
        <sz val="11"/>
        <color rgb="FF000000"/>
        <rFont val="Calibri"/>
      </rPr>
      <t>Router(config)# interface loopback 0</t>
    </r>
    <r>
      <rPr>
        <sz val="11"/>
        <color rgb="FF000000"/>
        <rFont val="Calibri"/>
      </rPr>
      <t xml:space="preserve">
</t>
    </r>
    <r>
      <rPr>
        <sz val="11"/>
        <color rgb="FF000000"/>
        <rFont val="Calibri"/>
      </rPr>
      <t xml:space="preserve">Router(config-if)# ip address x.x.x.x 255.255.255.255       </t>
    </r>
    <r>
      <rPr>
        <sz val="11"/>
        <color rgb="FF000000"/>
        <rFont val="Calibri"/>
      </rPr>
      <t xml:space="preserve">
</t>
    </r>
    <r>
      <rPr>
        <sz val="11"/>
        <color rgb="FF000000"/>
        <rFont val="Calibri"/>
      </rPr>
      <t>Router(config)# ip ftp source-interface loopback0</t>
    </r>
    <r>
      <rPr>
        <sz val="11"/>
        <color rgb="FF000000"/>
        <rFont val="Calibri"/>
      </rPr>
      <t xml:space="preserve">
</t>
    </r>
    <r>
      <rPr>
        <sz val="11"/>
        <color rgb="FF000000"/>
        <rFont val="Calibri"/>
      </rPr>
      <t>Router(config)# ip tftp source-interface loopback0</t>
    </r>
    <r>
      <rPr>
        <sz val="11"/>
        <color rgb="FF000000"/>
        <rFont val="Calibri"/>
      </rPr>
      <t xml:space="preserve">
</t>
    </r>
    <r>
      <rPr>
        <sz val="11"/>
        <color rgb="FF000000"/>
        <rFont val="Calibri"/>
      </rPr>
      <t>If an OOB management interface is being used, configure the interface for TFTP or FTP traffic origination.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Router(config)# ip ftp source-interface fe0/0</t>
    </r>
    <r>
      <rPr>
        <sz val="11"/>
        <color rgb="FF000000"/>
        <rFont val="Calibri"/>
      </rPr>
      <t xml:space="preserve">
</t>
    </r>
    <r>
      <rPr>
        <sz val="11"/>
        <color rgb="FF000000"/>
        <rFont val="Calibri"/>
      </rPr>
      <t>Router(config)# ip tftp source-interface fe0/0</t>
    </r>
  </si>
  <si>
    <r>
      <rPr>
        <sz val="11"/>
        <color rgb="FF000000"/>
        <rFont val="Calibri"/>
      </rPr>
      <t>Using a loopback address as the source address offers a multitude of uses for security, access, management, and scalability of network devices. It is easier to construct appropriate ingress filters for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TFTP and FTP messages sent to management servers should use the loopback address as the source address.</t>
    </r>
  </si>
  <si>
    <r>
      <rPr>
        <sz val="11"/>
        <color rgb="FF000000"/>
        <rFont val="Calibri"/>
      </rPr>
      <t xml:space="preserve">Review the configuration and verify a loopback interface address is used as the source address when originating TFTP or FTP traffic.  </t>
    </r>
    <r>
      <rPr>
        <sz val="11"/>
        <color rgb="FF000000"/>
        <rFont val="Calibri"/>
      </rPr>
      <t xml:space="preserve">
</t>
    </r>
    <r>
      <rPr>
        <sz val="11"/>
        <color rgb="FF000000"/>
        <rFont val="Calibri"/>
      </rPr>
      <t>Router# show run</t>
    </r>
    <r>
      <rPr>
        <sz val="11"/>
        <color rgb="FF000000"/>
        <rFont val="Calibri"/>
      </rPr>
      <t xml:space="preserve">
</t>
    </r>
    <r>
      <rPr>
        <sz val="11"/>
        <color rgb="FF000000"/>
        <rFont val="Calibri"/>
      </rPr>
      <t>Building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description Loopback interface</t>
    </r>
    <r>
      <rPr>
        <sz val="11"/>
        <color rgb="FF000000"/>
        <rFont val="Calibri"/>
      </rPr>
      <t xml:space="preserve">
</t>
    </r>
    <r>
      <rPr>
        <sz val="11"/>
        <color rgb="FF000000"/>
        <rFont val="Calibri"/>
      </rPr>
      <t xml:space="preserve">  ip address x.x.x.x 255.255.255.255</t>
    </r>
    <r>
      <rPr>
        <sz val="11"/>
        <color rgb="FF000000"/>
        <rFont val="Calibri"/>
      </rPr>
      <t xml:space="preserve">
</t>
    </r>
    <r>
      <rPr>
        <sz val="11"/>
        <color rgb="FF000000"/>
        <rFont val="Calibri"/>
      </rPr>
      <t xml:space="preserve">  no ip directed-broadcast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telnet source-interface Loopback0</t>
    </r>
    <r>
      <rPr>
        <sz val="11"/>
        <color rgb="FF000000"/>
        <rFont val="Calibri"/>
      </rPr>
      <t xml:space="preserve">
</t>
    </r>
    <r>
      <rPr>
        <sz val="11"/>
        <color rgb="FF000000"/>
        <rFont val="Calibri"/>
      </rPr>
      <t>ip tftp source-interface Loopback0</t>
    </r>
    <r>
      <rPr>
        <sz val="11"/>
        <color rgb="FF000000"/>
        <rFont val="Calibri"/>
      </rPr>
      <t xml:space="preserve">
</t>
    </r>
    <r>
      <rPr>
        <sz val="11"/>
        <color rgb="FF000000"/>
        <rFont val="Calibri"/>
      </rPr>
      <t>ip ftp source-interface Loopback0</t>
    </r>
    <r>
      <rPr>
        <sz val="11"/>
        <color rgb="FF000000"/>
        <rFont val="Calibri"/>
      </rPr>
      <t xml:space="preserve">
</t>
    </r>
    <r>
      <rPr>
        <sz val="11"/>
        <color rgb="FF000000"/>
        <rFont val="Calibri"/>
      </rPr>
      <t>If the device is managed from an OOB management network, the OOB interface must be used instead.</t>
    </r>
    <r>
      <rPr>
        <sz val="11"/>
        <color rgb="FF000000"/>
        <rFont val="Calibri"/>
      </rPr>
      <t xml:space="preserve">
</t>
    </r>
    <r>
      <rPr>
        <sz val="11"/>
        <color rgb="FF000000"/>
        <rFont val="Calibri"/>
      </rPr>
      <t>Router# show run</t>
    </r>
    <r>
      <rPr>
        <sz val="11"/>
        <color rgb="FF000000"/>
        <rFont val="Calibri"/>
      </rPr>
      <t xml:space="preserve">
</t>
    </r>
    <r>
      <rPr>
        <sz val="11"/>
        <color rgb="FF000000"/>
        <rFont val="Calibri"/>
      </rPr>
      <t>Building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tftp source-interface fe0/0</t>
    </r>
    <r>
      <rPr>
        <sz val="11"/>
        <color rgb="FF000000"/>
        <rFont val="Calibri"/>
      </rPr>
      <t xml:space="preserve">
</t>
    </r>
    <r>
      <rPr>
        <sz val="11"/>
        <color rgb="FF000000"/>
        <rFont val="Calibri"/>
      </rPr>
      <t>ip ftp source-interface fe0/0</t>
    </r>
  </si>
  <si>
    <t>V-14681</t>
  </si>
  <si>
    <r>
      <rPr>
        <sz val="11"/>
        <rFont val="Calibri"/>
      </rPr>
      <t>The router must use its loopback interface address as the source address for all iBGP peering sessions.</t>
    </r>
  </si>
  <si>
    <r>
      <rPr>
        <sz val="11"/>
        <color rgb="FF000000"/>
        <rFont val="Calibri"/>
      </rPr>
      <t>Configure the network device's loopback address as the source address for iBGP peering.</t>
    </r>
  </si>
  <si>
    <r>
      <rPr>
        <sz val="11"/>
        <color rgb="FF000000"/>
        <rFont val="Calibri"/>
      </rPr>
      <t>Using a loopback address as the source address offers a multitude of uses for security, access, management, and scalability. It is easier to construct appropriate filters for control plane traffic. Log information recorded by authentication and syslog servers will record the router’s loopback address instead of the numerous physical interface addresses.</t>
    </r>
  </si>
  <si>
    <r>
      <rPr>
        <sz val="11"/>
        <color rgb="FF000000"/>
        <rFont val="Calibri"/>
      </rPr>
      <t>Verify that the peering session with iBGP neighbors use the loopback address as the source address as shown in the example below:</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100</t>
    </r>
    <r>
      <rPr>
        <sz val="11"/>
        <color rgb="FF000000"/>
        <rFont val="Calibri"/>
      </rPr>
      <t xml:space="preserve">
</t>
    </r>
    <r>
      <rPr>
        <sz val="11"/>
        <color rgb="FF000000"/>
        <rFont val="Calibri"/>
      </rPr>
      <t>neighbor 200.200.200.2 remote-as 200</t>
    </r>
    <r>
      <rPr>
        <sz val="11"/>
        <color rgb="FF000000"/>
        <rFont val="Calibri"/>
      </rPr>
      <t xml:space="preserve">
</t>
    </r>
    <r>
      <rPr>
        <sz val="11"/>
        <color rgb="FF000000"/>
        <rFont val="Calibri"/>
      </rPr>
      <t>neighbor 188.20.120.2 remote-as 144</t>
    </r>
    <r>
      <rPr>
        <sz val="11"/>
        <color rgb="FF000000"/>
        <rFont val="Calibri"/>
      </rPr>
      <t xml:space="preserve">
</t>
    </r>
    <r>
      <rPr>
        <sz val="11"/>
        <color rgb="FF000000"/>
        <rFont val="Calibri"/>
      </rPr>
      <t>neighbor 10.10.2.2 remote-as 100</t>
    </r>
    <r>
      <rPr>
        <sz val="11"/>
        <color rgb="FF000000"/>
        <rFont val="Calibri"/>
      </rPr>
      <t xml:space="preserve">
</t>
    </r>
    <r>
      <rPr>
        <sz val="11"/>
        <color rgb="FF000000"/>
        <rFont val="Calibri"/>
      </rPr>
      <t>neighbor 10.10.2.2 update-source Loopback0</t>
    </r>
    <r>
      <rPr>
        <sz val="11"/>
        <color rgb="FF000000"/>
        <rFont val="Calibri"/>
      </rPr>
      <t xml:space="preserve">
</t>
    </r>
    <r>
      <rPr>
        <sz val="11"/>
        <color rgb="FF000000"/>
        <rFont val="Calibri"/>
      </rPr>
      <t>neighbor 10.10.2.3 remote-as 100</t>
    </r>
    <r>
      <rPr>
        <sz val="11"/>
        <color rgb="FF000000"/>
        <rFont val="Calibri"/>
      </rPr>
      <t xml:space="preserve">
</t>
    </r>
    <r>
      <rPr>
        <sz val="11"/>
        <color rgb="FF000000"/>
        <rFont val="Calibri"/>
      </rPr>
      <t>neighbor 10.10.2.3 update-source Loopback0</t>
    </r>
  </si>
  <si>
    <t>V-14683</t>
  </si>
  <si>
    <r>
      <rPr>
        <sz val="11"/>
        <rFont val="Calibri"/>
      </rPr>
      <t>The system administrator will ensure the undetermined transport packet is blocked at the perimeter in an IPv6 enclave by the router.</t>
    </r>
  </si>
  <si>
    <r>
      <rPr>
        <sz val="11"/>
        <color rgb="FF000000"/>
        <rFont val="Calibri"/>
      </rPr>
      <t>Ensure the undetermined transport command is implemented.</t>
    </r>
  </si>
  <si>
    <r>
      <rPr>
        <sz val="11"/>
        <color rgb="FF000000"/>
        <rFont val="Calibri"/>
      </rPr>
      <t>One of the fragmentation weaknesses known in IPv6 is the undetermined transport packet.  This is a packet that contains an undetermined protocol due to fragmentation.  Depending on the length of the IPv6 extension header chain, the initial fragment may not contain the layer four port information of the packet.</t>
    </r>
  </si>
  <si>
    <r>
      <rPr>
        <sz val="11"/>
        <color rgb="FF000000"/>
        <rFont val="Calibri"/>
      </rPr>
      <t>Review the firewall filter or have the SA provide the router filter mitigating the vulnerability.</t>
    </r>
    <r>
      <rPr>
        <sz val="11"/>
        <color rgb="FF000000"/>
        <rFont val="Calibri"/>
      </rPr>
      <t xml:space="preserve">
</t>
    </r>
    <r>
      <rPr>
        <sz val="11"/>
        <color rgb="FF000000"/>
        <rFont val="Calibri"/>
      </rPr>
      <t>IOS Procedure:  Verify that an ACL for IPv6 has been defined to deny packets with unknown or invalid payload, and log all violations.  The ACL should be defined on the ingress and egress filters and should look as shown in the following example:</t>
    </r>
    <r>
      <rPr>
        <sz val="11"/>
        <color rgb="FF000000"/>
        <rFont val="Calibri"/>
      </rPr>
      <t xml:space="preserve">
</t>
    </r>
    <r>
      <rPr>
        <sz val="11"/>
        <color rgb="FF000000"/>
        <rFont val="Calibri"/>
      </rPr>
      <t>ipv6  access-list inbound-to-enclave</t>
    </r>
    <r>
      <rPr>
        <sz val="11"/>
        <color rgb="FF000000"/>
        <rFont val="Calibri"/>
      </rPr>
      <t xml:space="preserve">
</t>
    </r>
    <r>
      <rPr>
        <sz val="11"/>
        <color rgb="FF000000"/>
        <rFont val="Calibri"/>
      </rPr>
      <t>remark prohibit unknown protocols</t>
    </r>
    <r>
      <rPr>
        <sz val="11"/>
        <color rgb="FF000000"/>
        <rFont val="Calibri"/>
      </rPr>
      <t xml:space="preserve">
</t>
    </r>
    <r>
      <rPr>
        <sz val="11"/>
        <color rgb="FF000000"/>
        <rFont val="Calibri"/>
      </rPr>
      <t>deny ipv6 any any undetermined-trans log</t>
    </r>
    <r>
      <rPr>
        <sz val="11"/>
        <color rgb="FF000000"/>
        <rFont val="Calibri"/>
      </rPr>
      <t xml:space="preserve">
</t>
    </r>
    <r>
      <rPr>
        <sz val="11"/>
        <color rgb="FF000000"/>
        <rFont val="Calibri"/>
      </rPr>
      <t>…</t>
    </r>
  </si>
  <si>
    <t>V-14685</t>
  </si>
  <si>
    <r>
      <rPr>
        <sz val="11"/>
        <rFont val="Calibri"/>
      </rPr>
      <t>The network element must be configured to ensure the routing header extension type 0, 1, and 3-255 are rejected in an IPv6 enclave.</t>
    </r>
  </si>
  <si>
    <r>
      <rPr>
        <sz val="11"/>
        <color rgb="FF000000"/>
        <rFont val="Calibri"/>
      </rPr>
      <t>IPv6 traffic with a Routing Header Type 0, 1, 3-255 must be dropped by all external router interfaces.</t>
    </r>
  </si>
  <si>
    <r>
      <rPr>
        <sz val="11"/>
        <color rgb="FF000000"/>
        <rFont val="Calibri"/>
      </rPr>
      <t xml:space="preserve">The Routing header is used by an IPv6 source to specify a list of intermediate nodes that a packet has to traverse on the path to its destination.  If the packet cannot take the path, it is returned to the source node in an ICMPv6 unreachable error message.  This header supports a function very similar to the IPv4 packet Loose Source Routing.  The routing header can be used maliciously to send a packet through a path where less robust security is in place, than through the presumably preferred path by routing protocols. Use of the routing extension header has few legitimate uses other than as implemented by Mobile IPv6.  The Routing header is identified by a Next Header value of 43 and should be filtered by type using an ACL. </t>
    </r>
    <r>
      <rPr>
        <sz val="11"/>
        <color rgb="FF000000"/>
        <rFont val="Calibri"/>
      </rPr>
      <t xml:space="preserve">
</t>
    </r>
    <r>
      <rPr>
        <sz val="11"/>
        <color rgb="FF000000"/>
        <rFont val="Calibri"/>
      </rPr>
      <t>The Type 0 Routing Header (RFC 5095) is dangerous because it allows attackers to spoof source addresses and get traffic in response, rather than to the real owner of the address. Secondly, a packet with an allowed destination address could be sent through a Firewall only to bounce to a different node once inside using the Routing Header functionality. If the Type 0 Routing Header must be used, it must be used in conjunction with either the IPsec AH or the IPsec Encapsulation Security Payload (ESP) headers.  The Routing Header is identified by a Next Header value of 43 (0x2B) and can be filtered by type using an ACL similar to: deny ipv6 any routing-type 0 log.</t>
    </r>
    <r>
      <rPr>
        <sz val="11"/>
        <color rgb="FF000000"/>
        <rFont val="Calibri"/>
      </rPr>
      <t xml:space="preserve">
</t>
    </r>
    <r>
      <rPr>
        <sz val="11"/>
        <color rgb="FF000000"/>
        <rFont val="Calibri"/>
      </rPr>
      <t xml:space="preserve">The Type 1 Routing Header is defined by an abandoned specification called “Nimrod Routing”. Assuming that most implementations will not recognize the Type 1 Routing Header, it must be dropped. When IETF standards explicitly require nodes to gracefully rejected invalid or deprecated options, in the case of Routing Headers, however, under certain conditions the specification allows a node to “ignore the Routing Header and proceed to the next header in the packet” [RFC 2460, section 4.4 para 2]. This allows a spurious data channel of arbitrary size and must not be allowed. </t>
    </r>
    <r>
      <rPr>
        <sz val="11"/>
        <color rgb="FF000000"/>
        <rFont val="Calibri"/>
      </rPr>
      <t xml:space="preserve">
</t>
    </r>
    <r>
      <rPr>
        <sz val="11"/>
        <color rgb="FF000000"/>
        <rFont val="Calibri"/>
      </rPr>
      <t>The Type 3 through 255 Routing Header values in the routing type field are currently undefined and should also be dropped inbound and outbound. The Routing Header is identified by a Next Header value of 43 (0x2B). To drop all types including type 2 Mobile IPv6 (MIPv6) a filter can be defined to drop the Routing Header 43 (0x2B). If MIPv6 is required a permit will be required for Routing Header 43 (0x2B) Type 2, and then drop the remaining Routing Headers 43 (0x2B).</t>
    </r>
  </si>
  <si>
    <r>
      <rPr>
        <sz val="11"/>
        <color rgb="FF000000"/>
        <rFont val="Calibri"/>
      </rPr>
      <t>The Routing Header is identified by a Next Header value of 43 (0x2B). To drop all types including type 2 Mobile IPv6 (MIPv6) a filter can be defined to drop the Routing Header 43 (0x2B). If MIPv6 is required a permit will be required for Routing Header 43 (0x2B) Type 2, and then drop the remaining Routing Headers 43 (0x2B).</t>
    </r>
    <r>
      <rPr>
        <sz val="11"/>
        <color rgb="FF000000"/>
        <rFont val="Calibri"/>
      </rPr>
      <t xml:space="preserve">
</t>
    </r>
    <r>
      <rPr>
        <sz val="11"/>
        <color rgb="FF000000"/>
        <rFont val="Calibri"/>
      </rPr>
      <t>Verify that a filter for IPv6 traffic has been defined to deny packets that include a Routing Header of Type 0, Type 1, and Type 3-255 by all external router interfaces.  The ACL should be defined on the ingress filters of the firewall or perimeter router.</t>
    </r>
    <r>
      <rPr>
        <sz val="11"/>
        <color rgb="FF000000"/>
        <rFont val="Calibri"/>
      </rPr>
      <t xml:space="preserve">
</t>
    </r>
    <r>
      <rPr>
        <sz val="11"/>
        <color rgb="FF000000"/>
        <rFont val="Calibri"/>
      </rPr>
      <t>If a filter to deny packets with Routing Header of Type 0, Type 1, and Type 3-255 is not in place on the external router interfaces, this is a finding.</t>
    </r>
    <r>
      <rPr>
        <sz val="11"/>
        <color rgb="FF000000"/>
        <rFont val="Calibri"/>
      </rPr>
      <t xml:space="preserve">
</t>
    </r>
    <r>
      <rPr>
        <sz val="11"/>
        <color rgb="FF000000"/>
        <rFont val="Calibri"/>
      </rPr>
      <t xml:space="preserve">IOS example filtering Type 0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ipv6  access-list inbound-to-enclave </t>
    </r>
    <r>
      <rPr>
        <sz val="11"/>
        <color rgb="FF000000"/>
        <rFont val="Calibri"/>
      </rPr>
      <t xml:space="preserve">
</t>
    </r>
    <r>
      <rPr>
        <sz val="11"/>
        <color rgb="FF000000"/>
        <rFont val="Calibri"/>
      </rPr>
      <t>remark prohibit IPv6 routing header type0</t>
    </r>
    <r>
      <rPr>
        <sz val="11"/>
        <color rgb="FF000000"/>
        <rFont val="Calibri"/>
      </rPr>
      <t xml:space="preserve">
</t>
    </r>
    <r>
      <rPr>
        <sz val="11"/>
        <color rgb="FF000000"/>
        <rFont val="Calibri"/>
      </rPr>
      <t>deny ipv6 any any routing-type 0 log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IOS example filtering packets with a Next-Header Routing: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ipv6  access-list inbound-to-enclave </t>
    </r>
    <r>
      <rPr>
        <sz val="11"/>
        <color rgb="FF000000"/>
        <rFont val="Calibri"/>
      </rPr>
      <t xml:space="preserve">
</t>
    </r>
    <r>
      <rPr>
        <sz val="11"/>
        <color rgb="FF000000"/>
        <rFont val="Calibri"/>
      </rPr>
      <t>remark prohibit IPv6 routing header type0</t>
    </r>
    <r>
      <rPr>
        <sz val="11"/>
        <color rgb="FF000000"/>
        <rFont val="Calibri"/>
      </rPr>
      <t xml:space="preserve">
</t>
    </r>
    <r>
      <rPr>
        <sz val="11"/>
        <color rgb="FF000000"/>
        <rFont val="Calibri"/>
      </rPr>
      <t>deny ipv6 any any routing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JUNOS example filtering packets with a Next-Header Routing: </t>
    </r>
    <r>
      <rPr>
        <sz val="11"/>
        <color rgb="FF000000"/>
        <rFont val="Calibri"/>
      </rPr>
      <t xml:space="preserve">
</t>
    </r>
    <r>
      <rPr>
        <sz val="11"/>
        <color rgb="FF000000"/>
        <rFont val="Calibri"/>
      </rPr>
      <t>firewall {</t>
    </r>
    <r>
      <rPr>
        <sz val="11"/>
        <color rgb="FF000000"/>
        <rFont val="Calibri"/>
      </rPr>
      <t xml:space="preserve">
</t>
    </r>
    <r>
      <rPr>
        <sz val="11"/>
        <color rgb="FF000000"/>
        <rFont val="Calibri"/>
      </rPr>
      <t xml:space="preserve">     family inet6 {</t>
    </r>
    <r>
      <rPr>
        <sz val="11"/>
        <color rgb="FF000000"/>
        <rFont val="Calibri"/>
      </rPr>
      <t xml:space="preserve">
</t>
    </r>
    <r>
      <rPr>
        <sz val="11"/>
        <color rgb="FF000000"/>
        <rFont val="Calibri"/>
      </rPr>
      <t xml:space="preserve">         filter inbound-to-enclave {</t>
    </r>
    <r>
      <rPr>
        <sz val="11"/>
        <color rgb="FF000000"/>
        <rFont val="Calibri"/>
      </rPr>
      <t xml:space="preserve">
</t>
    </r>
    <r>
      <rPr>
        <sz val="11"/>
        <color rgb="FF000000"/>
        <rFont val="Calibri"/>
      </rPr>
      <t xml:space="preserve">             term routing-header {</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next-header routing;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reject;</t>
    </r>
    <r>
      <rPr>
        <sz val="11"/>
        <color rgb="FF000000"/>
        <rFont val="Calibri"/>
      </rPr>
      <t xml:space="preserve">
</t>
    </r>
    <r>
      <rPr>
        <sz val="11"/>
        <color rgb="FF000000"/>
        <rFont val="Calibri"/>
      </rPr>
      <t xml:space="preserve">                 }</t>
    </r>
  </si>
  <si>
    <t>V-14686</t>
  </si>
  <si>
    <r>
      <rPr>
        <sz val="11"/>
        <rFont val="Calibri"/>
      </rPr>
      <t>The network element can permit inbound ICMPv6 messages Packet-too-big (type 2), Time Exceeded (type 3), Parameter Problem (type 4), Echo Reply (type 129), and Neighbor Discovery (type 135-136). Remaining ICMPv6 messages must be blocked inbound.</t>
    </r>
  </si>
  <si>
    <r>
      <rPr>
        <sz val="11"/>
        <color rgb="FF000000"/>
        <rFont val="Calibri"/>
      </rPr>
      <t>The network element must be configured to include controls to block inbound exploitable ICMP traffic message types.</t>
    </r>
  </si>
  <si>
    <r>
      <rPr>
        <sz val="11"/>
        <color rgb="FF000000"/>
        <rFont val="Calibri"/>
      </rPr>
      <t>Scanning will usually be the major stage of an information gathering process a malicious computer attacker will launch against a targeted network. With this stage the malicious computer attacker will try to determine what the characteristics of the targeted network are. Techniques, such as host detection, service detection, network topology mapping, and operating system fingerprinting are often used. The data collected will be used to identify those Hosts (if any) that are running a network service, which may have a known vulnerability. This vulnerability may allow the malicious computer attacker to execute a remote exploit in order to gain unauthorized access to those systems. This unauthorized access may become the focal point to the whole targeted network.</t>
    </r>
  </si>
  <si>
    <r>
      <rPr>
        <sz val="11"/>
        <color rgb="FF000000"/>
        <rFont val="Calibri"/>
      </rPr>
      <t>Review the configuration and ensure only approved ICMP types and codes are permitted into the enclave. Use source and destination filtering where appropriate. Apply the ICMP fragment filter to prevent DOS.</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 xml:space="preserve">description upstream link toward DoD Backbone </t>
    </r>
    <r>
      <rPr>
        <sz val="11"/>
        <color rgb="FF000000"/>
        <rFont val="Calibri"/>
      </rPr>
      <t xml:space="preserve">
</t>
    </r>
    <r>
      <rPr>
        <sz val="11"/>
        <color rgb="FF000000"/>
        <rFont val="Calibri"/>
      </rPr>
      <t xml:space="preserve">ipv6 address 2001:db8:60::f14:65a1 </t>
    </r>
    <r>
      <rPr>
        <sz val="11"/>
        <color rgb="FF000000"/>
        <rFont val="Calibri"/>
      </rPr>
      <t xml:space="preserve">
</t>
    </r>
    <r>
      <rPr>
        <sz val="11"/>
        <color rgb="FF000000"/>
        <rFont val="Calibri"/>
      </rPr>
      <t>ipv6 traffic-filter inbound-to-enclave in</t>
    </r>
    <r>
      <rPr>
        <sz val="11"/>
        <color rgb="FF000000"/>
        <rFont val="Calibri"/>
      </rPr>
      <t xml:space="preserve">
</t>
    </r>
    <r>
      <rPr>
        <sz val="11"/>
        <color rgb="FF000000"/>
        <rFont val="Calibri"/>
      </rPr>
      <t>ipv6 access-list inbound-to-enclave</t>
    </r>
    <r>
      <rPr>
        <sz val="11"/>
        <color rgb="FF000000"/>
        <rFont val="Calibri"/>
      </rPr>
      <t xml:space="preserve">
</t>
    </r>
    <r>
      <rPr>
        <sz val="11"/>
        <color rgb="FF000000"/>
        <rFont val="Calibri"/>
      </rPr>
      <t xml:space="preserve">remark prohibit use of </t>
    </r>
    <r>
      <rPr>
        <sz val="11"/>
        <color rgb="FF000000"/>
        <rFont val="Calibri"/>
      </rPr>
      <t xml:space="preserve">
</t>
    </r>
    <r>
      <rPr>
        <sz val="11"/>
        <color rgb="FF000000"/>
        <rFont val="Calibri"/>
      </rPr>
      <t>….</t>
    </r>
    <r>
      <rPr>
        <sz val="11"/>
        <color rgb="FF000000"/>
        <rFont val="Calibri"/>
      </rPr>
      <t xml:space="preserve">
</t>
    </r>
    <r>
      <rPr>
        <sz val="11"/>
        <color rgb="FF000000"/>
        <rFont val="Calibri"/>
      </rPr>
      <t>remark Specifically block ICMP fragments</t>
    </r>
    <r>
      <rPr>
        <sz val="11"/>
        <color rgb="FF000000"/>
        <rFont val="Calibri"/>
      </rPr>
      <t xml:space="preserve">
</t>
    </r>
    <r>
      <rPr>
        <sz val="11"/>
        <color rgb="FF000000"/>
        <rFont val="Calibri"/>
      </rPr>
      <t>deny icmp any any fragments log</t>
    </r>
    <r>
      <rPr>
        <sz val="11"/>
        <color rgb="FF000000"/>
        <rFont val="Calibri"/>
      </rPr>
      <t xml:space="preserve">
</t>
    </r>
    <r>
      <rPr>
        <sz val="11"/>
        <color rgb="FF000000"/>
        <rFont val="Calibri"/>
      </rPr>
      <t>remark Allow inbound ping response to edge router interface</t>
    </r>
    <r>
      <rPr>
        <sz val="11"/>
        <color rgb="FF000000"/>
        <rFont val="Calibri"/>
      </rPr>
      <t xml:space="preserve">
</t>
    </r>
    <r>
      <rPr>
        <sz val="11"/>
        <color rgb="FF000000"/>
        <rFont val="Calibri"/>
      </rPr>
      <t>permit icmp any 2001:db8:60::f14:65a1 echo-reply</t>
    </r>
    <r>
      <rPr>
        <sz val="11"/>
        <color rgb="FF000000"/>
        <rFont val="Calibri"/>
      </rPr>
      <t xml:space="preserve">
</t>
    </r>
    <r>
      <rPr>
        <sz val="11"/>
        <color rgb="FF000000"/>
        <rFont val="Calibri"/>
      </rPr>
      <t>remark Allow inbound ping response to public server interface</t>
    </r>
    <r>
      <rPr>
        <sz val="11"/>
        <color rgb="FF000000"/>
        <rFont val="Calibri"/>
      </rPr>
      <t xml:space="preserve">
</t>
    </r>
    <r>
      <rPr>
        <sz val="11"/>
        <color rgb="FF000000"/>
        <rFont val="Calibri"/>
      </rPr>
      <t>permit icmp any 2001:db8:60::f14:65b1 echo-reply</t>
    </r>
    <r>
      <rPr>
        <sz val="11"/>
        <color rgb="FF000000"/>
        <rFont val="Calibri"/>
      </rPr>
      <t xml:space="preserve">
</t>
    </r>
    <r>
      <rPr>
        <sz val="11"/>
        <color rgb="FF000000"/>
        <rFont val="Calibri"/>
      </rPr>
      <t>remark Allow Path MTU to function</t>
    </r>
    <r>
      <rPr>
        <sz val="11"/>
        <color rgb="FF000000"/>
        <rFont val="Calibri"/>
      </rPr>
      <t xml:space="preserve">
</t>
    </r>
    <r>
      <rPr>
        <sz val="11"/>
        <color rgb="FF000000"/>
        <rFont val="Calibri"/>
      </rPr>
      <t>permit icmp any any packet-too-big</t>
    </r>
    <r>
      <rPr>
        <sz val="11"/>
        <color rgb="FF000000"/>
        <rFont val="Calibri"/>
      </rPr>
      <t xml:space="preserve">
</t>
    </r>
    <r>
      <rPr>
        <sz val="11"/>
        <color rgb="FF000000"/>
        <rFont val="Calibri"/>
      </rPr>
      <t>remark Allow time exceeded messages for loops</t>
    </r>
    <r>
      <rPr>
        <sz val="11"/>
        <color rgb="FF000000"/>
        <rFont val="Calibri"/>
      </rPr>
      <t xml:space="preserve">
</t>
    </r>
    <r>
      <rPr>
        <sz val="11"/>
        <color rgb="FF000000"/>
        <rFont val="Calibri"/>
      </rPr>
      <t>permit icmp any any time-exceeded</t>
    </r>
    <r>
      <rPr>
        <sz val="11"/>
        <color rgb="FF000000"/>
        <rFont val="Calibri"/>
      </rPr>
      <t xml:space="preserve">
</t>
    </r>
    <r>
      <rPr>
        <sz val="11"/>
        <color rgb="FF000000"/>
        <rFont val="Calibri"/>
      </rPr>
      <t>remark Allow bad header message to return</t>
    </r>
    <r>
      <rPr>
        <sz val="11"/>
        <color rgb="FF000000"/>
        <rFont val="Calibri"/>
      </rPr>
      <t xml:space="preserve">
</t>
    </r>
    <r>
      <rPr>
        <sz val="11"/>
        <color rgb="FF000000"/>
        <rFont val="Calibri"/>
      </rPr>
      <t>permit icmp any any parameter-problem</t>
    </r>
    <r>
      <rPr>
        <sz val="11"/>
        <color rgb="FF000000"/>
        <rFont val="Calibri"/>
      </rPr>
      <t xml:space="preserve">
</t>
    </r>
    <r>
      <rPr>
        <sz val="11"/>
        <color rgb="FF000000"/>
        <rFont val="Calibri"/>
      </rPr>
      <t>remark ND ICMP types generally, but not RD</t>
    </r>
    <r>
      <rPr>
        <sz val="11"/>
        <color rgb="FF000000"/>
        <rFont val="Calibri"/>
      </rPr>
      <t xml:space="preserve">
</t>
    </r>
    <r>
      <rPr>
        <sz val="11"/>
        <color rgb="FF000000"/>
        <rFont val="Calibri"/>
      </rPr>
      <t>permit icmp any any nd-na</t>
    </r>
    <r>
      <rPr>
        <sz val="11"/>
        <color rgb="FF000000"/>
        <rFont val="Calibri"/>
      </rPr>
      <t xml:space="preserve">
</t>
    </r>
    <r>
      <rPr>
        <sz val="11"/>
        <color rgb="FF000000"/>
        <rFont val="Calibri"/>
      </rPr>
      <t>permit icmp any any nd-ns</t>
    </r>
    <r>
      <rPr>
        <sz val="11"/>
        <color rgb="FF000000"/>
        <rFont val="Calibri"/>
      </rPr>
      <t xml:space="preserve">
</t>
    </r>
    <r>
      <rPr>
        <sz val="11"/>
        <color rgb="FF000000"/>
        <rFont val="Calibri"/>
      </rPr>
      <t>remark And explicitly block all other ICMP packets</t>
    </r>
    <r>
      <rPr>
        <sz val="11"/>
        <color rgb="FF000000"/>
        <rFont val="Calibri"/>
      </rPr>
      <t xml:space="preserve">
</t>
    </r>
    <r>
      <rPr>
        <sz val="11"/>
        <color rgb="FF000000"/>
        <rFont val="Calibri"/>
      </rPr>
      <t>deny ipv6 any any log</t>
    </r>
  </si>
  <si>
    <t>V-14687</t>
  </si>
  <si>
    <r>
      <rPr>
        <sz val="11"/>
        <rFont val="Calibri"/>
      </rPr>
      <t>The network element can permit outbound ICMPv6 messages Packet-too-big (type 2), Echo Request (type 128), and Neighborhood Discovery (type 135-136). Remaining ICMPv6 messages must be blocked outbound.</t>
    </r>
  </si>
  <si>
    <r>
      <rPr>
        <sz val="11"/>
        <color rgb="FF000000"/>
        <rFont val="Calibri"/>
      </rPr>
      <t>The network element must be configured to include controls to block outbound ICMP traffic message types.</t>
    </r>
  </si>
  <si>
    <r>
      <rPr>
        <sz val="11"/>
        <color rgb="FF000000"/>
        <rFont val="Calibri"/>
      </rPr>
      <t>Scanning will usually be the major stage of an information gathering process a malicious computer attacker will lunch against a targeted network. With this stage the malicious computer attacker will try to determine what the characteristics of the targeted network are. Techniques, such as host detection, service detection, network topology mapping, and operating system fingerprinting are often used. The data collected will be used to identify those Hosts (if any) that are running a network service, which may have a known vulnerability. This vulnerability may allow the malicious computer attacker to execute a remote exploit in order to gain unauthorized access to those systems. This unauthorized access may become the focal point to the whole targeted network.</t>
    </r>
  </si>
  <si>
    <r>
      <rPr>
        <sz val="11"/>
        <color rgb="FF000000"/>
        <rFont val="Calibri"/>
      </rPr>
      <t>Review the configuration and ensure only approved ICMP types are permitted to exit the enclave.</t>
    </r>
    <r>
      <rPr>
        <sz val="11"/>
        <color rgb="FF000000"/>
        <rFont val="Calibri"/>
      </rPr>
      <t xml:space="preserve">
</t>
    </r>
    <r>
      <rPr>
        <sz val="11"/>
        <color rgb="FF000000"/>
        <rFont val="Calibri"/>
      </rPr>
      <t>IOS example</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description upstream to DoD backbone</t>
    </r>
    <r>
      <rPr>
        <sz val="11"/>
        <color rgb="FF000000"/>
        <rFont val="Calibri"/>
      </rPr>
      <t xml:space="preserve">
</t>
    </r>
    <r>
      <rPr>
        <sz val="11"/>
        <color rgb="FF000000"/>
        <rFont val="Calibri"/>
      </rPr>
      <t xml:space="preserve">ipv6 address 2001:db8:60::f14:65a1 </t>
    </r>
    <r>
      <rPr>
        <sz val="11"/>
        <color rgb="FF000000"/>
        <rFont val="Calibri"/>
      </rPr>
      <t xml:space="preserve">
</t>
    </r>
    <r>
      <rPr>
        <sz val="11"/>
        <color rgb="FF000000"/>
        <rFont val="Calibri"/>
      </rPr>
      <t>ipv6 traffic-filter outbound-from-enclave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ipv6  access-list outbound-from-enclave</t>
    </r>
    <r>
      <rPr>
        <sz val="11"/>
        <color rgb="FF000000"/>
        <rFont val="Calibri"/>
      </rPr>
      <t xml:space="preserve">
</t>
    </r>
    <r>
      <rPr>
        <sz val="11"/>
        <color rgb="FF000000"/>
        <rFont val="Calibri"/>
      </rPr>
      <t>…..</t>
    </r>
    <r>
      <rPr>
        <sz val="11"/>
        <color rgb="FF000000"/>
        <rFont val="Calibri"/>
      </rPr>
      <t xml:space="preserve">
</t>
    </r>
    <r>
      <rPr>
        <sz val="11"/>
        <color rgb="FF000000"/>
        <rFont val="Calibri"/>
      </rPr>
      <t>remark Allow outbound ping request from LAN subnet</t>
    </r>
    <r>
      <rPr>
        <sz val="11"/>
        <color rgb="FF000000"/>
        <rFont val="Calibri"/>
      </rPr>
      <t xml:space="preserve">
</t>
    </r>
    <r>
      <rPr>
        <sz val="11"/>
        <color rgb="FF000000"/>
        <rFont val="Calibri"/>
      </rPr>
      <t>permit icmp 2001:db8:60::/44 2000::/3 echo-request</t>
    </r>
    <r>
      <rPr>
        <sz val="11"/>
        <color rgb="FF000000"/>
        <rFont val="Calibri"/>
      </rPr>
      <t xml:space="preserve">
</t>
    </r>
    <r>
      <rPr>
        <sz val="11"/>
        <color rgb="FF000000"/>
        <rFont val="Calibri"/>
      </rPr>
      <t>remark Allow Path MTU to function</t>
    </r>
    <r>
      <rPr>
        <sz val="11"/>
        <color rgb="FF000000"/>
        <rFont val="Calibri"/>
      </rPr>
      <t xml:space="preserve">
</t>
    </r>
    <r>
      <rPr>
        <sz val="11"/>
        <color rgb="FF000000"/>
        <rFont val="Calibri"/>
      </rPr>
      <t xml:space="preserve">permit icmp 2001:db8:60::/44 2000::/3 packet-too-big </t>
    </r>
    <r>
      <rPr>
        <sz val="11"/>
        <color rgb="FF000000"/>
        <rFont val="Calibri"/>
      </rPr>
      <t xml:space="preserve">
</t>
    </r>
    <r>
      <rPr>
        <sz val="11"/>
        <color rgb="FF000000"/>
        <rFont val="Calibri"/>
      </rPr>
      <t>remark Allow ND ICMP types generally, but not RD</t>
    </r>
    <r>
      <rPr>
        <sz val="11"/>
        <color rgb="FF000000"/>
        <rFont val="Calibri"/>
      </rPr>
      <t xml:space="preserve">
</t>
    </r>
    <r>
      <rPr>
        <sz val="11"/>
        <color rgb="FF000000"/>
        <rFont val="Calibri"/>
      </rPr>
      <t xml:space="preserve">permit icmp any any nd-na </t>
    </r>
    <r>
      <rPr>
        <sz val="11"/>
        <color rgb="FF000000"/>
        <rFont val="Calibri"/>
      </rPr>
      <t xml:space="preserve">
</t>
    </r>
    <r>
      <rPr>
        <sz val="11"/>
        <color rgb="FF000000"/>
        <rFont val="Calibri"/>
      </rPr>
      <t xml:space="preserve">permit icmp any any nd-ns </t>
    </r>
    <r>
      <rPr>
        <sz val="11"/>
        <color rgb="FF000000"/>
        <rFont val="Calibri"/>
      </rPr>
      <t xml:space="preserve">
</t>
    </r>
    <r>
      <rPr>
        <sz val="11"/>
        <color rgb="FF000000"/>
        <rFont val="Calibri"/>
      </rPr>
      <t>remark Explicitly block all other ICMP packets</t>
    </r>
    <r>
      <rPr>
        <sz val="11"/>
        <color rgb="FF000000"/>
        <rFont val="Calibri"/>
      </rPr>
      <t xml:space="preserve">
</t>
    </r>
    <r>
      <rPr>
        <sz val="11"/>
        <color rgb="FF000000"/>
        <rFont val="Calibri"/>
      </rPr>
      <t>deny icmp any any log-input</t>
    </r>
    <r>
      <rPr>
        <sz val="11"/>
        <color rgb="FF000000"/>
        <rFont val="Calibri"/>
      </rPr>
      <t xml:space="preserve">
</t>
    </r>
    <r>
      <rPr>
        <sz val="11"/>
        <color rgb="FF000000"/>
        <rFont val="Calibri"/>
      </rPr>
      <t>remark And explicitly deny by default</t>
    </r>
    <r>
      <rPr>
        <sz val="11"/>
        <color rgb="FF000000"/>
        <rFont val="Calibri"/>
      </rPr>
      <t xml:space="preserve">
</t>
    </r>
    <r>
      <rPr>
        <sz val="11"/>
        <color rgb="FF000000"/>
        <rFont val="Calibri"/>
      </rPr>
      <t>deny ipv6 any any log-input</t>
    </r>
  </si>
  <si>
    <t>V-14688</t>
  </si>
  <si>
    <r>
      <rPr>
        <sz val="11"/>
        <rFont val="Calibri"/>
      </rPr>
      <t>The administrator must bind the egress ACL filtering packets leaving the network to the internal interface on an inbound direction.</t>
    </r>
  </si>
  <si>
    <r>
      <rPr>
        <sz val="11"/>
        <color rgb="FF000000"/>
        <rFont val="Calibri"/>
      </rPr>
      <t>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  Inbound versus Outbound; it should be noted that some operating systems default access-lists are applied to the outbound queue.  The more secure solution is to apply the access-list to the inbound queue for 3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</si>
  <si>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Review the router configuration and verify that all internal interfaces have been configured with an ACL or filter on an inbound direction.</t>
    </r>
  </si>
  <si>
    <t>V-14689</t>
  </si>
  <si>
    <r>
      <rPr>
        <sz val="11"/>
        <rFont val="Calibri"/>
      </rPr>
      <t>Inbound IP packets with a local host loopback address (127.0.0.0/8) must be blocked, denied, or dropped at the perimeter device.</t>
    </r>
  </si>
  <si>
    <r>
      <rPr>
        <sz val="11"/>
        <color rgb="FF000000"/>
        <rFont val="Calibri"/>
      </rPr>
      <t>Configure the perimeter device to ensure access control lists are configured to block, deny, or drop inbound IP addresses using the local host IP address space of 127.0.0.0/8.   Depending on the security posture of the access control list, this requirement may be met explicitly or inexplicitly.</t>
    </r>
  </si>
  <si>
    <r>
      <rPr>
        <sz val="11"/>
        <color rgb="FF000000"/>
        <rFont val="Calibri"/>
      </rPr>
      <t>This type of IP address spoofing occurs when someone outside the network uses a local host address to gain access to systems or devices on the internal network. If the intruder is successful, they can intercept data, passwords, etc., and use that information to perform destructive acts on or to the network.</t>
    </r>
  </si>
  <si>
    <r>
      <rPr>
        <sz val="11"/>
        <color rgb="FF000000"/>
        <rFont val="Calibri"/>
      </rPr>
      <t>Review the perimeter device configuration to ensure access control lists are configured to block, deny, or drop inbound IP addresses using the local host IP address space of 127.0.0.0/8.   Depending on the security posture of the access control list, this requirement may be met explicitly or inexplicitly.</t>
    </r>
    <r>
      <rPr>
        <sz val="11"/>
        <color rgb="FF000000"/>
        <rFont val="Calibri"/>
      </rPr>
      <t xml:space="preserve">
</t>
    </r>
    <r>
      <rPr>
        <sz val="11"/>
        <color rgb="FF000000"/>
        <rFont val="Calibri"/>
      </rPr>
      <t>Config Example: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to NIPRNet core router</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access-group 100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access-list 100 deny ip 127.0.0.0 0.255.255.255 any log</t>
    </r>
    <r>
      <rPr>
        <sz val="11"/>
        <color rgb="FF000000"/>
        <rFont val="Calibri"/>
      </rPr>
      <t xml:space="preserve">
</t>
    </r>
    <r>
      <rPr>
        <sz val="11"/>
        <color rgb="FF000000"/>
        <rFont val="Calibri"/>
      </rPr>
      <t>!</t>
    </r>
  </si>
  <si>
    <t>V-14690</t>
  </si>
  <si>
    <r>
      <rPr>
        <sz val="11"/>
        <rFont val="Calibri"/>
      </rPr>
      <t>Inbound IP packets using link-local address space (169.254.0.0/16) must be blocked, denied, or dropped at the perimeter device.</t>
    </r>
  </si>
  <si>
    <r>
      <rPr>
        <sz val="11"/>
        <color rgb="FF000000"/>
        <rFont val="Calibri"/>
      </rPr>
      <t>Configure the perimeter device to ensure access control lists are configured to block, deny, or drop inbound IP addresses using the local host IP address space of 169.254.0.0/16. Depending on the security posture of the access control list, this requirement may be met explicitly or inexplicitly.</t>
    </r>
  </si>
  <si>
    <r>
      <rPr>
        <sz val="11"/>
        <color rgb="FF000000"/>
        <rFont val="Calibri"/>
      </rPr>
      <t>This type of IP address spoofing occurs when someone outside the network uses a link-local address to gain access to systems or devices on the internal network. If the intruder is successful, they can intercept data, passwords, etc., and use that information to perform destructive acts on or to the network.</t>
    </r>
  </si>
  <si>
    <r>
      <rPr>
        <sz val="11"/>
        <color rgb="FF000000"/>
        <rFont val="Calibri"/>
      </rPr>
      <t>Review the perimeter device configuration to ensure access control lists are configured to block, deny, or drop inbound IP addresses using the link-local IP address space of 169.254.0.0/16. Depending on the security posture of the access control list, this requirement may be met explicitly or inexplicitly.</t>
    </r>
    <r>
      <rPr>
        <sz val="11"/>
        <color rgb="FF000000"/>
        <rFont val="Calibri"/>
      </rPr>
      <t xml:space="preserve">
</t>
    </r>
    <r>
      <rPr>
        <sz val="11"/>
        <color rgb="FF000000"/>
        <rFont val="Calibri"/>
      </rPr>
      <t>Config Example: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to NIPRNet core router</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access-group 100 in</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100 deny ip 169.254.0.0 0.0.255.255 any log</t>
    </r>
  </si>
  <si>
    <t>V-14691</t>
  </si>
  <si>
    <r>
      <rPr>
        <sz val="11"/>
        <rFont val="Calibri"/>
      </rPr>
      <t>Inbound packets using IP addresses specified in the RFC5735 and RFC6598, along with network address space allocated by IANA, but not assigned by the RIRs for ISP and other end-customer use must be blocked, denied, or dropped at the perimeter device.</t>
    </r>
  </si>
  <si>
    <r>
      <rPr>
        <sz val="11"/>
        <color rgb="FF000000"/>
        <rFont val="Calibri"/>
      </rPr>
      <t>Configure inbound ACLs on external facing interfaces of perimeter devices peering with NIPRNet or SIPRNet to block, deny, or drop inbound IP addresses specified in RFC5735 and RFC6598.</t>
    </r>
    <r>
      <rPr>
        <sz val="11"/>
        <color rgb="FF000000"/>
        <rFont val="Calibri"/>
      </rPr>
      <t xml:space="preserve">
</t>
    </r>
    <r>
      <rPr>
        <sz val="11"/>
        <color rgb="FF000000"/>
        <rFont val="Calibri"/>
      </rPr>
      <t>Configure inbound ACLs on external facing interfaces of perimeter devices peering with commercial ISPs or other non-DoD networks to block, deny, or drop inbound IP addresses specified in RFC5735 and RFC6598.  Along with network address space specified in RFC5735 and RFC6598, perimeter devices connected to commercial ISPs for Internet or other non-DoD network sources will need to be reviewed for a fullbogon list that includes IP space that has been allocated to the RIRs but not assigned by the RIR to an ISP or other end-user can be obtained at the link below, as it is updated regularly.</t>
    </r>
    <r>
      <rPr>
        <sz val="11"/>
        <color rgb="FF000000"/>
        <rFont val="Calibri"/>
      </rPr>
      <t xml:space="preserve">
</t>
    </r>
    <r>
      <rPr>
        <sz val="11"/>
        <color rgb="FF000000"/>
        <rFont val="Calibri"/>
      </rPr>
      <t>http://www.team-cymru.org/Services/Bogons/fullbogons-ipv4.txt</t>
    </r>
  </si>
  <si>
    <r>
      <rPr>
        <sz val="11"/>
        <color rgb="FF000000"/>
        <rFont val="Calibri"/>
      </rPr>
      <t>This type of IP address spoofing occurs when someone outside the network uses an address that should not be routed or has not been officially assigned to an ISP for use by the RIR to gain access to systems or devices on the internal network. If the intruder is successful, they can intercept data, passwords, etc., and use that information to perform destructive acts on or to the network.</t>
    </r>
  </si>
  <si>
    <r>
      <rPr>
        <sz val="11"/>
        <color rgb="FF000000"/>
        <rFont val="Calibri"/>
      </rPr>
      <t>External Interfaces peering with NIPRNet or SIPRNet:</t>
    </r>
    <r>
      <rPr>
        <sz val="11"/>
        <color rgb="FF000000"/>
        <rFont val="Calibri"/>
      </rPr>
      <t xml:space="preserve">
</t>
    </r>
    <r>
      <rPr>
        <sz val="11"/>
        <color rgb="FF000000"/>
        <rFont val="Calibri"/>
      </rPr>
      <t>Review the inbound ACLs on external facing interfaces of perimeter devices attached to the NIPR or SIPR to validate access control lists are configured to block, deny, or drop inbound IP addresses using RFC5735 and RFC6598.</t>
    </r>
    <r>
      <rPr>
        <sz val="11"/>
        <color rgb="FF000000"/>
        <rFont val="Calibri"/>
      </rPr>
      <t xml:space="preserve">
</t>
    </r>
    <r>
      <rPr>
        <sz val="11"/>
        <color rgb="FF000000"/>
        <rFont val="Calibri"/>
      </rPr>
      <t>Examples of address space specified in RFC5735 and RFC6598:</t>
    </r>
    <r>
      <rPr>
        <sz val="11"/>
        <color rgb="FF000000"/>
        <rFont val="Calibri"/>
      </rPr>
      <t xml:space="preserve">
</t>
    </r>
    <r>
      <rPr>
        <sz val="11"/>
        <color rgb="FF000000"/>
        <rFont val="Calibri"/>
      </rPr>
      <t>0.0.0.0 255.0.0.0</t>
    </r>
    <r>
      <rPr>
        <sz val="11"/>
        <color rgb="FF000000"/>
        <rFont val="Calibri"/>
      </rPr>
      <t xml:space="preserve">
</t>
    </r>
    <r>
      <rPr>
        <sz val="11"/>
        <color rgb="FF000000"/>
        <rFont val="Calibri"/>
      </rPr>
      <t>100.64.0.0 255.192.0.0</t>
    </r>
    <r>
      <rPr>
        <sz val="11"/>
        <color rgb="FF000000"/>
        <rFont val="Calibri"/>
      </rPr>
      <t xml:space="preserve">
</t>
    </r>
    <r>
      <rPr>
        <sz val="11"/>
        <color rgb="FF000000"/>
        <rFont val="Calibri"/>
      </rPr>
      <t>192.0.0.0 255.255.255.0</t>
    </r>
    <r>
      <rPr>
        <sz val="11"/>
        <color rgb="FF000000"/>
        <rFont val="Calibri"/>
      </rPr>
      <t xml:space="preserve">
</t>
    </r>
    <r>
      <rPr>
        <sz val="11"/>
        <color rgb="FF000000"/>
        <rFont val="Calibri"/>
      </rPr>
      <t>192.0.2.0 255.255.255.0</t>
    </r>
    <r>
      <rPr>
        <sz val="11"/>
        <color rgb="FF000000"/>
        <rFont val="Calibri"/>
      </rPr>
      <t xml:space="preserve">
</t>
    </r>
    <r>
      <rPr>
        <sz val="11"/>
        <color rgb="FF000000"/>
        <rFont val="Calibri"/>
      </rPr>
      <t>198.18.0.0 255.254.0.0</t>
    </r>
    <r>
      <rPr>
        <sz val="11"/>
        <color rgb="FF000000"/>
        <rFont val="Calibri"/>
      </rPr>
      <t xml:space="preserve">
</t>
    </r>
    <r>
      <rPr>
        <sz val="11"/>
        <color rgb="FF000000"/>
        <rFont val="Calibri"/>
      </rPr>
      <t>198.51.100.0 255.255.255.0</t>
    </r>
    <r>
      <rPr>
        <sz val="11"/>
        <color rgb="FF000000"/>
        <rFont val="Calibri"/>
      </rPr>
      <t xml:space="preserve">
</t>
    </r>
    <r>
      <rPr>
        <sz val="11"/>
        <color rgb="FF000000"/>
        <rFont val="Calibri"/>
      </rPr>
      <t>203.0.113.0 255.255.255.0</t>
    </r>
    <r>
      <rPr>
        <sz val="11"/>
        <color rgb="FF000000"/>
        <rFont val="Calibri"/>
      </rPr>
      <t xml:space="preserve">
</t>
    </r>
    <r>
      <rPr>
        <sz val="11"/>
        <color rgb="FF000000"/>
        <rFont val="Calibri"/>
      </rPr>
      <t>224.0.0.0 240.0.0.0</t>
    </r>
    <r>
      <rPr>
        <sz val="11"/>
        <color rgb="FF000000"/>
        <rFont val="Calibri"/>
      </rPr>
      <t xml:space="preserve">
</t>
    </r>
    <r>
      <rPr>
        <sz val="11"/>
        <color rgb="FF000000"/>
        <rFont val="Calibri"/>
      </rPr>
      <t>240.0.0.0 240.0.0.0</t>
    </r>
    <r>
      <rPr>
        <sz val="11"/>
        <color rgb="FF000000"/>
        <rFont val="Calibri"/>
      </rPr>
      <t xml:space="preserve">
</t>
    </r>
    <r>
      <rPr>
        <sz val="11"/>
        <color rgb="FF000000"/>
        <rFont val="Calibri"/>
      </rPr>
      <t>External Interfaces peering with commercial ISPs or other non-DoD network sources:</t>
    </r>
    <r>
      <rPr>
        <sz val="11"/>
        <color rgb="FF000000"/>
        <rFont val="Calibri"/>
      </rPr>
      <t xml:space="preserve">
</t>
    </r>
    <r>
      <rPr>
        <sz val="11"/>
        <color rgb="FF000000"/>
        <rFont val="Calibri"/>
      </rPr>
      <t>Review the inbound ACLs on external facing interfaces of perimeter devices to validate access control lists are configured to block, deny, or drop inbound IP addresses specified in both RFC5735 and RFC6598. Along with network address space specified in RFC5735 and RFC6598, perimeter devices connected to commercial ISPs for Internet or other non-DoD network sources will need to be reviewed for a full bogon list that includes IP space that has been allocated to the RIRs but not assigned by the RIR to an ISP or other end-user can be obtained at the link below, as it is updated regularly.</t>
    </r>
    <r>
      <rPr>
        <sz val="11"/>
        <color rgb="FF000000"/>
        <rFont val="Calibri"/>
      </rPr>
      <t xml:space="preserve">
</t>
    </r>
    <r>
      <rPr>
        <sz val="11"/>
        <color rgb="FF000000"/>
        <rFont val="Calibri"/>
      </rPr>
      <t>If RFC5735 and RFC 6598 address space isn't blocked on the external interface, this is a finding.</t>
    </r>
  </si>
  <si>
    <t>V-14692</t>
  </si>
  <si>
    <r>
      <rPr>
        <sz val="11"/>
        <rFont val="Calibri"/>
      </rPr>
      <t>Inbound IP packets using RFC 1918 address space (10.0.0.0/8, 172.16.0.0 /12, and 192.168.0 /16) must be blocked, denied, or dropped at the perimeter device.</t>
    </r>
  </si>
  <si>
    <r>
      <rPr>
        <sz val="11"/>
        <color rgb="FF000000"/>
        <rFont val="Calibri"/>
      </rPr>
      <t>Configure the perimeter device to ensure access control lists are configured to block, deny, or drop inbound IP addresses using the RFC1918 IP address space of 10.0.0.0/8, 172.16.0.0 /12, and 192.168.0 /16. Depending on the security posture of the access control list, this requirement may be met explicitly or inexplicitly.</t>
    </r>
  </si>
  <si>
    <r>
      <rPr>
        <sz val="11"/>
        <color rgb="FF000000"/>
        <rFont val="Calibri"/>
      </rPr>
      <t>This type of IP address spoofing occurs when someone outside the network uses an RFC1918 address to gain access to systems or devices on the internal network. If the intruder is successful, they can intercept data, passwords, etc., and use that information to perform destructive acts on or to the network.</t>
    </r>
  </si>
  <si>
    <r>
      <rPr>
        <sz val="11"/>
        <color rgb="FF000000"/>
        <rFont val="Calibri"/>
      </rPr>
      <t>Review the perimeter device configuration to ensure access control lists are configured to block, deny, or drop inbound IP addresses using the RFC1918 IP address space of 10.0.0.0/8, 172.16.0.0 /12, and 192.168.0 /16. Depending on the security posture of the access control list, this requirement may be met explicitly or inexplicitly.</t>
    </r>
    <r>
      <rPr>
        <sz val="11"/>
        <color rgb="FF000000"/>
        <rFont val="Calibri"/>
      </rPr>
      <t xml:space="preserve">
</t>
    </r>
    <r>
      <rPr>
        <sz val="11"/>
        <color rgb="FF000000"/>
        <rFont val="Calibri"/>
      </rPr>
      <t>Config Example:</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to NIPRNet core router</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access-group 100 in</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100 deny ip 10.0.0.0 0.255.255.255 any log</t>
    </r>
    <r>
      <rPr>
        <sz val="11"/>
        <color rgb="FF000000"/>
        <rFont val="Calibri"/>
      </rPr>
      <t xml:space="preserve">
</t>
    </r>
    <r>
      <rPr>
        <sz val="11"/>
        <color rgb="FF000000"/>
        <rFont val="Calibri"/>
      </rPr>
      <t>access-list 100 deny ip 172.16.0.0 0.15.255.255 any log</t>
    </r>
    <r>
      <rPr>
        <sz val="11"/>
        <color rgb="FF000000"/>
        <rFont val="Calibri"/>
      </rPr>
      <t xml:space="preserve">
</t>
    </r>
    <r>
      <rPr>
        <sz val="11"/>
        <color rgb="FF000000"/>
        <rFont val="Calibri"/>
      </rPr>
      <t>access-list 100 deny ip 192.168.0.0 0.0.255.255 any log</t>
    </r>
  </si>
  <si>
    <t>V-14693</t>
  </si>
  <si>
    <r>
      <rPr>
        <sz val="11"/>
        <rFont val="Calibri"/>
      </rPr>
      <t>The network device must be configured to ensure IPv6 Site Local Unicast addresses are not defined in the enclave, (FEC0::/10). Note that this consist of all addresses that begin with FEC, FED, FEE and FEF.</t>
    </r>
  </si>
  <si>
    <r>
      <rPr>
        <sz val="11"/>
        <color rgb="FF000000"/>
        <rFont val="Calibri"/>
      </rPr>
      <t>Configure the device using authorized IP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</si>
  <si>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defined in RFC3513, i.e., 1111111011 binary or FEC0::/10.</t>
    </r>
  </si>
  <si>
    <r>
      <rPr>
        <sz val="11"/>
        <color rgb="FF000000"/>
        <rFont val="Calibri"/>
      </rPr>
      <t>Review the device configuration to ensure FEC0::/10 IP addresses are not defined.</t>
    </r>
    <r>
      <rPr>
        <sz val="11"/>
        <color rgb="FF000000"/>
        <rFont val="Calibri"/>
      </rPr>
      <t xml:space="preserve">
</t>
    </r>
    <r>
      <rPr>
        <sz val="11"/>
        <color rgb="FF000000"/>
        <rFont val="Calibri"/>
      </rPr>
      <t>If FEC0::/10 IP addresses are defined, this is a finding.</t>
    </r>
  </si>
  <si>
    <t>V-14694</t>
  </si>
  <si>
    <r>
      <rPr>
        <sz val="11"/>
        <rFont val="Calibri"/>
      </rPr>
      <t>The network element will be configured to ensure IPv6 Site Local Unicast addresses are blocked on the ingress inbound and egress outbound filters, (FEC0::/10). Note that this consist of all addresses that begin with FEC, FED, FEE and FEF.</t>
    </r>
  </si>
  <si>
    <r>
      <rPr>
        <sz val="11"/>
        <color rgb="FF000000"/>
        <rFont val="Calibri"/>
      </rPr>
      <t>The administrator will configure the router ACLs to restrict IP addresses that contain any Site Local Unicast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</si>
  <si>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defined in RFC3513, i.e., 1111111011 binary or FEC0::/10.</t>
    </r>
    <r>
      <rPr>
        <sz val="11"/>
        <color rgb="FF000000"/>
        <rFont val="Calibri"/>
      </rPr>
      <t xml:space="preserve">
</t>
    </r>
    <r>
      <rPr>
        <sz val="11"/>
        <color rgb="FF000000"/>
        <rFont val="Calibri"/>
      </rPr>
      <t xml:space="preserve">Drop all inbound and outbound IPv6 packets with an address FEC0::/10 as its source address. Note that this consists of all addresses that begin with FEC, FED, FEE, or FEF. </t>
    </r>
    <r>
      <rPr>
        <sz val="11"/>
        <color rgb="FF000000"/>
        <rFont val="Calibri"/>
      </rPr>
      <t xml:space="preserve">
</t>
    </r>
    <r>
      <rPr>
        <sz val="11"/>
        <color rgb="FF000000"/>
        <rFont val="Calibri"/>
      </rPr>
      <t>Drop all inbound and outbound IPv6 packets with an address FEC0::/10 as its destination address. Note that this consists of all addresses that begin with FEC, FED, FEE, or FEF.</t>
    </r>
  </si>
  <si>
    <r>
      <rPr>
        <sz val="11"/>
        <color rgb="FF000000"/>
        <rFont val="Calibri"/>
      </rPr>
      <t>Base Procedure:  Review the premise router configuration to ensure filters are in place to restrict the IP addresses explicitly, or implicitly. If ingress and egress ACLs for IPv6 have not been defined to deny Site Local Unicast Addresses and log all violations, this is a finding.</t>
    </r>
  </si>
  <si>
    <t>V-14695</t>
  </si>
  <si>
    <r>
      <rPr>
        <sz val="11"/>
        <rFont val="Calibri"/>
      </rPr>
      <t>The network element must be configured restrict to accept the device from accepting any inbound IP packets with a local host loop back address, (0:0:0:0:0:0:0:1 or ::1/128).</t>
    </r>
  </si>
  <si>
    <r>
      <rPr>
        <sz val="11"/>
        <color rgb="FF000000"/>
        <rFont val="Calibri"/>
      </rPr>
      <t>Configure and apply the filters to restrict IP addresses that contain any loopback addresses.</t>
    </r>
  </si>
  <si>
    <r>
      <rPr>
        <sz val="11"/>
        <color rgb="FF000000"/>
        <rFont val="Calibri"/>
      </rPr>
      <t>The unicast address 0:0:0:0:0:0:0:1, also defined ::1/128 is called the loopback address.  A node could use it to send an IPv6 packet to itself.  It should never be assigned to any physical interface.  It is treated as having link-local scope, and may be thought of as the link-local unicast address of a virtual interface to an imaginary link that goes nowhere. The loopback address must not be used as the source address in IPv6 packets that are sent outside of a single node.  An IPv6 packet with a destination address of loopback must never be sent outside of a single node and must never be forwarded by an IPv6 router.  A packet received on an interface with destination address of loopback must be dropped.</t>
    </r>
  </si>
  <si>
    <r>
      <rPr>
        <sz val="11"/>
        <color rgb="FF000000"/>
        <rFont val="Calibri"/>
      </rPr>
      <t>Review the device configuration to ensure filters are in place to restrict inbound IP addresses explicitly, or inexplicitly.</t>
    </r>
    <r>
      <rPr>
        <sz val="11"/>
        <color rgb="FF000000"/>
        <rFont val="Calibri"/>
      </rPr>
      <t xml:space="preserve">
</t>
    </r>
    <r>
      <rPr>
        <sz val="11"/>
        <color rgb="FF000000"/>
        <rFont val="Calibri"/>
      </rPr>
      <t>Verify that an ingress ACL for IPv6 has been defined to deny IPv6 Loopback, and log all violations.</t>
    </r>
    <r>
      <rPr>
        <sz val="11"/>
        <color rgb="FF000000"/>
        <rFont val="Calibri"/>
      </rPr>
      <t xml:space="preserve">
</t>
    </r>
    <r>
      <rPr>
        <sz val="11"/>
        <color rgb="FF000000"/>
        <rFont val="Calibri"/>
      </rPr>
      <t>If the appropriate filters are not configured and applied, this is a finding.</t>
    </r>
  </si>
  <si>
    <t>V-14696</t>
  </si>
  <si>
    <r>
      <rPr>
        <sz val="11"/>
        <rFont val="Calibri"/>
      </rPr>
      <t>The network element must be configured to restrict the acceptance of any IP packets from the unspecified address, (0:0:0:0:0:0:0:0 or ::/128).</t>
    </r>
  </si>
  <si>
    <r>
      <rPr>
        <sz val="11"/>
        <color rgb="FF000000"/>
        <rFont val="Calibri"/>
      </rPr>
      <t>The administrator will configure the router ACLs to restrict IP addresses that contain any Unspecified Address.</t>
    </r>
  </si>
  <si>
    <r>
      <rPr>
        <sz val="11"/>
        <color rgb="FF000000"/>
        <rFont val="Calibri"/>
      </rPr>
      <t>The address 0:0:0:0:0:0:0:0, also defined ::/128 is called the unspecified address.  It must never be assigned to any node.  It indicates the absence of an address.  One example of its use is in the Source Address field of any IPv6 packets sent by an initializing host before it has learned its own address.</t>
    </r>
    <r>
      <rPr>
        <sz val="11"/>
        <color rgb="FF000000"/>
        <rFont val="Calibri"/>
      </rPr>
      <t xml:space="preserve">
</t>
    </r>
    <r>
      <rPr>
        <sz val="11"/>
        <color rgb="FF000000"/>
        <rFont val="Calibri"/>
      </rPr>
      <t>The unspecified address must not be used as the destination address of IPv6 packets or in IPv6 Routing Headers.  A router must never forward an IPv6 packet with a source address of unspecified.</t>
    </r>
  </si>
  <si>
    <r>
      <rPr>
        <sz val="11"/>
        <color rgb="FF000000"/>
        <rFont val="Calibri"/>
      </rPr>
      <t>Review the premise router configuration to ensure filters are in place to restrict the IP addresses explicitly, or implicitly.</t>
    </r>
    <r>
      <rPr>
        <sz val="11"/>
        <color rgb="FF000000"/>
        <rFont val="Calibri"/>
      </rPr>
      <t xml:space="preserve">
</t>
    </r>
    <r>
      <rPr>
        <sz val="11"/>
        <color rgb="FF000000"/>
        <rFont val="Calibri"/>
      </rPr>
      <t>Verify that ingress and egress ACLs for IPv6 have been defined to deny the Unspecified Address and log all violations.</t>
    </r>
    <r>
      <rPr>
        <sz val="11"/>
        <color rgb="FF000000"/>
        <rFont val="Calibri"/>
      </rPr>
      <t xml:space="preserve">
</t>
    </r>
    <r>
      <rPr>
        <sz val="11"/>
        <color rgb="FF000000"/>
        <rFont val="Calibri"/>
      </rPr>
      <t>If the appropriate filters are not configured and applied, this is a finding.</t>
    </r>
  </si>
  <si>
    <t>V-14697</t>
  </si>
  <si>
    <r>
      <rPr>
        <sz val="11"/>
        <rFont val="Calibri"/>
      </rPr>
      <t>The network device must block IPv6 multicast addresses used as a source address.</t>
    </r>
  </si>
  <si>
    <r>
      <rPr>
        <sz val="11"/>
        <color rgb="FF000000"/>
        <rFont val="Calibri"/>
      </rPr>
      <t>Configure the perimeter router access control lists to deny any IPv6 multicast address used as a source address.</t>
    </r>
  </si>
  <si>
    <r>
      <rPr>
        <sz val="11"/>
        <color rgb="FF000000"/>
        <rFont val="Calibri"/>
      </rPr>
      <t>IPv6 multicast addresses should never be a source address.  They should only be destination addresses.</t>
    </r>
  </si>
  <si>
    <r>
      <rPr>
        <sz val="11"/>
        <color rgb="FF000000"/>
        <rFont val="Calibri"/>
      </rPr>
      <t>Review the perimeter router configuration to ensure filters are in place to restrict the IP addresses. Verify that ingress and egress ACLs for IPv6 have been defined to deny the multicast source addresses and log all violations.</t>
    </r>
  </si>
  <si>
    <t>V-14698</t>
  </si>
  <si>
    <r>
      <rPr>
        <sz val="11"/>
        <rFont val="Calibri"/>
      </rPr>
      <t>The IAO/NSO will ensure IPv6 addresses with embedded IPv4-compatible IPv6 addresses are blocked on the ingress and egress filters, (0::/96).</t>
    </r>
  </si>
  <si>
    <r>
      <rPr>
        <sz val="11"/>
        <color rgb="FF000000"/>
        <rFont val="Calibri"/>
      </rPr>
      <t>The administrator will configure the router ACLs to restrict IP addresses that contain any embedded IPv4-compatible IPv6 addresses.</t>
    </r>
  </si>
  <si>
    <r>
      <rPr>
        <sz val="11"/>
        <color rgb="FF000000"/>
        <rFont val="Calibri"/>
      </rPr>
      <t>The IPv6 transition mechanisms include a technique for hosts and routers to dynamically tunnel IPv6 packets over IPv4 routing infrastructure.  IPv6 nodes that use this technique are assigned special IPv6 unicast addresses that carry a global IPv4 address in the low-order 32 bits.  IPv4-compatible IPv6 addresses should never appear as a source or destination address.  These addresses begin with 0000 and have ‘0000’ in the 16 bit field preceding the IPv4 address. RFC 4291 deprecated the IPv4-compatible addresses.</t>
    </r>
  </si>
  <si>
    <r>
      <rPr>
        <sz val="11"/>
        <color rgb="FF000000"/>
        <rFont val="Calibri"/>
      </rPr>
      <t>Base Procedure:  Review the premise router configuration to ensure filters are in place to restrict the IP addresses explicitly, or inexplicitly. Verify that ingress and egress ACLs for IPv6 have been defined to deny the embedded IPv4-compatible IPv6 addresses and log all violations.</t>
    </r>
  </si>
  <si>
    <t>V-14699</t>
  </si>
  <si>
    <r>
      <rPr>
        <sz val="11"/>
        <rFont val="Calibri"/>
      </rPr>
      <t>The IAO/NSO will ensure that IPv6 addresses with embedded IPv4-mapped IPv6 addresses are blocked on the ingress and egress filters, (0::FFFF/96).</t>
    </r>
  </si>
  <si>
    <r>
      <rPr>
        <sz val="11"/>
        <color rgb="FF000000"/>
        <rFont val="Calibri"/>
      </rPr>
      <t>The administrator will configure the router ACLs to restrict IP addresses that contain any embedded IPv4-mapped IPv6 addresses.</t>
    </r>
  </si>
  <si>
    <r>
      <rPr>
        <sz val="11"/>
        <color rgb="FF000000"/>
        <rFont val="Calibri"/>
      </rPr>
      <t>The IPv6 transition mechanisms include a technique for hosts and routers to dynamically tunnel IPv6 packets over IPv4 routing infrastructure.  IPv6 nodes that use this technique are assigned special IPv6 unicast addresses that carry a global IPv4 address in the low-order 32 bits.  IPv4-mapped IPv6 addresses should never appear as a source or destination address.  These addresses begin with 0000 and have ‘FFFF’ in the 16 bit field preceding the IPv4 address.  There is little use for the IPv4-mapped addresses and there has been some confusion for what their intended use was.  There were three revisions of IPv6 Basic API specification (RFC 2133, 2553, and 3493).  Under the current usage of the API, no packets should appear on the wire with these addresses so blocking them is the policy.</t>
    </r>
  </si>
  <si>
    <r>
      <rPr>
        <sz val="11"/>
        <color rgb="FF000000"/>
        <rFont val="Calibri"/>
      </rPr>
      <t>Base Procedure:  Review the premise router configuration to ensure filters are in place to restrict the IP addresses explicitly, or inexplicitly. Verify that ingress and egress ACLs for IPv6 have been defined to deny the embedded IPv4-mapped IPv6 addresses and log all violations.</t>
    </r>
  </si>
  <si>
    <t>V-14703</t>
  </si>
  <si>
    <r>
      <rPr>
        <sz val="11"/>
        <rFont val="Calibri"/>
      </rPr>
      <t>The network device must block IPv6 Unique Local Unicast Addresses on the enclaves perimeter ingress and egress filter.</t>
    </r>
  </si>
  <si>
    <r>
      <rPr>
        <sz val="11"/>
        <color rgb="FF000000"/>
        <rFont val="Calibri"/>
      </rPr>
      <t>The administrator will configure the router ACLs to restrict IP addresses that contain any Unique Local Unicast addresses.</t>
    </r>
  </si>
  <si>
    <r>
      <rPr>
        <sz val="11"/>
        <color rgb="FF000000"/>
        <rFont val="Calibri"/>
      </rPr>
      <t>The IANA has assigned the FC00::/7 prefix to Unique Local Unicast addresses.  Unique Local Address (ULA) is a routable address that is not intended to be on the Internet.  Site border routers and firewalls should be configured to block any packets with ULA source or destination addresses outside of the site.  This will ensure that packets with Local IPv6 destination addresses will not be forwarded outside of the site via a default route.</t>
    </r>
    <r>
      <rPr>
        <sz val="11"/>
        <color rgb="FF000000"/>
        <rFont val="Calibri"/>
      </rPr>
      <t xml:space="preserve">
</t>
    </r>
    <r>
      <rPr>
        <sz val="11"/>
        <color rgb="FF000000"/>
        <rFont val="Calibri"/>
      </rPr>
      <t>Drop all inbound IPv6 packets with an address FC00::/7 as its source address. Note that includes any address beginning with FC or FD.</t>
    </r>
  </si>
  <si>
    <r>
      <rPr>
        <sz val="11"/>
        <color rgb="FF000000"/>
        <rFont val="Calibri"/>
      </rPr>
      <t>Base Procedure:  Review the premise router configuration to ensure filters are in place to restrict the IP addresses explicitly, or inexplicitly. Verify that ingress and egress ACLs for IPv6 have been defined to deny the Unique Local Unicast addresses and log all violations.</t>
    </r>
  </si>
  <si>
    <t>V-14705</t>
  </si>
  <si>
    <r>
      <rPr>
        <sz val="11"/>
        <rFont val="Calibri"/>
      </rPr>
      <t>The administrator will enable CEF to improve router stability during a SYN flood attack in an IPv6 enclave.</t>
    </r>
  </si>
  <si>
    <r>
      <rPr>
        <sz val="11"/>
        <color rgb="FF000000"/>
        <rFont val="Calibri"/>
      </rPr>
      <t>The IAO will ensure that the ipv6 cef command has been configured on Cisco routers.</t>
    </r>
  </si>
  <si>
    <r>
      <rPr>
        <sz val="11"/>
        <color rgb="FF000000"/>
        <rFont val="Calibri"/>
      </rPr>
      <t xml:space="preserve">The Cisco Express Forwarding (CEF) switching mode replaces the traditional Cisco routing cache with a data structure that mirrors the entire system routing table. Because there is no need to build cache entries when traffic starts arriving for new destinations, CEF behaves more predictably when presented with large volumes of traffic addressed to many destinations—such as a SYN flood attacks that. Because many SYN flood attacks use randomized source addresses to which the hosts under attack will reply to, there can be a substantial amount of traffic for a large number of destinations that the router will have to handle. Consequently, routers configured for CEF will perform better under SYN floods directed at hosts inside the network than routers using the traditional cache. </t>
    </r>
    <r>
      <rPr>
        <sz val="11"/>
        <color rgb="FF000000"/>
        <rFont val="Calibri"/>
      </rPr>
      <t xml:space="preserve">
</t>
    </r>
    <r>
      <rPr>
        <sz val="11"/>
        <color rgb="FF000000"/>
        <rFont val="Calibri"/>
      </rPr>
      <t>Note: Juniper’s FPC (Flexible PIC Concentrator) architecture with the integrated Packet Forwarding Engine provides similar functionality and capabilities and is far superior than the traditional routing cache that is vulnerable to a DoS attack described above. The forwarding plane on all Juniper M and T  Series platforms are built around this architecture and therefore is not configurable. The forwarding plane on all Juniper M and T Series platforms are built around the FPC (Flexible PIC Concentrator) architecture that has similar capabilities as CEF. FPC is not configurable and is totally integrated with the Packet Forwarding Engine; hence, this will always be not a finding.</t>
    </r>
  </si>
  <si>
    <r>
      <rPr>
        <sz val="11"/>
        <color rgb="FF000000"/>
        <rFont val="Calibri"/>
      </rPr>
      <t>IOS Procedure:  Review all Cisco routers to ensure that CEF has been enabled. The configuration should look similar to the following: ipv6 cef</t>
    </r>
  </si>
  <si>
    <t>V-14707</t>
  </si>
  <si>
    <r>
      <rPr>
        <sz val="11"/>
        <rFont val="Calibri"/>
      </rPr>
      <t>The network element must be configured from accepting any outbound IP packet that contains an illegitimate address in the source address field via egress ACL or by enabling Unicast Reverse Path Forwarding in an IPv6 enclave.</t>
    </r>
  </si>
  <si>
    <r>
      <rPr>
        <sz val="11"/>
        <color rgb="FF000000"/>
        <rFont val="Calibri"/>
      </rPr>
      <t>The network element must be configured to ensure that an ACL is configured to restrict the router from accepting any outbound IP packet that contains an external IP address in the source field.</t>
    </r>
  </si>
  <si>
    <r>
      <rPr>
        <sz val="11"/>
        <color rgb="FF000000"/>
        <rFont val="Calibri"/>
      </rPr>
      <t>Unicast Reverse Path Forwarding (uRPF) provides a mechanism for IP address spoof protection.  When uRPF is enabled on an interface, the router examines all packets received as input on that interface to make sure that the source address and source interface appear in the routing table and match the interface on which the packet was received.  If the packet was received from one of the best reverse path routes, the packet is forwarded as normal.  If there is no reverse path route on the same interface from which the packet was received, it might mean that the source address was modified.  If Unicast RPF does not find a reverse path for the packet, the packet is dropped.</t>
    </r>
    <r>
      <rPr>
        <sz val="11"/>
        <color rgb="FF000000"/>
        <rFont val="Calibri"/>
      </rPr>
      <t xml:space="preserve">
</t>
    </r>
    <r>
      <rPr>
        <sz val="11"/>
        <color rgb="FF000000"/>
        <rFont val="Calibri"/>
      </rPr>
      <t xml:space="preserve">If internal nodes automatically configure an address based on a prefix from a bogus Router Advertisement a dangerous situation may exist. An internal host may contact an internal server which responds with a packet that could be routed outside of the network via default routing (because the routers do not recognize the destination address as an internal address).  </t>
    </r>
    <r>
      <rPr>
        <sz val="11"/>
        <color rgb="FF000000"/>
        <rFont val="Calibri"/>
      </rPr>
      <t xml:space="preserve">
</t>
    </r>
    <r>
      <rPr>
        <sz val="11"/>
        <color rgb="FF000000"/>
        <rFont val="Calibri"/>
      </rPr>
      <t>To prevent this, filtering should be applied to network interfaces between internal host LANs and internal server LANs to insure that source addresses have valid prefixes.</t>
    </r>
  </si>
  <si>
    <r>
      <rPr>
        <sz val="11"/>
        <color rgb="FF000000"/>
        <rFont val="Calibri"/>
      </rPr>
      <t>Unicast Strict mode: Review the router configuration to ensure uRPF has been configured on all internal interfaces.</t>
    </r>
  </si>
  <si>
    <t>V-14717</t>
  </si>
  <si>
    <r>
      <rPr>
        <sz val="11"/>
        <rFont val="Calibri"/>
      </rPr>
      <t>The network element must not use SSH Version 1 for administrative access.</t>
    </r>
  </si>
  <si>
    <r>
      <rPr>
        <sz val="11"/>
        <color rgb="FF000000"/>
        <rFont val="Calibri"/>
      </rPr>
      <t>Configure the network device to use SSH version 2.</t>
    </r>
  </si>
  <si>
    <r>
      <rPr>
        <sz val="11"/>
        <color rgb="FF000000"/>
        <rFont val="Calibri"/>
      </rPr>
      <t>SSH Version 1 is a protocol that has never been defined in a standard.  Since SSH-1 has inherent design flaws which make it vulnerable to, e.g., man-in-the-middle attacks, it is now generally considered obsolete and should be avoided by explicitly disabling fallback to SSH-1.</t>
    </r>
  </si>
  <si>
    <r>
      <rPr>
        <sz val="11"/>
        <color rgb="FF000000"/>
        <rFont val="Calibri"/>
      </rPr>
      <t>If SSH is used for administrative access, then Version 2 must be configured as shown in the following example:</t>
    </r>
    <r>
      <rPr>
        <sz val="11"/>
        <color rgb="FF000000"/>
        <rFont val="Calibri"/>
      </rPr>
      <t xml:space="preserve">
</t>
    </r>
    <r>
      <rPr>
        <sz val="11"/>
        <color rgb="FF000000"/>
        <rFont val="Calibri"/>
      </rPr>
      <t>ip ssh version 2</t>
    </r>
  </si>
  <si>
    <t>V-15288</t>
  </si>
  <si>
    <r>
      <rPr>
        <sz val="11"/>
        <rFont val="Calibri"/>
      </rPr>
      <t>ISATAP tunnels must terminate at an interior router.</t>
    </r>
  </si>
  <si>
    <r>
      <rPr>
        <sz val="11"/>
        <color rgb="FF000000"/>
        <rFont val="Calibri"/>
      </rPr>
      <t>Terminate ISATAP tunnels at the infrastructure router to prohibit tunneled traffic from exiting the enclave perimeter prior to inspection by the IDS, IPS, or firewall.</t>
    </r>
  </si>
  <si>
    <r>
      <rPr>
        <sz val="11"/>
        <color rgb="FF000000"/>
        <rFont val="Calibri"/>
      </rPr>
      <t>ISATAP is an automatic tunnel mechanism that does not provide authentication such as IPSec.  As a result of this limitation, ISATAP is thought of as a tool that is used inside the enclave among trusted hosts, which would limit it to internal attacks.  ISATAP is a service versus a product, and is readily available to most users.  If a user knows the ISATAP router IP address, they can essentially get onto the IPv6 intranet.  To control the vulnerability of this tunnel mechanism, it is critical to control the use of protocol 41 and use IPv4 filters to control what IPv4 nodes can send protocol 41 packets to an ISATAP router interface.  Although the ISATAP tunneling mechanism is similar to other automatic tunneling mechanisms, such as IPv6 6to4 tunneling, ISATAP is designed for transporting IPv6 packets between sites within an enclave, not between enclaves.</t>
    </r>
  </si>
  <si>
    <r>
      <rPr>
        <sz val="11"/>
        <color rgb="FF000000"/>
        <rFont val="Calibri"/>
      </rPr>
      <t>Verify ISATAP tunnels are terminated on the infrastructure routers or L3 switches within the enclave.</t>
    </r>
    <r>
      <rPr>
        <sz val="11"/>
        <color rgb="FF000000"/>
        <rFont val="Calibri"/>
      </rPr>
      <t xml:space="preserve">
</t>
    </r>
    <r>
      <rPr>
        <sz val="11"/>
        <color rgb="FF000000"/>
        <rFont val="Calibri"/>
      </rPr>
      <t xml:space="preserve">Example configuration of an ISATAP tunnel endpoint: </t>
    </r>
    <r>
      <rPr>
        <sz val="11"/>
        <color rgb="FF000000"/>
        <rFont val="Calibri"/>
      </rPr>
      <t xml:space="preserve">
</t>
    </r>
    <r>
      <rPr>
        <sz val="11"/>
        <color rgb="FF000000"/>
        <rFont val="Calibri"/>
      </rPr>
      <t>interface tunnel 1</t>
    </r>
    <r>
      <rPr>
        <sz val="11"/>
        <color rgb="FF000000"/>
        <rFont val="Calibri"/>
      </rPr>
      <t xml:space="preserve">
</t>
    </r>
    <r>
      <rPr>
        <sz val="11"/>
        <color rgb="FF000000"/>
        <rFont val="Calibri"/>
      </rPr>
      <t>no ip address</t>
    </r>
    <r>
      <rPr>
        <sz val="11"/>
        <color rgb="FF000000"/>
        <rFont val="Calibri"/>
      </rPr>
      <t xml:space="preserve">
</t>
    </r>
    <r>
      <rPr>
        <sz val="11"/>
        <color rgb="FF000000"/>
        <rFont val="Calibri"/>
      </rPr>
      <t xml:space="preserve">no ip redirects </t>
    </r>
    <r>
      <rPr>
        <sz val="11"/>
        <color rgb="FF000000"/>
        <rFont val="Calibri"/>
      </rPr>
      <t xml:space="preserve">
</t>
    </r>
    <r>
      <rPr>
        <sz val="11"/>
        <color rgb="FF000000"/>
        <rFont val="Calibri"/>
      </rPr>
      <t>tunnel source ethernet 1</t>
    </r>
    <r>
      <rPr>
        <sz val="11"/>
        <color rgb="FF000000"/>
        <rFont val="Calibri"/>
      </rPr>
      <t xml:space="preserve">
</t>
    </r>
    <r>
      <rPr>
        <sz val="11"/>
        <color rgb="FF000000"/>
        <rFont val="Calibri"/>
      </rPr>
      <t xml:space="preserve"> tunnel mode ipv6ip isatap</t>
    </r>
    <r>
      <rPr>
        <sz val="11"/>
        <color rgb="FF000000"/>
        <rFont val="Calibri"/>
      </rPr>
      <t xml:space="preserve">
</t>
    </r>
    <r>
      <rPr>
        <sz val="11"/>
        <color rgb="FF000000"/>
        <rFont val="Calibri"/>
      </rPr>
      <t xml:space="preserve"> ipv6 address 2001:0DB8::/64 eui-64</t>
    </r>
    <r>
      <rPr>
        <sz val="11"/>
        <color rgb="FF000000"/>
        <rFont val="Calibri"/>
      </rPr>
      <t xml:space="preserve">
</t>
    </r>
    <r>
      <rPr>
        <sz val="11"/>
        <color rgb="FF000000"/>
        <rFont val="Calibri"/>
      </rPr>
      <t xml:space="preserve"> no ipv6 nd suppress-ra</t>
    </r>
  </si>
  <si>
    <t>V-15293</t>
  </si>
  <si>
    <r>
      <rPr>
        <sz val="11"/>
        <rFont val="Calibri"/>
      </rPr>
      <t>The IAO/NSO will ensure the ingress filter drops unexpected protocol 41 packets at the 6to4 site router before sensor inspection.</t>
    </r>
  </si>
  <si>
    <r>
      <rPr>
        <sz val="11"/>
        <color rgb="FF000000"/>
        <rFont val="Calibri"/>
      </rPr>
      <t>Define a filter that allows 6to4 tunneling from trusted 6to4 relays.</t>
    </r>
  </si>
  <si>
    <r>
      <rPr>
        <sz val="11"/>
        <color rgb="FF000000"/>
        <rFont val="Calibri"/>
      </rPr>
      <t xml:space="preserve">6to4 is an automated tunneling mechanism that provides v6 capability to a dual-stack node or v6 capable site that has only IPv4 connectivity to the site.  One key difference between automatic 6to4 tunnels and manually configured tunnels is that the tunnel is not point-to-point; it is point-to-multipoint.  Basic 6to4 implementation can be used to connect single nodes too.  In 6to4 tunnel implementations, tunnels are not defined in pairs as in manual tunnels. The tunnel destination is determined by the IPv4 address of the border router extracted from the IPv6 address that starts with the prefix 2002::/16, where the format is 2002:IPv4-address in hex::/48. 6to4 traffic takes an asymmetric routing path, outbound traffic and return traffic may take different paths.  Although the 6to4 site can select the relay it wants to use, it has no control of the return relay used.  See diagram in the STIG. Ensuring reliable operations from relays and knowing who is managing the relay are important and are concerns to preventing against denial of service attacks.  6to4 site routers are not capable of identifying bogus traffic injected from malicious 6to4 relay manufacturing packets. Specifying the exact IPv4 address of the 6to4 relay on the 6to4 router can mitigate these vulnerabilities. </t>
    </r>
    <r>
      <rPr>
        <sz val="11"/>
        <color rgb="FF000000"/>
        <rFont val="Calibri"/>
      </rPr>
      <t xml:space="preserve">
</t>
    </r>
    <r>
      <rPr>
        <sz val="11"/>
        <color rgb="FF000000"/>
        <rFont val="Calibri"/>
      </rPr>
      <t>6to4 tunnels are required to discard unexpected protocol 41 packets and inspect IPv6 traffic at the decapsulator end-point.</t>
    </r>
  </si>
  <si>
    <r>
      <rPr>
        <sz val="11"/>
        <color rgb="FF000000"/>
        <rFont val="Calibri"/>
      </rPr>
      <t>Base Procedure: Specifying the IPv4 address of the 6to4 relay on the 6to4 router can mitigate these vulnerabilities.</t>
    </r>
  </si>
  <si>
    <t>V-15294</t>
  </si>
  <si>
    <r>
      <rPr>
        <sz val="11"/>
        <rFont val="Calibri"/>
      </rPr>
      <t>Teredo packets must be blocked inbound to the enclave and outbound from the enclave.</t>
    </r>
  </si>
  <si>
    <r>
      <rPr>
        <sz val="11"/>
        <color rgb="FF000000"/>
        <rFont val="Calibri"/>
      </rPr>
      <t>Configure either the perimeter router or firewall to block UDP port 3544 traffic inbound and outbound.</t>
    </r>
  </si>
  <si>
    <r>
      <rPr>
        <sz val="11"/>
        <color rgb="FF000000"/>
        <rFont val="Calibri"/>
      </rPr>
      <t>Teredo (RFC 4380) is a tunneling mechanism that allows computers to encapsulate IPv6 packets inside IPv4 to traverse IPv4-only networks.  It relies on UDP to allow the tunnel to traverse NAT devices. Teredo uses UDP port 3544 to communicate with Teredo relays which access the packet, decapsulated the packet, and route it to the appropriate IPv6 network.  While Teredo was proposed by Microsoft, Linux versions do exist.</t>
    </r>
    <r>
      <rPr>
        <sz val="11"/>
        <color rgb="FF000000"/>
        <rFont val="Calibri"/>
      </rPr>
      <t xml:space="preserve">
</t>
    </r>
    <r>
      <rPr>
        <sz val="11"/>
        <color rgb="FF000000"/>
        <rFont val="Calibri"/>
      </rPr>
      <t>By allowing Teredo tunneling mechanism to be uncontrolled, it can pass malicious IPv6 packets over IPv4 without further inspection of the packet by router and firewall ACLs.</t>
    </r>
  </si>
  <si>
    <r>
      <rPr>
        <sz val="11"/>
        <color rgb="FF000000"/>
        <rFont val="Calibri"/>
      </rPr>
      <t>Inspect the network device configuration to validate Teredo packets, UDP port 3544 is blocked both inbound to the enclave and outbound from the enclave.</t>
    </r>
    <r>
      <rPr>
        <sz val="11"/>
        <color rgb="FF000000"/>
        <rFont val="Calibri"/>
      </rPr>
      <t xml:space="preserve">
</t>
    </r>
    <r>
      <rPr>
        <sz val="11"/>
        <color rgb="FF000000"/>
        <rFont val="Calibri"/>
      </rPr>
      <t>This requirement must be administered on either the perimeter router or firewall.</t>
    </r>
    <r>
      <rPr>
        <sz val="11"/>
        <color rgb="FF000000"/>
        <rFont val="Calibri"/>
      </rPr>
      <t xml:space="preserve">
</t>
    </r>
    <r>
      <rPr>
        <sz val="11"/>
        <color rgb="FF000000"/>
        <rFont val="Calibri"/>
      </rPr>
      <t>If Teredo is not blocked one of these devices, this is a finding.</t>
    </r>
  </si>
  <si>
    <t>V-15295</t>
  </si>
  <si>
    <r>
      <rPr>
        <sz val="11"/>
        <rFont val="Calibri"/>
      </rPr>
      <t>The IAO/NSO will ensure in NAT-PT architecture there is no tunneled IPv4 in IPv6 traffic.</t>
    </r>
  </si>
  <si>
    <r>
      <rPr>
        <sz val="11"/>
        <color rgb="FF000000"/>
        <rFont val="Calibri"/>
      </rPr>
      <t>If NAT/PT is required the tunnel needs to be removed.</t>
    </r>
  </si>
  <si>
    <r>
      <rPr>
        <sz val="11"/>
        <color rgb="FF000000"/>
        <rFont val="Calibri"/>
      </rPr>
      <t>Network Address Translation with Protocol Translation (NAT-PT), defined in [RFC2766], is a service that can be used to translate data sent between IP-heterogeneous nodes. NAT-PT translates a IPv4 datagram into a semantically equivalent IPv6 datagram or vice versa. For this service to work it has to be located in the connection point between the IPv4 network and the IPv6 network. The PT-part of the NAT-PT handles the interpretation and translation of the semantically equivalent IP header, either from IPv4 to IPv6 or from IPv6 to IPv4. Like NAT, NATPT also uses a pool of addresses which it dynamically assigns to the translated datagrams.</t>
    </r>
    <r>
      <rPr>
        <sz val="11"/>
        <color rgb="FF000000"/>
        <rFont val="Calibri"/>
      </rPr>
      <t xml:space="preserve">
</t>
    </r>
    <r>
      <rPr>
        <sz val="11"/>
        <color rgb="FF000000"/>
        <rFont val="Calibri"/>
      </rPr>
      <t>The NAT-PT architecture is not one of the preferred DoD IPv6 transition paradigms due to the deprecation of NAT-PT within the DoD community.  However, as described in the "DoD IPv6 Guidance for Information Assurance (IA) Milestone Objective 3 (MO3) Requirements, some services/agencies may chose to implement this transition mechanism within an enclave.  The following sub-sections provide guidelines for the use of NAT-PT within a controlled enclave.</t>
    </r>
    <r>
      <rPr>
        <sz val="11"/>
        <color rgb="FF000000"/>
        <rFont val="Calibri"/>
      </rPr>
      <t xml:space="preserve">
</t>
    </r>
    <r>
      <rPr>
        <sz val="11"/>
        <color rgb="FF000000"/>
        <rFont val="Calibri"/>
      </rPr>
      <t>In addition to the single point of failure, the reduced performance of an application level gateway, coupled with limitations on the kinds of applications that work, decreases the overall value and utility of the network. NAT-PT also inhibits the ability to deploy security at the IP layer.</t>
    </r>
  </si>
  <si>
    <r>
      <rPr>
        <sz val="11"/>
        <color rgb="FF000000"/>
        <rFont val="Calibri"/>
      </rPr>
      <t>Base Procedure:Review network diagram in the STIG and ensure the architecture is designed correctly. The interface adjacent to the IPv4 LAN interface must not deploy IPv6 over IPv4. The techniques include using manually configured tunnels, generic routing encapsulation (GRE) tunnels, semiautomatic tunnel mechanisms such as tunnel broker services, and fully automatic tunnel mechanisms such as 6to4 for the WAN and intra-site automatic tunnel addressing protocol (ISATAP).</t>
    </r>
  </si>
  <si>
    <t>V-15296</t>
  </si>
  <si>
    <r>
      <rPr>
        <sz val="11"/>
        <rFont val="Calibri"/>
      </rPr>
      <t>The IAO/NSO will ensure interfaces supporting IPv4 in NAT-PT Architecture do not receive IPv6 traffic.</t>
    </r>
  </si>
  <si>
    <r>
      <rPr>
        <sz val="11"/>
        <color rgb="FF000000"/>
        <rFont val="Calibri"/>
      </rPr>
      <t>This can be accomplished by not having IPv6 enabled on the interface supporting the IPv4 network. In addition a filter can be added to deny IPv6 at the interface.</t>
    </r>
  </si>
  <si>
    <r>
      <rPr>
        <sz val="11"/>
        <color rgb="FF000000"/>
        <rFont val="Calibri"/>
      </rPr>
      <t>Review network diagram in the STIG and ensure the architecture is designed correctly. The interface facing the IPv4 LAN network must not receive IPv6 traffic. This can be accomplished by not having IPv6 on the interface supporting the IPv4 network.</t>
    </r>
    <r>
      <rPr>
        <sz val="11"/>
        <color rgb="FF000000"/>
        <rFont val="Calibri"/>
      </rPr>
      <t xml:space="preserve">
</t>
    </r>
    <r>
      <rPr>
        <sz val="11"/>
        <color rgb="FF000000"/>
        <rFont val="Calibri"/>
      </rPr>
      <t>In addition a filter can be added to deny IPv6 at this interface.</t>
    </r>
    <r>
      <rPr>
        <sz val="11"/>
        <color rgb="FF000000"/>
        <rFont val="Calibri"/>
      </rPr>
      <t xml:space="preserve">
</t>
    </r>
    <r>
      <rPr>
        <sz val="11"/>
        <color rgb="FF000000"/>
        <rFont val="Calibri"/>
      </rPr>
      <t>If interfaces supporting IPv4 in NAT-PT receive IPv6 traffic, this is a finding.</t>
    </r>
  </si>
  <si>
    <t>V-15432</t>
  </si>
  <si>
    <r>
      <rPr>
        <sz val="11"/>
        <rFont val="Calibri"/>
      </rPr>
      <t>Network devices must use two or more authentication servers for the purpose of granting administrative access.</t>
    </r>
  </si>
  <si>
    <r>
      <rPr>
        <sz val="11"/>
        <color rgb="FF000000"/>
        <rFont val="Calibri"/>
      </rPr>
      <t>Configure the device to use two separate authentication servers.</t>
    </r>
  </si>
  <si>
    <r>
      <rPr>
        <sz val="11"/>
        <color rgb="FF000000"/>
        <rFont val="Calibri"/>
      </rPr>
      <t>The use of Authentication, Authorization, and Accounting (AAA) affords the best methods for controlling user access, authorization levels, and activity logging.  By enabling AAA on the routers in conjunction with an authentication server such as TACACS+ or RADIUS, the administrators can easily add or remove user accounts, add or remove command authorizations, and maintain a log of user activity.</t>
    </r>
    <r>
      <rPr>
        <sz val="11"/>
        <color rgb="FF000000"/>
        <rFont val="Calibri"/>
      </rPr>
      <t xml:space="preserve">
</t>
    </r>
    <r>
      <rPr>
        <sz val="11"/>
        <color rgb="FF000000"/>
        <rFont val="Calibri"/>
      </rPr>
      <t>The use of an authentication server provides the capability to assign router administrators to tiered groups that contain their privilege level that is used for authorization of specific commands.   For example, user mode would be authorized for all authenticated administrators while configuration or edit mode should only be granted to those administrators that are permitted to implement router configuration changes.</t>
    </r>
  </si>
  <si>
    <r>
      <rPr>
        <sz val="11"/>
        <color rgb="FF000000"/>
        <rFont val="Calibri"/>
      </rPr>
      <t>Verify an authentication server is required to access the device and that there are two or more authentication servers defined.</t>
    </r>
    <r>
      <rPr>
        <sz val="11"/>
        <color rgb="FF000000"/>
        <rFont val="Calibri"/>
      </rPr>
      <t xml:space="preserve">
</t>
    </r>
    <r>
      <rPr>
        <sz val="11"/>
        <color rgb="FF000000"/>
        <rFont val="Calibri"/>
      </rPr>
      <t>If the device is not configured for two separate authentication servers, this is a finding.</t>
    </r>
  </si>
  <si>
    <t>V-15434</t>
  </si>
  <si>
    <r>
      <rPr>
        <sz val="11"/>
        <rFont val="Calibri"/>
      </rPr>
      <t>The emergency administration account must be set to an appropriate authorization level to perform necessary administrative functions when the authentication server is not online.</t>
    </r>
  </si>
  <si>
    <r>
      <rPr>
        <sz val="11"/>
        <color rgb="FF000000"/>
        <rFont val="Calibri"/>
      </rPr>
      <t>Assign a privilege level to the emergency administration account to allow the administrator to perform necessary administrative functions when the authentication server is not online.</t>
    </r>
  </si>
  <si>
    <r>
      <rPr>
        <sz val="11"/>
        <color rgb="FF000000"/>
        <rFont val="Calibri"/>
      </rPr>
      <t>The emergency administration account is to be configured as a local account on the network devices. It is to be used only when the authentication server is offline or not reachable via the network. The emergency account must be set to an appropriate authorization level to perform necessary administrative functions during this time.</t>
    </r>
  </si>
  <si>
    <r>
      <rPr>
        <sz val="11"/>
        <color rgb="FF000000"/>
        <rFont val="Calibri"/>
      </rPr>
      <t>Review the emergency administration account configured on the network devices and verify that it has been assigned to a privilege level that will enable the administrator to perform necessary administrative functions when the authentication server is not online.</t>
    </r>
    <r>
      <rPr>
        <sz val="11"/>
        <color rgb="FF000000"/>
        <rFont val="Calibri"/>
      </rPr>
      <t xml:space="preserve">
</t>
    </r>
    <r>
      <rPr>
        <sz val="11"/>
        <color rgb="FF000000"/>
        <rFont val="Calibri"/>
      </rPr>
      <t>If the emergency administration account is configured for more access than needed to troubleshoot issues, this is a finding.</t>
    </r>
  </si>
  <si>
    <t>V-17754</t>
  </si>
  <si>
    <r>
      <rPr>
        <sz val="11"/>
        <rFont val="Calibri"/>
      </rPr>
      <t>IPSec tunnels used to transit management traffic must be restricted to only the authorized management packets based on destination and source IP address.</t>
    </r>
  </si>
  <si>
    <r>
      <rPr>
        <sz val="11"/>
        <color rgb="FF000000"/>
        <rFont val="Calibri"/>
      </rPr>
      <t>Configure filters based on source and destination IP address to restrict only authorized management traffic into IPSec tunnels used for transiting management data.</t>
    </r>
  </si>
  <si>
    <r>
      <rPr>
        <sz val="11"/>
        <color rgb="FF000000"/>
        <rFont val="Calibri"/>
      </rPr>
      <t>The Out-of-Band Management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NEs and the NOC.  This allows the use of paths separate from those used by the network being managed. Traffic from the managed network to the management network and vice-versa must be secured via IPSec encapsulation.</t>
    </r>
  </si>
  <si>
    <r>
      <rPr>
        <sz val="11"/>
        <color rgb="FF000000"/>
        <rFont val="Calibri"/>
      </rPr>
      <t>Review the device configuration to determine if IPSec tunnels used in transiting management traffic are filtered to only accept authorized traffic based on source and destination IP addresses of the management network.</t>
    </r>
    <r>
      <rPr>
        <sz val="11"/>
        <color rgb="FF000000"/>
        <rFont val="Calibri"/>
      </rPr>
      <t xml:space="preserve">
</t>
    </r>
    <r>
      <rPr>
        <sz val="11"/>
        <color rgb="FF000000"/>
        <rFont val="Calibri"/>
      </rPr>
      <t>If filters are not restricting only authorized management traffic into the IPSec tunnel, this is a finding.</t>
    </r>
  </si>
  <si>
    <t>V-17814</t>
  </si>
  <si>
    <r>
      <rPr>
        <sz val="11"/>
        <rFont val="Calibri"/>
      </rPr>
      <t>Gateway configuration at the remote VPN end-point is a not a mirror of the local gateway</t>
    </r>
  </si>
  <si>
    <r>
      <rPr>
        <sz val="11"/>
        <color rgb="FF000000"/>
        <rFont val="Calibri"/>
      </rPr>
      <t>Configure he crypto access-list used to identify the traffic to be protected so that it is a mirror (both IP source and destination address) of the crypto access list configured at the remote VPN peer.</t>
    </r>
  </si>
  <si>
    <r>
      <rPr>
        <sz val="11"/>
        <color rgb="FF000000"/>
        <rFont val="Calibri"/>
      </rPr>
      <t>The IPSec tunnel end points may be configured on the OOBM gateway routers connecting the managed network and the NOC. They may also be configured on a firewall or VPN concentrator located behind the gateway router. In either case, the crypto access-list used to identify the traffic to be protected must be a mirror (both IP source and destination address) of the crypto access list configured at the remote VPN peer.</t>
    </r>
  </si>
  <si>
    <r>
      <rPr>
        <sz val="11"/>
        <color rgb="FF000000"/>
        <rFont val="Calibri"/>
      </rPr>
      <t>Verify the configuration at the remote VPN end-point is a mirror configuration as that reviewed for the local end-point.</t>
    </r>
  </si>
  <si>
    <t>V-17815</t>
  </si>
  <si>
    <r>
      <rPr>
        <sz val="11"/>
        <rFont val="Calibri"/>
      </rPr>
      <t>IGP instances configured on the OOBM gateway router do not peer only with their appropriate routing domain</t>
    </r>
  </si>
  <si>
    <r>
      <rPr>
        <sz val="11"/>
        <color rgb="FF000000"/>
        <rFont val="Calibri"/>
      </rPr>
      <t>Ensure that multiple IGP instances configured on the OOBM gateway router peer only with their appropriate routing domain. Verify that the all interfaces are configured for the appropriate IGP instance.</t>
    </r>
  </si>
  <si>
    <r>
      <rPr>
        <sz val="11"/>
        <color rgb="FF000000"/>
        <rFont val="Calibri"/>
      </rPr>
      <t>If the gateway router is not a dedicated device for the OOBM network, several safeguards must be implemented for containment of management and production traffic boundaries. Since the managed network and the management network are separate routing domains, separate IGP routing instances must be configured on the router—one for the managed network and one for the OOBM network.</t>
    </r>
  </si>
  <si>
    <r>
      <rPr>
        <sz val="11"/>
        <color rgb="FF000000"/>
        <rFont val="Calibri"/>
      </rPr>
      <t>Verify that the OOBM interface is an adjacency only in the IGP routing domain for the management network. The following would be an example where EIGRP is run on the management network 10.0.0.0 and OSPF in the managed network 172.20.0.0. The network 10.1.20.0/24 is the OOBM backbone and 10.1.1.0 is the local management LAN connecting to the OOBM interfaces of the managed network (i.e., the private and service network) elements.</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10.1.1.1 255.255.255.0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interface Fastethernet 0/2</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12</t>
    </r>
    <r>
      <rPr>
        <sz val="11"/>
        <color rgb="FF000000"/>
        <rFont val="Calibri"/>
      </rPr>
      <t xml:space="preserve">
</t>
    </r>
    <r>
      <rPr>
        <sz val="11"/>
        <color rgb="FF000000"/>
        <rFont val="Calibri"/>
      </rPr>
      <t xml:space="preserve"> network 10.0.0.0</t>
    </r>
    <r>
      <rPr>
        <sz val="11"/>
        <color rgb="FF000000"/>
        <rFont val="Calibri"/>
      </rPr>
      <t xml:space="preserve">
</t>
    </r>
    <r>
      <rPr>
        <sz val="11"/>
        <color rgb="FF000000"/>
        <rFont val="Calibri"/>
      </rPr>
      <t xml:space="preserve"> passive-interface Fastethernet 0/1</t>
    </r>
    <r>
      <rPr>
        <sz val="11"/>
        <color rgb="FF000000"/>
        <rFont val="Calibri"/>
      </rPr>
      <t xml:space="preserve">
</t>
    </r>
    <r>
      <rPr>
        <sz val="11"/>
        <color rgb="FF000000"/>
        <rFont val="Calibri"/>
      </rPr>
      <t>Note: the passive-interface command is configured to avoid building an EIGRP adjacency with a managed router, while at the same time, enabling EIGRP to advertise the enclave’s management subnet to the EIGRP neighbors of the management network backbone.</t>
    </r>
    <r>
      <rPr>
        <sz val="11"/>
        <color rgb="FF000000"/>
        <rFont val="Calibri"/>
      </rPr>
      <t xml:space="preserve">
</t>
    </r>
    <r>
      <rPr>
        <sz val="11"/>
        <color rgb="FF000000"/>
        <rFont val="Calibri"/>
      </rPr>
      <t>If the non-dedicated OOBM gateway and the NOC gateway are not connected by an OOB backbone—that is, connectivity is provided over an IP backbone (i.e. NIPRNet)—and an IGP is used to advertise routes within the management network,  the IGP traffic must be encapsulated via  GRE so that it can traverse the IPsec tunnel. The configuration below is an example of GRE over IPSec. The IPSec policy is applied to the GRE traffic that will encapsulate IGP packets (notice the EIGRP network statement includes the GRE tunnel; hence, EIGRP will form adjacencies with neighbors on the other side of this tunnel.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Premise Router Configuration</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crypto isakmp key ourkey address 166.4.24.3</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transform-set VPN-trans esp-3des esp-md5-hmac</t>
    </r>
    <r>
      <rPr>
        <sz val="11"/>
        <color rgb="FF000000"/>
        <rFont val="Calibri"/>
      </rPr>
      <t xml:space="preserve">
</t>
    </r>
    <r>
      <rPr>
        <sz val="11"/>
        <color rgb="FF000000"/>
        <rFont val="Calibri"/>
      </rPr>
      <t>!</t>
    </r>
    <r>
      <rPr>
        <sz val="11"/>
        <color rgb="FF000000"/>
        <rFont val="Calibri"/>
      </rPr>
      <t xml:space="preserve">
</t>
    </r>
    <r>
      <rPr>
        <sz val="11"/>
        <color rgb="FF000000"/>
        <rFont val="Calibri"/>
      </rPr>
      <t>crypto map vpnmap 10 ipsec-isakmp</t>
    </r>
    <r>
      <rPr>
        <sz val="11"/>
        <color rgb="FF000000"/>
        <rFont val="Calibri"/>
      </rPr>
      <t xml:space="preserve">
</t>
    </r>
    <r>
      <rPr>
        <sz val="11"/>
        <color rgb="FF000000"/>
        <rFont val="Calibri"/>
      </rPr>
      <t xml:space="preserve"> set peer 166.4.24.3</t>
    </r>
    <r>
      <rPr>
        <sz val="11"/>
        <color rgb="FF000000"/>
        <rFont val="Calibri"/>
      </rPr>
      <t xml:space="preserve">
</t>
    </r>
    <r>
      <rPr>
        <sz val="11"/>
        <color rgb="FF000000"/>
        <rFont val="Calibri"/>
      </rPr>
      <t xml:space="preserve"> set transform-set VPN-trans</t>
    </r>
    <r>
      <rPr>
        <sz val="11"/>
        <color rgb="FF000000"/>
        <rFont val="Calibri"/>
      </rPr>
      <t xml:space="preserve">
</t>
    </r>
    <r>
      <rPr>
        <sz val="11"/>
        <color rgb="FF000000"/>
        <rFont val="Calibri"/>
      </rPr>
      <t xml:space="preserve"> match address 102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t>
    </r>
    <r>
      <rPr>
        <sz val="11"/>
        <color rgb="FF000000"/>
        <rFont val="Calibri"/>
      </rPr>
      <t xml:space="preserve">
</t>
    </r>
    <r>
      <rPr>
        <sz val="11"/>
        <color rgb="FF000000"/>
        <rFont val="Calibri"/>
      </rPr>
      <t xml:space="preserve"> ip address 10.1.1.1 255.255.255.0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t>
    </r>
    <r>
      <rPr>
        <sz val="11"/>
        <color rgb="FF000000"/>
        <rFont val="Calibri"/>
      </rPr>
      <t xml:space="preserve">
</t>
    </r>
    <r>
      <rPr>
        <sz val="11"/>
        <color rgb="FF000000"/>
        <rFont val="Calibri"/>
      </rPr>
      <t xml:space="preserve"> ip address 141.22.4.3 255.255.255.252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ip address 10.10.255.1 255.255.255.252</t>
    </r>
    <r>
      <rPr>
        <sz val="11"/>
        <color rgb="FF000000"/>
        <rFont val="Calibri"/>
      </rPr>
      <t xml:space="preserve">
</t>
    </r>
    <r>
      <rPr>
        <sz val="11"/>
        <color rgb="FF000000"/>
        <rFont val="Calibri"/>
      </rPr>
      <t xml:space="preserve"> ip mtu 1400</t>
    </r>
    <r>
      <rPr>
        <sz val="11"/>
        <color rgb="FF000000"/>
        <rFont val="Calibri"/>
      </rPr>
      <t xml:space="preserve">
</t>
    </r>
    <r>
      <rPr>
        <sz val="11"/>
        <color rgb="FF000000"/>
        <rFont val="Calibri"/>
      </rPr>
      <t xml:space="preserve"> tunnel source Serial0/0</t>
    </r>
    <r>
      <rPr>
        <sz val="11"/>
        <color rgb="FF000000"/>
        <rFont val="Calibri"/>
      </rPr>
      <t xml:space="preserve">
</t>
    </r>
    <r>
      <rPr>
        <sz val="11"/>
        <color rgb="FF000000"/>
        <rFont val="Calibri"/>
      </rPr>
      <t xml:space="preserve"> tunnel destination 166.4.24.3</t>
    </r>
    <r>
      <rPr>
        <sz val="11"/>
        <color rgb="FF000000"/>
        <rFont val="Calibri"/>
      </rPr>
      <t xml:space="preserve">
</t>
    </r>
    <r>
      <rPr>
        <sz val="11"/>
        <color rgb="FF000000"/>
        <rFont val="Calibri"/>
      </rPr>
      <t xml:space="preserve"> crypto map vpnmap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100</t>
    </r>
    <r>
      <rPr>
        <sz val="11"/>
        <color rgb="FF000000"/>
        <rFont val="Calibri"/>
      </rPr>
      <t xml:space="preserve">
</t>
    </r>
    <r>
      <rPr>
        <sz val="11"/>
        <color rgb="FF000000"/>
        <rFont val="Calibri"/>
      </rPr>
      <t xml:space="preserve"> network 10.0.0.0 0.0.0.255</t>
    </r>
    <r>
      <rPr>
        <sz val="11"/>
        <color rgb="FF000000"/>
        <rFont val="Calibri"/>
      </rPr>
      <t xml:space="preserve">
</t>
    </r>
    <r>
      <rPr>
        <sz val="11"/>
        <color rgb="FF000000"/>
        <rFont val="Calibri"/>
      </rPr>
      <t xml:space="preserve"> no auto-summary</t>
    </r>
    <r>
      <rPr>
        <sz val="11"/>
        <color rgb="FF000000"/>
        <rFont val="Calibri"/>
      </rPr>
      <t xml:space="preserve">
</t>
    </r>
    <r>
      <rPr>
        <sz val="11"/>
        <color rgb="FF000000"/>
        <rFont val="Calibri"/>
      </rPr>
      <t>!</t>
    </r>
    <r>
      <rPr>
        <sz val="11"/>
        <color rgb="FF000000"/>
        <rFont val="Calibri"/>
      </rPr>
      <t xml:space="preserve">
</t>
    </r>
    <r>
      <rPr>
        <sz val="11"/>
        <color rgb="FF000000"/>
        <rFont val="Calibri"/>
      </rPr>
      <t>ip route 0.0.0.0 0.0.0.0 141.22.4.1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102 permit gre host 141.22.4.3 host 166.4.24.3</t>
    </r>
    <r>
      <rPr>
        <sz val="11"/>
        <color rgb="FF000000"/>
        <rFont val="Calibri"/>
      </rPr>
      <t xml:space="preserve">
</t>
    </r>
    <r>
      <rPr>
        <sz val="11"/>
        <color rgb="FF000000"/>
        <rFont val="Calibri"/>
      </rPr>
      <t>OOBM VPN Gateway Configuration</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crypto isakmp key ourkey address 141.22.4.3</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ipsectransform-set VPN-trans esp-3des esp-md5-hmac</t>
    </r>
    <r>
      <rPr>
        <sz val="11"/>
        <color rgb="FF000000"/>
        <rFont val="Calibri"/>
      </rPr>
      <t xml:space="preserve">
</t>
    </r>
    <r>
      <rPr>
        <sz val="11"/>
        <color rgb="FF000000"/>
        <rFont val="Calibri"/>
      </rPr>
      <t>!</t>
    </r>
    <r>
      <rPr>
        <sz val="11"/>
        <color rgb="FF000000"/>
        <rFont val="Calibri"/>
      </rPr>
      <t xml:space="preserve">
</t>
    </r>
    <r>
      <rPr>
        <sz val="11"/>
        <color rgb="FF000000"/>
        <rFont val="Calibri"/>
      </rPr>
      <t>crypto map vpnmap 10 ipsec-isakmp</t>
    </r>
    <r>
      <rPr>
        <sz val="11"/>
        <color rgb="FF000000"/>
        <rFont val="Calibri"/>
      </rPr>
      <t xml:space="preserve">
</t>
    </r>
    <r>
      <rPr>
        <sz val="11"/>
        <color rgb="FF000000"/>
        <rFont val="Calibri"/>
      </rPr>
      <t xml:space="preserve"> set peer 141.22.4.3</t>
    </r>
    <r>
      <rPr>
        <sz val="11"/>
        <color rgb="FF000000"/>
        <rFont val="Calibri"/>
      </rPr>
      <t xml:space="preserve">
</t>
    </r>
    <r>
      <rPr>
        <sz val="11"/>
        <color rgb="FF000000"/>
        <rFont val="Calibri"/>
      </rPr>
      <t xml:space="preserve"> set transform-set VPN-trans</t>
    </r>
    <r>
      <rPr>
        <sz val="11"/>
        <color rgb="FF000000"/>
        <rFont val="Calibri"/>
      </rPr>
      <t xml:space="preserve">
</t>
    </r>
    <r>
      <rPr>
        <sz val="11"/>
        <color rgb="FF000000"/>
        <rFont val="Calibri"/>
      </rPr>
      <t xml:space="preserve"> match address 102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t>
    </r>
    <r>
      <rPr>
        <sz val="11"/>
        <color rgb="FF000000"/>
        <rFont val="Calibri"/>
      </rPr>
      <t xml:space="preserve">
</t>
    </r>
    <r>
      <rPr>
        <sz val="11"/>
        <color rgb="FF000000"/>
        <rFont val="Calibri"/>
      </rPr>
      <t xml:space="preserve"> ip address 10.1.2.1 255.255.255.0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t>
    </r>
    <r>
      <rPr>
        <sz val="11"/>
        <color rgb="FF000000"/>
        <rFont val="Calibri"/>
      </rPr>
      <t xml:space="preserve">
</t>
    </r>
    <r>
      <rPr>
        <sz val="11"/>
        <color rgb="FF000000"/>
        <rFont val="Calibri"/>
      </rPr>
      <t>ip address 166.4.24.3 255.255.255.252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ip address 10.10.255.2 255.255.255.252</t>
    </r>
    <r>
      <rPr>
        <sz val="11"/>
        <color rgb="FF000000"/>
        <rFont val="Calibri"/>
      </rPr>
      <t xml:space="preserve">
</t>
    </r>
    <r>
      <rPr>
        <sz val="11"/>
        <color rgb="FF000000"/>
        <rFont val="Calibri"/>
      </rPr>
      <t xml:space="preserve"> ip mtu 1400</t>
    </r>
    <r>
      <rPr>
        <sz val="11"/>
        <color rgb="FF000000"/>
        <rFont val="Calibri"/>
      </rPr>
      <t xml:space="preserve">
</t>
    </r>
    <r>
      <rPr>
        <sz val="11"/>
        <color rgb="FF000000"/>
        <rFont val="Calibri"/>
      </rPr>
      <t xml:space="preserve"> tunnel source Serial0/0</t>
    </r>
    <r>
      <rPr>
        <sz val="11"/>
        <color rgb="FF000000"/>
        <rFont val="Calibri"/>
      </rPr>
      <t xml:space="preserve">
</t>
    </r>
    <r>
      <rPr>
        <sz val="11"/>
        <color rgb="FF000000"/>
        <rFont val="Calibri"/>
      </rPr>
      <t xml:space="preserve"> tunnel destination 141.22.4.3</t>
    </r>
    <r>
      <rPr>
        <sz val="11"/>
        <color rgb="FF000000"/>
        <rFont val="Calibri"/>
      </rPr>
      <t xml:space="preserve">
</t>
    </r>
    <r>
      <rPr>
        <sz val="11"/>
        <color rgb="FF000000"/>
        <rFont val="Calibri"/>
      </rPr>
      <t xml:space="preserve"> crypto map vpnmap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100</t>
    </r>
    <r>
      <rPr>
        <sz val="11"/>
        <color rgb="FF000000"/>
        <rFont val="Calibri"/>
      </rPr>
      <t xml:space="preserve">
</t>
    </r>
    <r>
      <rPr>
        <sz val="11"/>
        <color rgb="FF000000"/>
        <rFont val="Calibri"/>
      </rPr>
      <t xml:space="preserve"> network 10.0.0.0 0.0.0.255</t>
    </r>
    <r>
      <rPr>
        <sz val="11"/>
        <color rgb="FF000000"/>
        <rFont val="Calibri"/>
      </rPr>
      <t xml:space="preserve">
</t>
    </r>
    <r>
      <rPr>
        <sz val="11"/>
        <color rgb="FF000000"/>
        <rFont val="Calibri"/>
      </rPr>
      <t xml:space="preserve"> no auto-summary</t>
    </r>
    <r>
      <rPr>
        <sz val="11"/>
        <color rgb="FF000000"/>
        <rFont val="Calibri"/>
      </rPr>
      <t xml:space="preserve">
</t>
    </r>
    <r>
      <rPr>
        <sz val="11"/>
        <color rgb="FF000000"/>
        <rFont val="Calibri"/>
      </rPr>
      <t>!</t>
    </r>
    <r>
      <rPr>
        <sz val="11"/>
        <color rgb="FF000000"/>
        <rFont val="Calibri"/>
      </rPr>
      <t xml:space="preserve">
</t>
    </r>
    <r>
      <rPr>
        <sz val="11"/>
        <color rgb="FF000000"/>
        <rFont val="Calibri"/>
      </rPr>
      <t>ip route 0.0.0.0 0.0.0.0 166.4.24.1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102 permit gre host 166.4.24.3 host 141.22.4.3</t>
    </r>
  </si>
  <si>
    <t>V-17816</t>
  </si>
  <si>
    <r>
      <rPr>
        <sz val="11"/>
        <rFont val="Calibri"/>
      </rPr>
      <t>The routes from the two IGP domains are redistributed to each other.</t>
    </r>
  </si>
  <si>
    <r>
      <rPr>
        <sz val="11"/>
        <color rgb="FF000000"/>
        <rFont val="Calibri"/>
      </rPr>
      <t>Ensure that the IGP instance used for the managed network does not redistribute routes into the IGP instance used for the management network and vice versa.</t>
    </r>
  </si>
  <si>
    <r>
      <rPr>
        <sz val="11"/>
        <color rgb="FF000000"/>
        <rFont val="Calibri"/>
      </rPr>
      <t>If the gateway router is not a dedicated device for the OOBM network, several safeguards must be implemented for containment of management and production traffic boundaries. Since the managed network and the management network are separate routing domains, separate IGP routing instances must be configured on the router—one for the managed network and one for the OOBM network. In addition, the routes from the two domains must not be redistributed to each other.</t>
    </r>
  </si>
  <si>
    <r>
      <rPr>
        <sz val="11"/>
        <color rgb="FF000000"/>
        <rFont val="Calibri"/>
      </rPr>
      <t>Verify that the IGP instance used for the managed network does not redistribute routes into the IGP instance used for the management network and vice versa.</t>
    </r>
    <r>
      <rPr>
        <sz val="11"/>
        <color rgb="FF000000"/>
        <rFont val="Calibri"/>
      </rPr>
      <t xml:space="preserve">
</t>
    </r>
    <r>
      <rPr>
        <sz val="11"/>
        <color rgb="FF000000"/>
        <rFont val="Calibri"/>
      </rPr>
      <t>Route advertisements between two the two routing domains such as OSPF and EIGRP can only be shared via redistribution. Verify that there are no redistribute commands configured under IGP domain for the management network that would enable distributing routes from the IGP domain of the managed network, or vice-versa. The following would be an example of redistributing routes from EIGRP into OSPF.</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 xml:space="preserve">   redistribute eigrp 12</t>
    </r>
    <r>
      <rPr>
        <sz val="11"/>
        <color rgb="FF000000"/>
        <rFont val="Calibri"/>
      </rPr>
      <t xml:space="preserve">
</t>
    </r>
    <r>
      <rPr>
        <sz val="11"/>
        <color rgb="FF000000"/>
        <rFont val="Calibri"/>
      </rPr>
      <t>IOS supports multiple instances of OSPF and EIGRP that are configured using a different process ID.  Each EIGRP or OSPF process will run only on the interfaces of the networks specified. Each EIGRP process maintains a separate topology database; likewise, each OSPF process maintains a separate link-state database. Route advertisements between two processes can only be shared via redistribution.  Verify that there are no redistribution commands that would distribute routes from the IGP routing domain for the management network into the IGP routing domain of the managed network, or vice-versa. The following would be an example of redistributing routes from one EIGRP into another EIGRP.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15</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10</t>
    </r>
    <r>
      <rPr>
        <sz val="11"/>
        <color rgb="FF000000"/>
        <rFont val="Calibri"/>
      </rPr>
      <t xml:space="preserve">
</t>
    </r>
    <r>
      <rPr>
        <sz val="11"/>
        <color rgb="FF000000"/>
        <rFont val="Calibri"/>
      </rPr>
      <t xml:space="preserve"> network 10.0.0.0</t>
    </r>
    <r>
      <rPr>
        <sz val="11"/>
        <color rgb="FF000000"/>
        <rFont val="Calibri"/>
      </rPr>
      <t xml:space="preserve">
</t>
    </r>
    <r>
      <rPr>
        <sz val="11"/>
        <color rgb="FF000000"/>
        <rFont val="Calibri"/>
      </rPr>
      <t xml:space="preserve"> redistribute eigrp 15</t>
    </r>
    <r>
      <rPr>
        <sz val="11"/>
        <color rgb="FF000000"/>
        <rFont val="Calibri"/>
      </rPr>
      <t xml:space="preserve">
</t>
    </r>
    <r>
      <rPr>
        <sz val="11"/>
        <color rgb="FF000000"/>
        <rFont val="Calibri"/>
      </rPr>
      <t xml:space="preserve">As an alternative, static routes can be used to forward management traffic to the OOBM interface; however, this method may not scale well. </t>
    </r>
    <r>
      <rPr>
        <sz val="11"/>
        <color rgb="FF000000"/>
        <rFont val="Calibri"/>
      </rPr>
      <t xml:space="preserve">
</t>
    </r>
    <r>
      <rPr>
        <sz val="11"/>
        <color rgb="FF000000"/>
        <rFont val="Calibri"/>
      </rPr>
      <t>If static routes are used to forward management traffic to the OOB backbone network, verify that the OOBM interface is not an IGP adjacency and that the correct destination prefix has been configured to forward the management traffic to the correct next-hop and interface for the static route. In the following configuration examples, 10.1.1.0/24 is the management network and 10.1.20.4 is the interface address of the OOB backbone router that the OOB gateway router connects to. The network 10.1.20.0/24 is the OOBM backbone.</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t>
    </r>
    <r>
      <rPr>
        <sz val="11"/>
        <color rgb="FF000000"/>
        <rFont val="Calibri"/>
      </rPr>
      <t xml:space="preserve">
</t>
    </r>
    <r>
      <rPr>
        <sz val="11"/>
        <color rgb="FF000000"/>
        <rFont val="Calibri"/>
      </rPr>
      <t>ip route 10.1.1.0 255.255.255.0 10.1.20.4 Serial0/0</t>
    </r>
  </si>
  <si>
    <t>V-17817</t>
  </si>
  <si>
    <r>
      <rPr>
        <sz val="11"/>
        <rFont val="Calibri"/>
      </rPr>
      <t>Traffic from the managed network is able to access the OOBM gateway router</t>
    </r>
  </si>
  <si>
    <r>
      <rPr>
        <sz val="11"/>
        <color rgb="FF000000"/>
        <rFont val="Calibri"/>
      </rPr>
      <t>Ensure that traffic from the managed network is not able to access the OOBM gateway router using either receive path or interface ingress ACLs.</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</si>
  <si>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</si>
  <si>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Review the ACL or filters for the router’s receive path and verify that only traffic sourced from the management network is allowed to access the router. This would include both management and control plane traffic.</t>
    </r>
    <r>
      <rPr>
        <sz val="11"/>
        <color rgb="FF000000"/>
        <rFont val="Calibri"/>
      </rPr>
      <t xml:space="preserve">
</t>
    </r>
    <r>
      <rPr>
        <sz val="11"/>
        <color rgb="FF000000"/>
        <rFont val="Calibri"/>
      </rPr>
      <t>Step 1: Verify that the global ip receive acl statement has been configured as shown in the following example:</t>
    </r>
    <r>
      <rPr>
        <sz val="11"/>
        <color rgb="FF000000"/>
        <rFont val="Calibri"/>
      </rPr>
      <t xml:space="preserve">
</t>
    </r>
    <r>
      <rPr>
        <sz val="11"/>
        <color rgb="FF000000"/>
        <rFont val="Calibri"/>
      </rPr>
      <t>ip receive acl 199</t>
    </r>
    <r>
      <rPr>
        <sz val="11"/>
        <color rgb="FF000000"/>
        <rFont val="Calibri"/>
      </rPr>
      <t xml:space="preserve">
</t>
    </r>
    <r>
      <rPr>
        <sz val="11"/>
        <color rgb="FF000000"/>
        <rFont val="Calibri"/>
      </rPr>
      <t>Note: The IOS IP Receive ACL feature provides filtering capability for traffic that is destined for the router. The IP Receive ACL filtering occurs after any input ACL bound to the ingress interface. On distributed platforms (i.e., 12000 series), the IP receive ACL filters traffic on the distributed line cards before packets are received by the route processor; thereby preventing the flood from degrading the performance of the route processor.</t>
    </r>
    <r>
      <rPr>
        <sz val="11"/>
        <color rgb="FF000000"/>
        <rFont val="Calibri"/>
      </rPr>
      <t xml:space="preserve">
</t>
    </r>
    <r>
      <rPr>
        <sz val="11"/>
        <color rgb="FF000000"/>
        <rFont val="Calibri"/>
      </rPr>
      <t>Step 2: Determine the address block of the management network at the NOC. In the example configuration below, the 10.2.2.0/24 is the management network at the NOC.</t>
    </r>
    <r>
      <rPr>
        <sz val="11"/>
        <color rgb="FF000000"/>
        <rFont val="Calibri"/>
      </rPr>
      <t xml:space="preserve">
</t>
    </r>
    <r>
      <rPr>
        <sz val="11"/>
        <color rgb="FF000000"/>
        <rFont val="Calibri"/>
      </rPr>
      <t xml:space="preserve">Step 3: Verify that the ACL referenced by the ip receive acl statement restricts all management plane traffic to the validated network management address block at the NOC. Management traffic can include telnet, SSH, SNMP, TACACS, RADIUS, TFTP, FTP, and ICMP. Control plane traffic from OOBM backbone neighbors should also be allowed to access the router. The ACL configuration should look similar to the following: </t>
    </r>
    <r>
      <rPr>
        <sz val="11"/>
        <color rgb="FF000000"/>
        <rFont val="Calibri"/>
      </rPr>
      <t xml:space="preserve">
</t>
    </r>
    <r>
      <rPr>
        <sz val="11"/>
        <color rgb="FF000000"/>
        <rFont val="Calibri"/>
      </rPr>
      <t>access-list 199 deny ip any any fragments</t>
    </r>
    <r>
      <rPr>
        <sz val="11"/>
        <color rgb="FF000000"/>
        <rFont val="Calibri"/>
      </rPr>
      <t xml:space="preserve">
</t>
    </r>
    <r>
      <rPr>
        <sz val="11"/>
        <color rgb="FF000000"/>
        <rFont val="Calibri"/>
      </rPr>
      <t>access-list 199 permit ospf 10.1.20.0 0.0.0.255 any</t>
    </r>
    <r>
      <rPr>
        <sz val="11"/>
        <color rgb="FF000000"/>
        <rFont val="Calibri"/>
      </rPr>
      <t xml:space="preserve">
</t>
    </r>
    <r>
      <rPr>
        <sz val="11"/>
        <color rgb="FF000000"/>
        <rFont val="Calibri"/>
      </rPr>
      <t>access-list 199 permit tcp 10.2.2.0 0.0.0.255 any eq ssh</t>
    </r>
    <r>
      <rPr>
        <sz val="11"/>
        <color rgb="FF000000"/>
        <rFont val="Calibri"/>
      </rPr>
      <t xml:space="preserve">
</t>
    </r>
    <r>
      <rPr>
        <sz val="11"/>
        <color rgb="FF000000"/>
        <rFont val="Calibri"/>
      </rPr>
      <t>access-list 199 permit udp host 10.2.2.24 any eq snmp</t>
    </r>
    <r>
      <rPr>
        <sz val="11"/>
        <color rgb="FF000000"/>
        <rFont val="Calibri"/>
      </rPr>
      <t xml:space="preserve">
</t>
    </r>
    <r>
      <rPr>
        <sz val="11"/>
        <color rgb="FF000000"/>
        <rFont val="Calibri"/>
      </rPr>
      <t>access-list 199 permit udp host 10.2.2.25 any eq snmp</t>
    </r>
    <r>
      <rPr>
        <sz val="11"/>
        <color rgb="FF000000"/>
        <rFont val="Calibri"/>
      </rPr>
      <t xml:space="preserve">
</t>
    </r>
    <r>
      <rPr>
        <sz val="11"/>
        <color rgb="FF000000"/>
        <rFont val="Calibri"/>
      </rPr>
      <t>access-list 199 permit udp host 10.2.2.26 any eq ntp</t>
    </r>
    <r>
      <rPr>
        <sz val="11"/>
        <color rgb="FF000000"/>
        <rFont val="Calibri"/>
      </rPr>
      <t xml:space="preserve">
</t>
    </r>
    <r>
      <rPr>
        <sz val="11"/>
        <color rgb="FF000000"/>
        <rFont val="Calibri"/>
      </rPr>
      <t>access-list 199 permit udp host 10.2.2.27 any eq ntp</t>
    </r>
    <r>
      <rPr>
        <sz val="11"/>
        <color rgb="FF000000"/>
        <rFont val="Calibri"/>
      </rPr>
      <t xml:space="preserve">
</t>
    </r>
    <r>
      <rPr>
        <sz val="11"/>
        <color rgb="FF000000"/>
        <rFont val="Calibri"/>
      </rPr>
      <t>access-list 199 permit tcp host 10.2.2.30 eq tacacs any gt 1023 established</t>
    </r>
    <r>
      <rPr>
        <sz val="11"/>
        <color rgb="FF000000"/>
        <rFont val="Calibri"/>
      </rPr>
      <t xml:space="preserve">
</t>
    </r>
    <r>
      <rPr>
        <sz val="11"/>
        <color rgb="FF000000"/>
        <rFont val="Calibri"/>
      </rPr>
      <t>access-list 199 permit tcp host 10.2.2.77 eq ftp any gt 1023 established</t>
    </r>
    <r>
      <rPr>
        <sz val="11"/>
        <color rgb="FF000000"/>
        <rFont val="Calibri"/>
      </rPr>
      <t xml:space="preserve">
</t>
    </r>
    <r>
      <rPr>
        <sz val="11"/>
        <color rgb="FF000000"/>
        <rFont val="Calibri"/>
      </rPr>
      <t>access-list 199 permit tcp host 10.2.2.77 gt 1024 any eq ftp-data</t>
    </r>
    <r>
      <rPr>
        <sz val="11"/>
        <color rgb="FF000000"/>
        <rFont val="Calibri"/>
      </rPr>
      <t xml:space="preserve">
</t>
    </r>
    <r>
      <rPr>
        <sz val="11"/>
        <color rgb="FF000000"/>
        <rFont val="Calibri"/>
      </rPr>
      <t xml:space="preserve">access-list 199 permit icmp 10.2.2.0 0.0.0.255 any </t>
    </r>
    <r>
      <rPr>
        <sz val="11"/>
        <color rgb="FF000000"/>
        <rFont val="Calibri"/>
      </rPr>
      <t xml:space="preserve">
</t>
    </r>
    <r>
      <rPr>
        <sz val="11"/>
        <color rgb="FF000000"/>
        <rFont val="Calibri"/>
      </rPr>
      <t>access-list 199 deny ip any any log</t>
    </r>
    <r>
      <rPr>
        <sz val="11"/>
        <color rgb="FF000000"/>
        <rFont val="Calibri"/>
      </rPr>
      <t xml:space="preserve">
</t>
    </r>
    <r>
      <rPr>
        <sz val="11"/>
        <color rgb="FF000000"/>
        <rFont val="Calibri"/>
      </rPr>
      <t xml:space="preserve">In the example above, the OSPF neighbors would  be adjacencies with the OOBM backbone network 10.1.20.0/24. </t>
    </r>
    <r>
      <rPr>
        <sz val="11"/>
        <color rgb="FF000000"/>
        <rFont val="Calibri"/>
      </rPr>
      <t xml:space="preserve">
</t>
    </r>
    <r>
      <rPr>
        <sz val="11"/>
        <color rgb="FF000000"/>
        <rFont val="Calibri"/>
      </rPr>
      <t>If the platform does not support the receive path filter, then verify that all non-OOBM interfaces have an ingress ACL to restrict access to that interface address or any of the router’s loopback addresses to only traffic sourced from the management network. Exception would be to allow packets destined to these interfaces used for troubleshooting such as ping and traceroute.</t>
    </r>
  </si>
  <si>
    <t>V-17818</t>
  </si>
  <si>
    <r>
      <rPr>
        <sz val="11"/>
        <rFont val="Calibri"/>
      </rPr>
      <t>Traffic from the managed network will leak into the management network via the gateway router interface connected to the OOBM backbone.</t>
    </r>
  </si>
  <si>
    <r>
      <rPr>
        <sz val="11"/>
        <color rgb="FF000000"/>
        <rFont val="Calibri"/>
      </rPr>
      <t>Configure the OOBM gateway router interface ACLs to ensure traffic from the managed network does not leak into the management network.</t>
    </r>
  </si>
  <si>
    <r>
      <rPr>
        <sz val="11"/>
        <color rgb="FF000000"/>
        <rFont val="Calibri"/>
      </rPr>
      <t>If the gateway router is not a dedicated device for the OOBM network, several safeguards must be implemented for containment of management and production traffic boundaries such as using interface ACLs or filters at the boundaries between the two networks.</t>
    </r>
  </si>
  <si>
    <r>
      <rPr>
        <sz val="11"/>
        <color rgb="FF000000"/>
        <rFont val="Calibri"/>
      </rPr>
      <t>Examine the egress filter on the OOBM interface of the gateway router to verify that only traffic sourced from the management address space is allowed to transit the OOBM backbone. In the example configurations below, the 10.1.1.0/24 is the management network address space at the enclave or managed network and 10.2.2.0/24 is the management network address space at the NOC.</t>
    </r>
    <r>
      <rPr>
        <sz val="11"/>
        <color rgb="FF000000"/>
        <rFont val="Calibri"/>
      </rPr>
      <t xml:space="preserve">
</t>
    </r>
    <r>
      <rPr>
        <sz val="11"/>
        <color rgb="FF000000"/>
        <rFont val="Calibri"/>
      </rPr>
      <t>IOS</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10.1.1.1 255.255.255.0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101 permit ip 10.1.1.0 0.0.0.255 10.2.2.0 0.0.0.255</t>
    </r>
    <r>
      <rPr>
        <sz val="11"/>
        <color rgb="FF000000"/>
        <rFont val="Calibri"/>
      </rPr>
      <t xml:space="preserve">
</t>
    </r>
    <r>
      <rPr>
        <sz val="11"/>
        <color rgb="FF000000"/>
        <rFont val="Calibri"/>
      </rPr>
      <t>access-list 101 deny ip any any log</t>
    </r>
  </si>
  <si>
    <t>V-17819</t>
  </si>
  <si>
    <r>
      <rPr>
        <sz val="11"/>
        <rFont val="Calibri"/>
      </rPr>
      <t>Management network traffic is leaking into the managed network.</t>
    </r>
  </si>
  <si>
    <r>
      <rPr>
        <sz val="11"/>
        <color rgb="FF000000"/>
        <rFont val="Calibri"/>
      </rPr>
      <t>Configure access control lists or filters to block any traffic from the management network destined for the managed network's production address spaces.</t>
    </r>
  </si>
  <si>
    <r>
      <rPr>
        <sz val="11"/>
        <color rgb="FF000000"/>
        <rFont val="Calibri"/>
      </rPr>
      <t>If the gateway router is not a dedicated device for the OOBM network, several safeguards must be implemented for containment of management and production traffic boundaries. To provide separation, access control lists or filters must be configured to block any traffic from the management network destined for the managed network’s production address spaces.</t>
    </r>
  </si>
  <si>
    <r>
      <rPr>
        <sz val="11"/>
        <color rgb="FF000000"/>
        <rFont val="Calibri"/>
      </rPr>
      <t>Examine the ingress filter on the OOBM interface of the gateway router to verify that traffic is only destined to the local management address space. In the example configurations below, the 10.1.1.0/24 is the local management network address space at the enclave or managed network and 10.2.2.0/24 is the management network address space at the NOC.</t>
    </r>
    <r>
      <rPr>
        <sz val="11"/>
        <color rgb="FF000000"/>
        <rFont val="Calibri"/>
      </rPr>
      <t xml:space="preserve">
</t>
    </r>
    <r>
      <rPr>
        <sz val="11"/>
        <color rgb="FF000000"/>
        <rFont val="Calibri"/>
      </rPr>
      <t>IOS</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 xml:space="preserve"> ip access-group 100 in </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interface Fastethernet 0/2</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100 permit ip 10.2.2.0 0.0.0.255 10.1.1.0 0.0.0.255</t>
    </r>
    <r>
      <rPr>
        <sz val="11"/>
        <color rgb="FF000000"/>
        <rFont val="Calibri"/>
      </rPr>
      <t xml:space="preserve">
</t>
    </r>
    <r>
      <rPr>
        <sz val="11"/>
        <color rgb="FF000000"/>
        <rFont val="Calibri"/>
      </rPr>
      <t>access-list 100 deny ip any any log</t>
    </r>
  </si>
  <si>
    <t>V-17821</t>
  </si>
  <si>
    <r>
      <rPr>
        <sz val="11"/>
        <rFont val="Calibri"/>
      </rPr>
      <t>The network element’s OOBM interface must be configured with an OOBM network address.</t>
    </r>
  </si>
  <si>
    <r>
      <rPr>
        <sz val="11"/>
        <color rgb="FF000000"/>
        <rFont val="Calibri"/>
      </rPr>
      <t>Configure the OOB management interface with an IP address from the address space belonging to the OOBM network.</t>
    </r>
  </si>
  <si>
    <r>
      <rPr>
        <sz val="11"/>
        <color rgb="FF000000"/>
        <rFont val="Calibri"/>
      </rPr>
      <t>The OOBM access switch will connect to the management interface of the managed network elements. The management interface of the managed network element will be directly connected to the OOBM network. 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OOBM interface does not have an IP address from the managed network address space, it will not have reachability from the NOC using scalable and normal control plane and forwarding mechanisms.</t>
    </r>
  </si>
  <si>
    <r>
      <rPr>
        <sz val="11"/>
        <color rgb="FF000000"/>
        <rFont val="Calibri"/>
      </rPr>
      <t>After determining which interface is connected to the OOBM access switch, review the managed device configuration and verify that the interface has been assigned an address from the local management address block. In this example, that is 10.1.1.0/24.</t>
    </r>
    <r>
      <rPr>
        <sz val="11"/>
        <color rgb="FF000000"/>
        <rFont val="Calibri"/>
      </rPr>
      <t xml:space="preserve">
</t>
    </r>
    <r>
      <rPr>
        <sz val="11"/>
        <color rgb="FF000000"/>
        <rFont val="Calibri"/>
      </rPr>
      <t>Cisco router</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Cisco Catalyst MLS  Switch</t>
    </r>
    <r>
      <rPr>
        <sz val="11"/>
        <color rgb="FF000000"/>
        <rFont val="Calibri"/>
      </rPr>
      <t xml:space="preserve">
</t>
    </r>
    <r>
      <rPr>
        <sz val="11"/>
        <color rgb="FF000000"/>
        <rFont val="Calibri"/>
      </rPr>
      <t>interface VLAN 101</t>
    </r>
    <r>
      <rPr>
        <sz val="11"/>
        <color rgb="FF000000"/>
        <rFont val="Calibri"/>
      </rPr>
      <t xml:space="preserve">
</t>
    </r>
    <r>
      <rPr>
        <sz val="11"/>
        <color rgb="FF000000"/>
        <rFont val="Calibri"/>
      </rPr>
      <t>description Management_VLAN</t>
    </r>
    <r>
      <rPr>
        <sz val="11"/>
        <color rgb="FF000000"/>
        <rFont val="Calibri"/>
      </rPr>
      <t xml:space="preserve">
</t>
    </r>
    <r>
      <rPr>
        <sz val="11"/>
        <color rgb="FF000000"/>
        <rFont val="Calibri"/>
      </rPr>
      <t xml:space="preserve">ip address 10.1.1.22 255.255.255.0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FastEthernet1/6</t>
    </r>
    <r>
      <rPr>
        <sz val="11"/>
        <color rgb="FF000000"/>
        <rFont val="Calibri"/>
      </rPr>
      <t xml:space="preserve">
</t>
    </r>
    <r>
      <rPr>
        <sz val="11"/>
        <color rgb="FF000000"/>
        <rFont val="Calibri"/>
      </rPr>
      <t xml:space="preserve"> switchport access vlan 101</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or</t>
    </r>
    <r>
      <rPr>
        <sz val="11"/>
        <color rgb="FF000000"/>
        <rFont val="Calibri"/>
      </rPr>
      <t xml:space="preserve">
</t>
    </r>
    <r>
      <rPr>
        <sz val="11"/>
        <color rgb="FF000000"/>
        <rFont val="Calibri"/>
      </rPr>
      <t>interface FastEthernet1/6</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Caveat: If the interface is configured as a routed interface as shown in the above configuration, the requirements specified in NOC180 must be implemented.</t>
    </r>
  </si>
  <si>
    <t>V-17822</t>
  </si>
  <si>
    <r>
      <rPr>
        <sz val="11"/>
        <rFont val="Calibri"/>
      </rPr>
      <t>The management interface is not configured with both an ingress and egress ACL.</t>
    </r>
  </si>
  <si>
    <r>
      <rPr>
        <sz val="11"/>
        <color rgb="FF000000"/>
        <rFont val="Calibri"/>
      </rPr>
      <t>If the management interface is a routed interface, it must be configured with both an ingress and egress ACL. The ingress ACL should block any transit traffic, while the egress ACL should block any traffic that was not originated by the managed network device.</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</si>
  <si>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</si>
  <si>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Step 1: Verify that the managed interface has an inbound and outbound ACL configured  as shown in the following example:</t>
    </r>
    <r>
      <rPr>
        <sz val="11"/>
        <color rgb="FF000000"/>
        <rFont val="Calibri"/>
      </rPr>
      <t xml:space="preserve">
</t>
    </r>
    <r>
      <rPr>
        <sz val="11"/>
        <color rgb="FF000000"/>
        <rFont val="Calibri"/>
      </rPr>
      <t>interface FastEthernet1/1</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 xml:space="preserve"> ip access-group 100 in </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Step 2: Verify that the ingress ACL blocks all transit traffic—that is, any traffic not destined to the router itself. In addition, traffic accessing the managed elements should be originated at the NOC. In the example the management network at the NOC is 10.2.2.0/24.</t>
    </r>
    <r>
      <rPr>
        <sz val="11"/>
        <color rgb="FF000000"/>
        <rFont val="Calibri"/>
      </rPr>
      <t xml:space="preserve">
</t>
    </r>
    <r>
      <rPr>
        <sz val="11"/>
        <color rgb="FF000000"/>
        <rFont val="Calibri"/>
      </rPr>
      <t>access-list 100 permit ip 10.2.2.0 0.0.0.255 host 10.1.1.22</t>
    </r>
    <r>
      <rPr>
        <sz val="11"/>
        <color rgb="FF000000"/>
        <rFont val="Calibri"/>
      </rPr>
      <t xml:space="preserve">
</t>
    </r>
    <r>
      <rPr>
        <sz val="11"/>
        <color rgb="FF000000"/>
        <rFont val="Calibri"/>
      </rPr>
      <t>access-list 100 deny ip any any log</t>
    </r>
    <r>
      <rPr>
        <sz val="11"/>
        <color rgb="FF000000"/>
        <rFont val="Calibri"/>
      </rPr>
      <t xml:space="preserve">
</t>
    </r>
    <r>
      <rPr>
        <sz val="11"/>
        <color rgb="FF000000"/>
        <rFont val="Calibri"/>
      </rPr>
      <t>Note that the destination used by any host within the management network to access the managed elements  must be via the management interface. The loopback should not be a valid address since these prefixes would not be advertised into the management network IGP domain. This could only be possible if the managed network Elements: had an IGP adjacency with the managed network, which should not be the case.</t>
    </r>
    <r>
      <rPr>
        <sz val="11"/>
        <color rgb="FF000000"/>
        <rFont val="Calibri"/>
      </rPr>
      <t xml:space="preserve">
</t>
    </r>
    <r>
      <rPr>
        <sz val="11"/>
        <color rgb="FF000000"/>
        <rFont val="Calibri"/>
      </rPr>
      <t xml:space="preserve">Step 3: Verify that the egress ACL blocks any traffic not originated by the managed element </t>
    </r>
    <r>
      <rPr>
        <sz val="11"/>
        <color rgb="FF000000"/>
        <rFont val="Calibri"/>
      </rPr>
      <t xml:space="preserve">
</t>
    </r>
    <r>
      <rPr>
        <sz val="11"/>
        <color rgb="FF000000"/>
        <rFont val="Calibri"/>
      </rPr>
      <t>access-list 101 deny ip any any log</t>
    </r>
    <r>
      <rPr>
        <sz val="11"/>
        <color rgb="FF000000"/>
        <rFont val="Calibri"/>
      </rPr>
      <t xml:space="preserve">
</t>
    </r>
    <r>
      <rPr>
        <sz val="11"/>
        <color rgb="FF000000"/>
        <rFont val="Calibri"/>
      </rPr>
      <t>Cisco router-generated packets are not inspected by outgoing access-lists. Hence, the above configuration would simply drop any packets not generated by the router itself and allow all local traffic. To filter local traffic, IOS provides a feature called local policy routing, which enables the administrator to apply a route-map to any local router-generated traffic. To prohibit outgoing traffic from the local router to any destination other than the NOC, the a configuration such as the following could be used:</t>
    </r>
    <r>
      <rPr>
        <sz val="11"/>
        <color rgb="FF000000"/>
        <rFont val="Calibri"/>
      </rPr>
      <t xml:space="preserve">
</t>
    </r>
    <r>
      <rPr>
        <sz val="11"/>
        <color rgb="FF000000"/>
        <rFont val="Calibri"/>
      </rPr>
      <t xml:space="preserve">! Do not drop traffic destined to 10.2.2.0/24. Hence, do not include it in </t>
    </r>
    <r>
      <rPr>
        <sz val="11"/>
        <color rgb="FF000000"/>
        <rFont val="Calibri"/>
      </rPr>
      <t xml:space="preserve">
</t>
    </r>
    <r>
      <rPr>
        <sz val="11"/>
        <color rgb="FF000000"/>
        <rFont val="Calibri"/>
      </rPr>
      <t>! the local policy route map, but include all other destinations.</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BLOCK_INVALID_DEST</t>
    </r>
    <r>
      <rPr>
        <sz val="11"/>
        <color rgb="FF000000"/>
        <rFont val="Calibri"/>
      </rPr>
      <t xml:space="preserve">
</t>
    </r>
    <r>
      <rPr>
        <sz val="11"/>
        <color rgb="FF000000"/>
        <rFont val="Calibri"/>
      </rPr>
      <t xml:space="preserve"> deny ip any 10.2.2.0 0.0.0.255</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LOCAL_POLICY 10</t>
    </r>
    <r>
      <rPr>
        <sz val="11"/>
        <color rgb="FF000000"/>
        <rFont val="Calibri"/>
      </rPr>
      <t xml:space="preserve">
</t>
    </r>
    <r>
      <rPr>
        <sz val="11"/>
        <color rgb="FF000000"/>
        <rFont val="Calibri"/>
      </rPr>
      <t xml:space="preserve"> match ip address BLOCK_INVALID_DEST</t>
    </r>
    <r>
      <rPr>
        <sz val="11"/>
        <color rgb="FF000000"/>
        <rFont val="Calibri"/>
      </rPr>
      <t xml:space="preserve">
</t>
    </r>
    <r>
      <rPr>
        <sz val="11"/>
        <color rgb="FF000000"/>
        <rFont val="Calibri"/>
      </rPr>
      <t xml:space="preserve"> set interface Null 0</t>
    </r>
    <r>
      <rPr>
        <sz val="11"/>
        <color rgb="FF000000"/>
        <rFont val="Calibri"/>
      </rPr>
      <t xml:space="preserve">
</t>
    </r>
    <r>
      <rPr>
        <sz val="11"/>
        <color rgb="FF000000"/>
        <rFont val="Calibri"/>
      </rPr>
      <t>!</t>
    </r>
    <r>
      <rPr>
        <sz val="11"/>
        <color rgb="FF000000"/>
        <rFont val="Calibri"/>
      </rPr>
      <t xml:space="preserve">
</t>
    </r>
    <r>
      <rPr>
        <sz val="11"/>
        <color rgb="FF000000"/>
        <rFont val="Calibri"/>
      </rPr>
      <t>ip local policy route-map LOCAL_POLICY</t>
    </r>
    <r>
      <rPr>
        <sz val="11"/>
        <color rgb="FF000000"/>
        <rFont val="Calibri"/>
      </rPr>
      <t xml:space="preserve">
</t>
    </r>
    <r>
      <rPr>
        <sz val="11"/>
        <color rgb="FF000000"/>
        <rFont val="Calibri"/>
      </rPr>
      <t>Alternative Solution: The IOS Management Plane Protection Feature</t>
    </r>
    <r>
      <rPr>
        <sz val="11"/>
        <color rgb="FF000000"/>
        <rFont val="Calibri"/>
      </rPr>
      <t xml:space="preserve">
</t>
    </r>
    <r>
      <rPr>
        <sz val="11"/>
        <color rgb="FF000000"/>
        <rFont val="Calibri"/>
      </rPr>
      <t>Cisco introduced the Management Plane Protection (MPP) feature with IOS 12.4(6)T which allows any physical in-band interface to be dedicated for OOB management. The MPP feature allows a network operator to designate one or more router interfaces as management interfaces. Management traffic is permitted to enter a device only through these management interfaces. All of the other in-band interfaces not enabled for MPP will automatically drop all ingress packets associated with any of the supported MPP protocols (FTP, HTTP, HTTPS, SCP, SSH, SNMP, Telnet, and TFTP). Hence, after MPP is enabled, no interfaces except management interfaces will accept network management traffic destined to the device. This feature also provides the capability to restrict which management protocols are allowed. This feature does not change the behavior of the console, auxiliary, and management Ethernet interfaces. The following configuration example depicts FastEthernet1/1 as being the designated management interface that will only allow ssh and snmp traffic.</t>
    </r>
    <r>
      <rPr>
        <sz val="11"/>
        <color rgb="FF000000"/>
        <rFont val="Calibri"/>
      </rPr>
      <t xml:space="preserve">
</t>
    </r>
    <r>
      <rPr>
        <sz val="11"/>
        <color rgb="FF000000"/>
        <rFont val="Calibri"/>
      </rPr>
      <t>control-plane host</t>
    </r>
    <r>
      <rPr>
        <sz val="11"/>
        <color rgb="FF000000"/>
        <rFont val="Calibri"/>
      </rPr>
      <t xml:space="preserve">
</t>
    </r>
    <r>
      <rPr>
        <sz val="11"/>
        <color rgb="FF000000"/>
        <rFont val="Calibri"/>
      </rPr>
      <t xml:space="preserve"> management-interface FastEthernet1/1 allow ssh snmp</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FastEthernet1/1</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t>
    </r>
  </si>
  <si>
    <t>V-17823</t>
  </si>
  <si>
    <r>
      <rPr>
        <sz val="11"/>
        <rFont val="Calibri"/>
      </rPr>
      <t>The network element’s management interface is not configured as passive for the IGP instance deployed in the managed network.</t>
    </r>
  </si>
  <si>
    <r>
      <rPr>
        <sz val="11"/>
        <color rgb="FF000000"/>
        <rFont val="Calibri"/>
      </rPr>
      <t>Configure the management interface as passive for the IGP instance configured for the managed network. Depending on the platform and routing protocol, this may simply require that the interface or its IP address is not included in the IGP configuration.</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</si>
  <si>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congestion or failures in the managed network do not affect the management of the device. If the device does not have an OOBM port, the interface functioning as the management interface must be configured so management traffic, both data plane and control plane, does not leak into the managed network and production traffic does not leak into the management network.</t>
    </r>
  </si>
  <si>
    <r>
      <rPr>
        <sz val="11"/>
        <color rgb="FF000000"/>
        <rFont val="Calibri"/>
      </rPr>
      <t>If the managed network element is a layer 3 device, review the configuration to verify the management interface is configured as passive for the IGP instance for the managed network. Depending on the platform and routing protocol, this may simply require that the interface or its IP address is not included in the IGP configuration.  The following configuration would be an example where  OSPF is only enabled on all interfaces except the management interface:</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 xml:space="preserve"> ip access-group 100 in </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interface Fastethernet 0/2</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interface Fastethernet 1/1</t>
    </r>
    <r>
      <rPr>
        <sz val="11"/>
        <color rgb="FF000000"/>
        <rFont val="Calibri"/>
      </rPr>
      <t xml:space="preserve">
</t>
    </r>
    <r>
      <rPr>
        <sz val="11"/>
        <color rgb="FF000000"/>
        <rFont val="Calibri"/>
      </rPr>
      <t xml:space="preserve"> description to_our_DMZ</t>
    </r>
    <r>
      <rPr>
        <sz val="11"/>
        <color rgb="FF000000"/>
        <rFont val="Calibri"/>
      </rPr>
      <t xml:space="preserve">
</t>
    </r>
    <r>
      <rPr>
        <sz val="11"/>
        <color rgb="FF000000"/>
        <rFont val="Calibri"/>
      </rPr>
      <t xml:space="preserve"> ip address 172.20.3.1 255.255.255.0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172.20.0.0 255.255.255.0 area 1</t>
    </r>
    <r>
      <rPr>
        <sz val="11"/>
        <color rgb="FF000000"/>
        <rFont val="Calibri"/>
      </rPr>
      <t xml:space="preserve">
</t>
    </r>
    <r>
      <rPr>
        <sz val="11"/>
        <color rgb="FF000000"/>
        <rFont val="Calibri"/>
      </rPr>
      <t>Note: The MPP feature has no effect on control plane traffic. Hence, the routing protocol must still be configured so that it is not enabled on the management interface.</t>
    </r>
  </si>
  <si>
    <t>V-17824</t>
  </si>
  <si>
    <r>
      <rPr>
        <sz val="11"/>
        <rFont val="Calibri"/>
      </rPr>
      <t>The management interface is an access switchport and has not been assigned to a separate management VLAN.</t>
    </r>
  </si>
  <si>
    <r>
      <rPr>
        <sz val="11"/>
        <color rgb="FF000000"/>
        <rFont val="Calibri"/>
      </rPr>
      <t>If the management interface is an access switchport, assign it to a separate management VLAN while the remainder of the access switchports can be assigned to user VLANs belonging to the managed network. This provides some level of separation between the management network and the managed network.</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</si>
  <si>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</si>
  <si>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Review the managed switch configuration and verify that the access port connected to the OOBM access switch has been assigned to the management VLAN.</t>
    </r>
  </si>
  <si>
    <t>V-17825</t>
  </si>
  <si>
    <r>
      <rPr>
        <sz val="11"/>
        <rFont val="Calibri"/>
      </rPr>
      <t>An address has not been configured for the management VLAN from space belonging to the OOBM network assigned to that site.</t>
    </r>
  </si>
  <si>
    <r>
      <rPr>
        <sz val="11"/>
        <color rgb="FF000000"/>
        <rFont val="Calibri"/>
      </rPr>
      <t>Assign an IP address to the management VLAN from the address space belonging to the OOBM network.</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</si>
  <si>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t>
    </r>
  </si>
  <si>
    <r>
      <rPr>
        <sz val="11"/>
        <color rgb="FF000000"/>
        <rFont val="Calibri"/>
      </rPr>
      <t xml:space="preserve">Review the managed switch configuration and verify that an address has been configured for management VLAN from space belonging to the OOBM network that has been assigned to that site. </t>
    </r>
    <r>
      <rPr>
        <sz val="11"/>
        <color rgb="FF000000"/>
        <rFont val="Calibri"/>
      </rPr>
      <t xml:space="preserve">
</t>
    </r>
    <r>
      <rPr>
        <sz val="11"/>
        <color rgb="FF000000"/>
        <rFont val="Calibri"/>
      </rPr>
      <t>interface VLAN10</t>
    </r>
    <r>
      <rPr>
        <sz val="11"/>
        <color rgb="FF000000"/>
        <rFont val="Calibri"/>
      </rPr>
      <t xml:space="preserve">
</t>
    </r>
    <r>
      <rPr>
        <sz val="11"/>
        <color rgb="FF000000"/>
        <rFont val="Calibri"/>
      </rPr>
      <t xml:space="preserve"> ip address 10.1.1.10 255.255.255.0</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Note: The IP address of the switch can be accessed only by nodes connected to ports that belong to the management VLAN. </t>
    </r>
    <r>
      <rPr>
        <sz val="11"/>
        <color rgb="FF000000"/>
        <rFont val="Calibri"/>
      </rPr>
      <t xml:space="preserve">
</t>
    </r>
    <r>
      <rPr>
        <sz val="11"/>
        <color rgb="FF000000"/>
        <rFont val="Calibri"/>
      </rPr>
      <t>A default gateway address as shown below must be configured using the address of the OOBM gateway router interface connecting to the OOBM access switch. This will ensure that all management traffic is forwarded toward the NOC using the switchport attached to the OOBM access switch.</t>
    </r>
    <r>
      <rPr>
        <sz val="11"/>
        <color rgb="FF000000"/>
        <rFont val="Calibri"/>
      </rPr>
      <t xml:space="preserve">
</t>
    </r>
    <r>
      <rPr>
        <sz val="11"/>
        <color rgb="FF000000"/>
        <rFont val="Calibri"/>
      </rPr>
      <t>ip default-gateway 10.1.1.1</t>
    </r>
  </si>
  <si>
    <t>V-17826</t>
  </si>
  <si>
    <r>
      <rPr>
        <sz val="11"/>
        <rFont val="Calibri"/>
      </rPr>
      <t>The access switchport connecting to the OOBM access switch is not the only port with membership to the management VLAN.</t>
    </r>
  </si>
  <si>
    <r>
      <rPr>
        <sz val="11"/>
        <color rgb="FF000000"/>
        <rFont val="Calibri"/>
      </rPr>
      <t>Ensure that the access switchport connecting to the OOBM access switch  is the only port with membership to the management VLAN</t>
    </r>
  </si>
  <si>
    <r>
      <rPr>
        <sz val="11"/>
        <color rgb="FF000000"/>
        <rFont val="Calibri"/>
      </rPr>
      <t>The management VLAN must be pruned from any VLAN trunk links belonging to the managed network’s infrastructure. By default all the VLANs that exist on a switch are active on a trunk link. Since the switch is being managed via OOBM connection, management traffic should not traverse any trunk links. The following Catalyst IOS configuration is an example of a trunk link with the management VLAN (i.e. 10) pruned from a trunk.</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switchport trunk encapsulation dot1q</t>
    </r>
    <r>
      <rPr>
        <sz val="11"/>
        <color rgb="FF000000"/>
        <rFont val="Calibri"/>
      </rPr>
      <t xml:space="preserve">
</t>
    </r>
    <r>
      <rPr>
        <sz val="11"/>
        <color rgb="FF000000"/>
        <rFont val="Calibri"/>
      </rPr>
      <t xml:space="preserve"> switchport mode dynamic desirable</t>
    </r>
    <r>
      <rPr>
        <sz val="11"/>
        <color rgb="FF000000"/>
        <rFont val="Calibri"/>
      </rPr>
      <t xml:space="preserve">
</t>
    </r>
    <r>
      <rPr>
        <sz val="11"/>
        <color rgb="FF000000"/>
        <rFont val="Calibri"/>
      </rPr>
      <t xml:space="preserve"> switchport trunk native vlan 3</t>
    </r>
    <r>
      <rPr>
        <sz val="11"/>
        <color rgb="FF000000"/>
        <rFont val="Calibri"/>
      </rPr>
      <t xml:space="preserve">
</t>
    </r>
    <r>
      <rPr>
        <sz val="11"/>
        <color rgb="FF000000"/>
        <rFont val="Calibri"/>
      </rPr>
      <t xml:space="preserve"> switchport trunk allowed vlan 2-9</t>
    </r>
    <r>
      <rPr>
        <sz val="11"/>
        <color rgb="FF000000"/>
        <rFont val="Calibri"/>
      </rPr>
      <t xml:space="preserve">
</t>
    </r>
    <r>
      <rPr>
        <sz val="11"/>
        <color rgb="FF000000"/>
        <rFont val="Calibri"/>
      </rPr>
      <t>This can also be verified with the show interface trunk command as shown below:</t>
    </r>
    <r>
      <rPr>
        <sz val="11"/>
        <color rgb="FF000000"/>
        <rFont val="Calibri"/>
      </rPr>
      <t xml:space="preserve">
</t>
    </r>
    <r>
      <rPr>
        <sz val="11"/>
        <color rgb="FF000000"/>
        <rFont val="Calibri"/>
      </rPr>
      <t>Switch-A# show interface trunk</t>
    </r>
    <r>
      <rPr>
        <sz val="11"/>
        <color rgb="FF000000"/>
        <rFont val="Calibri"/>
      </rPr>
      <t xml:space="preserve">
</t>
    </r>
    <r>
      <rPr>
        <sz val="11"/>
        <color rgb="FF000000"/>
        <rFont val="Calibri"/>
      </rPr>
      <t>Port      Mode         Encapsulation  Status        Native vlan</t>
    </r>
    <r>
      <rPr>
        <sz val="11"/>
        <color rgb="FF000000"/>
        <rFont val="Calibri"/>
      </rPr>
      <t xml:space="preserve">
</t>
    </r>
    <r>
      <rPr>
        <sz val="11"/>
        <color rgb="FF000000"/>
        <rFont val="Calibri"/>
      </rPr>
      <t>Fa0/1     desirable    802.1q         trunking      3</t>
    </r>
    <r>
      <rPr>
        <sz val="11"/>
        <color rgb="FF000000"/>
        <rFont val="Calibri"/>
      </rPr>
      <t xml:space="preserve">
</t>
    </r>
    <r>
      <rPr>
        <sz val="11"/>
        <color rgb="FF000000"/>
        <rFont val="Calibri"/>
      </rPr>
      <t>Port      Vlans allowed on trunk</t>
    </r>
    <r>
      <rPr>
        <sz val="11"/>
        <color rgb="FF000000"/>
        <rFont val="Calibri"/>
      </rPr>
      <t xml:space="preserve">
</t>
    </r>
    <r>
      <rPr>
        <sz val="11"/>
        <color rgb="FF000000"/>
        <rFont val="Calibri"/>
      </rPr>
      <t>Fa0/1     2-9</t>
    </r>
    <r>
      <rPr>
        <sz val="11"/>
        <color rgb="FF000000"/>
        <rFont val="Calibri"/>
      </rPr>
      <t xml:space="preserve">
</t>
    </r>
    <r>
      <rPr>
        <sz val="11"/>
        <color rgb="FF000000"/>
        <rFont val="Calibri"/>
      </rPr>
      <t>Port      Vlans in spanning tree forwarding state and not pruned</t>
    </r>
    <r>
      <rPr>
        <sz val="11"/>
        <color rgb="FF000000"/>
        <rFont val="Calibri"/>
      </rPr>
      <t xml:space="preserve">
</t>
    </r>
    <r>
      <rPr>
        <sz val="11"/>
        <color rgb="FF000000"/>
        <rFont val="Calibri"/>
      </rPr>
      <t>Fa0/1     2-5</t>
    </r>
    <r>
      <rPr>
        <sz val="11"/>
        <color rgb="FF000000"/>
        <rFont val="Calibri"/>
      </rPr>
      <t xml:space="preserve">
</t>
    </r>
    <r>
      <rPr>
        <sz val="11"/>
        <color rgb="FF000000"/>
        <rFont val="Calibri"/>
      </rPr>
      <t>Note: VTP pruning allows the switch to not forward user traffic for VLANs that are not active on a remote switch. This feature dynamically prunes unneeded traffic across trunk links.  VTP pruning needs to be enabled on the server for the VTP domains—after which all VTP clients in the VTP domain will automatically enable VTP pruning. To enable VTP pruning on a Cisco IOS switch, you use the vtp pruning VLAN configuration or global configuration command. Since, the management VLAN will be active on all managed switchs, VTP will never prune this VLAN. Hence, it will have to be manually removed as shown above.</t>
    </r>
  </si>
  <si>
    <t>V-17827</t>
  </si>
  <si>
    <r>
      <rPr>
        <sz val="11"/>
        <rFont val="Calibri"/>
      </rPr>
      <t>The management VLAN is not pruned from any VLAN trunk links belonging to the managed network’s infrastructure.</t>
    </r>
  </si>
  <si>
    <r>
      <rPr>
        <sz val="11"/>
        <color rgb="FF000000"/>
        <rFont val="Calibri"/>
      </rPr>
      <t>Prune the management VLAN from any VLAN trunk links belonging to the managed network’s infrastructure.</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</si>
  <si>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 ISL and 802.1q trunking enables multiple VLANs to traverse the same physical links between layer 2 switches or between a layer 2 switch and a router. If the management VLAN is not pruned from any VLAN trunk links belonging to the managed network’s infrastructure, management traffic has the potential to leak into the production network.</t>
    </r>
  </si>
  <si>
    <r>
      <rPr>
        <sz val="11"/>
        <color rgb="FF000000"/>
        <rFont val="Calibri"/>
      </rPr>
      <t>By default all the VLANs that exist on a switch are active on a trunk link. Since the switch is being managed via OOBM connection, management traffic should not traverse any trunk links.</t>
    </r>
  </si>
  <si>
    <t>V-17829</t>
  </si>
  <si>
    <r>
      <rPr>
        <sz val="11"/>
        <rFont val="Calibri"/>
      </rPr>
      <t>The gateway router for the managed network is not configured with an ACL or filter on the egress interface to block all outbound management traffic.</t>
    </r>
  </si>
  <si>
    <r>
      <rPr>
        <sz val="11"/>
        <color rgb="FF000000"/>
        <rFont val="Calibri"/>
      </rPr>
      <t>Configure the gateway router of the managed network with an ACL or filter on the egress interface to block all outbound management traffic.</t>
    </r>
  </si>
  <si>
    <r>
      <rPr>
        <sz val="11"/>
        <color rgb="FF000000"/>
        <rFont val="Calibri"/>
      </rPr>
      <t>The management network must still have its own subnet in order to enforce control and access boundaries provided by Layer 3 network nodes such as routers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managed network’s premise equipment such as using egress ACLs.</t>
    </r>
  </si>
  <si>
    <r>
      <rPr>
        <sz val="11"/>
        <color rgb="FF000000"/>
        <rFont val="Calibri"/>
      </rPr>
      <t xml:space="preserve">The gateway router of the managed  network must be configured with an ACL or filter on the egress interface to block all outbound management traffic. </t>
    </r>
    <r>
      <rPr>
        <sz val="11"/>
        <color rgb="FF000000"/>
        <rFont val="Calibri"/>
      </rPr>
      <t xml:space="preserve">
</t>
    </r>
    <r>
      <rPr>
        <sz val="11"/>
        <color rgb="FF000000"/>
        <rFont val="Calibri"/>
      </rPr>
      <t>Review router configuration to verify that any traffic destined to the management network is blocked.  The configuration example below is blocking all traffic with a destination address from the 10/8 prefix which is being used as the address block for the management network.</t>
    </r>
    <r>
      <rPr>
        <sz val="11"/>
        <color rgb="FF000000"/>
        <rFont val="Calibri"/>
      </rPr>
      <t xml:space="preserve">
</t>
    </r>
    <r>
      <rPr>
        <sz val="11"/>
        <color rgb="FF000000"/>
        <rFont val="Calibri"/>
      </rPr>
      <t>IOS</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to_NIPRNet</t>
    </r>
    <r>
      <rPr>
        <sz val="11"/>
        <color rgb="FF000000"/>
        <rFont val="Calibri"/>
      </rPr>
      <t xml:space="preserve">
</t>
    </r>
    <r>
      <rPr>
        <sz val="11"/>
        <color rgb="FF000000"/>
        <rFont val="Calibri"/>
      </rPr>
      <t xml:space="preserve"> ip address 188.1.20.3 255.255.255.0</t>
    </r>
    <r>
      <rPr>
        <sz val="11"/>
        <color rgb="FF000000"/>
        <rFont val="Calibri"/>
      </rPr>
      <t xml:space="preserve">
</t>
    </r>
    <r>
      <rPr>
        <sz val="11"/>
        <color rgb="FF000000"/>
        <rFont val="Calibri"/>
      </rPr>
      <t xml:space="preserve"> ip access-group 100 in </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192.168.1.1 255.255.255.0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101 deny ip any 10.0.0.0 0.255.255.255 log</t>
    </r>
    <r>
      <rPr>
        <sz val="11"/>
        <color rgb="FF000000"/>
        <rFont val="Calibri"/>
      </rPr>
      <t xml:space="preserve">
</t>
    </r>
    <r>
      <rPr>
        <sz val="11"/>
        <color rgb="FF000000"/>
        <rFont val="Calibri"/>
      </rPr>
      <t>access-list 101 permit ip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access-list 101 deny ip any any log</t>
    </r>
  </si>
  <si>
    <t>V-17832</t>
  </si>
  <si>
    <r>
      <rPr>
        <sz val="11"/>
        <rFont val="Calibri"/>
      </rPr>
      <t>The management VLAN is not configured with an IP address from the management network address block.</t>
    </r>
  </si>
  <si>
    <r>
      <rPr>
        <sz val="11"/>
        <color rgb="FF000000"/>
        <rFont val="Calibri"/>
      </rPr>
      <t>Configure the management VLAN with an IP address from the management network address block.</t>
    </r>
  </si>
  <si>
    <r>
      <rPr>
        <sz val="11"/>
        <color rgb="FF000000"/>
        <rFont val="Calibri"/>
      </rPr>
      <t>If the management systems reside within the same layer 2 switching domain as the managed network elements, then separate VLANs will be deployed to provide separation at that level. In this case, the management network still has its own subnet while at the same time it is defined as a unique VLAN.</t>
    </r>
  </si>
  <si>
    <r>
      <rPr>
        <sz val="11"/>
        <color rgb="FF000000"/>
        <rFont val="Calibri"/>
      </rPr>
      <t>Review the switch configuration and verify that the  management VLAN has been assigned an IP address from the management network address block. Following is an example for a Cisco Catalyst switch:</t>
    </r>
    <r>
      <rPr>
        <sz val="11"/>
        <color rgb="FF000000"/>
        <rFont val="Calibri"/>
      </rPr>
      <t xml:space="preserve">
</t>
    </r>
    <r>
      <rPr>
        <sz val="11"/>
        <color rgb="FF000000"/>
        <rFont val="Calibri"/>
      </rPr>
      <t>interface VLAN 10</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 ip address 10.1.1.10 255.255.255.0</t>
    </r>
    <r>
      <rPr>
        <sz val="11"/>
        <color rgb="FF000000"/>
        <rFont val="Calibri"/>
      </rPr>
      <t xml:space="preserve">
</t>
    </r>
    <r>
      <rPr>
        <sz val="11"/>
        <color rgb="FF000000"/>
        <rFont val="Calibri"/>
      </rPr>
      <t>Note: The IP address of the switch can be accessed only by nodes connected to ports that belong to the management VLAN.</t>
    </r>
  </si>
  <si>
    <t>V-17833</t>
  </si>
  <si>
    <r>
      <rPr>
        <sz val="11"/>
        <rFont val="Calibri"/>
      </rPr>
      <t>The ISSO will ensure that only authorized management traffic is forwarded by the multi-layer switch from the production or managed VLANs to the management VLAN.</t>
    </r>
  </si>
  <si>
    <r>
      <rPr>
        <sz val="11"/>
        <color rgb="FF000000"/>
        <rFont val="Calibri"/>
      </rPr>
      <t>If an MLS is used to provide inter-VLAN routing, configure an inbound ACL for the management network VLAN interface.</t>
    </r>
  </si>
  <si>
    <r>
      <rPr>
        <sz val="11"/>
        <color rgb="FF000000"/>
        <rFont val="Calibri"/>
      </rPr>
      <t>If the management systems reside within the same Layer 2 switching domain as the managed network elements, then separate VLANs will be deployed to provide separation at that level. In this case, the management network still has its own subnet while at the same time it is defined as a unique VLAN.  Inter-VLAN routing or the routing of traffic between nodes residing in different subnets requires a router or multi-layer switch (MLS). Access control lists must be used to enforce the boundaries between the management network and the network being managed. When using a MLS, an alternate method to prevent inter-VLAN routing is to configure the management Virtual Routing and Forwarding (VRF) to not import route targets from other VRFs which would ensure there is no reachability between networks.</t>
    </r>
  </si>
  <si>
    <r>
      <rPr>
        <sz val="11"/>
        <color rgb="FF000000"/>
        <rFont val="Calibri"/>
      </rPr>
      <t>Review the configuration to determine if an inbound ACL has been configured for the management VLAN interface to block non-management traffic.</t>
    </r>
    <r>
      <rPr>
        <sz val="11"/>
        <color rgb="FF000000"/>
        <rFont val="Calibri"/>
      </rPr>
      <t xml:space="preserve">
</t>
    </r>
    <r>
      <rPr>
        <sz val="11"/>
        <color rgb="FF000000"/>
        <rFont val="Calibri"/>
      </rPr>
      <t>If an inbound ACL has not been configured, this is a finding.</t>
    </r>
  </si>
  <si>
    <t>V-17834</t>
  </si>
  <si>
    <r>
      <rPr>
        <sz val="11"/>
        <rFont val="Calibri"/>
      </rPr>
      <t>An inbound ACL is not configured for the management network sub-interface of the trunk link to block non-management traffic.</t>
    </r>
  </si>
  <si>
    <r>
      <rPr>
        <sz val="11"/>
        <color rgb="FF000000"/>
        <rFont val="Calibri"/>
      </rPr>
      <t>If a router is used to provide inter-VLAN routing, configure an inbound ACL for the management network sub-interface for the trunk link to block non-management traffic.</t>
    </r>
  </si>
  <si>
    <r>
      <rPr>
        <sz val="11"/>
        <color rgb="FF000000"/>
        <rFont val="Calibri"/>
      </rPr>
      <t>If the management systems reside within the same layer 2 switching domain as the managed network elements, then separate VLANs will be deployed to provide separation at that level. In this case, the management network still has its own subnet while at the same time it is defined as a unique VLAN. Inter-VLAN routing or the routing of traffic between nodes residing in different subnets requires a router or multi-layer switch (MLS). Access control lists must be used to enforce the boundaries between the management network and the network being managed. All physical and virtual (i.e. MLS SVI) routed interfaces must be configured with ACLs to prevent the leaking of unauthorized traffic from one network to the other.</t>
    </r>
  </si>
  <si>
    <r>
      <rPr>
        <sz val="11"/>
        <color rgb="FF000000"/>
        <rFont val="Calibri"/>
      </rPr>
      <t>Review the router configuration and verify that an inbound ACL has been configured for the management network sub-interface as illustrated in the following example configuration:</t>
    </r>
    <r>
      <rPr>
        <sz val="11"/>
        <color rgb="FF000000"/>
        <rFont val="Calibri"/>
      </rPr>
      <t xml:space="preserve">
</t>
    </r>
    <r>
      <rPr>
        <sz val="11"/>
        <color rgb="FF000000"/>
        <rFont val="Calibri"/>
      </rPr>
      <t>IOS</t>
    </r>
    <r>
      <rPr>
        <sz val="11"/>
        <color rgb="FF000000"/>
        <rFont val="Calibri"/>
      </rPr>
      <t xml:space="preserve">
</t>
    </r>
    <r>
      <rPr>
        <sz val="11"/>
        <color rgb="FF000000"/>
        <rFont val="Calibri"/>
      </rPr>
      <t xml:space="preserve"> interface GigabitEthernet3</t>
    </r>
    <r>
      <rPr>
        <sz val="11"/>
        <color rgb="FF000000"/>
        <rFont val="Calibri"/>
      </rPr>
      <t xml:space="preserve">
</t>
    </r>
    <r>
      <rPr>
        <sz val="11"/>
        <color rgb="FF000000"/>
        <rFont val="Calibri"/>
      </rPr>
      <t xml:space="preserve">  no ip redirects</t>
    </r>
    <r>
      <rPr>
        <sz val="11"/>
        <color rgb="FF000000"/>
        <rFont val="Calibri"/>
      </rPr>
      <t xml:space="preserve">
</t>
    </r>
    <r>
      <rPr>
        <sz val="11"/>
        <color rgb="FF000000"/>
        <rFont val="Calibri"/>
      </rPr>
      <t xml:space="preserve">  no ip directed-broadcast</t>
    </r>
    <r>
      <rPr>
        <sz val="11"/>
        <color rgb="FF000000"/>
        <rFont val="Calibri"/>
      </rPr>
      <t xml:space="preserve">
</t>
    </r>
    <r>
      <rPr>
        <sz val="11"/>
        <color rgb="FF000000"/>
        <rFont val="Calibri"/>
      </rPr>
      <t xml:space="preserve"> interface GigabitEthernet3.10        </t>
    </r>
    <r>
      <rPr>
        <sz val="11"/>
        <color rgb="FF000000"/>
        <rFont val="Calibri"/>
      </rPr>
      <t xml:space="preserve">
</t>
    </r>
    <r>
      <rPr>
        <sz val="11"/>
        <color rgb="FF000000"/>
        <rFont val="Calibri"/>
      </rPr>
      <t xml:space="preserve">  encapsulation dot1q 10</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  ip address 10.1.1.1 255.255.255.0</t>
    </r>
    <r>
      <rPr>
        <sz val="11"/>
        <color rgb="FF000000"/>
        <rFont val="Calibri"/>
      </rPr>
      <t xml:space="preserve">
</t>
    </r>
    <r>
      <rPr>
        <sz val="11"/>
        <color rgb="FF000000"/>
        <rFont val="Calibri"/>
      </rPr>
      <t xml:space="preserve">  ip access-group 108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access-list 108 permit …</t>
    </r>
  </si>
  <si>
    <t>V-17835</t>
  </si>
  <si>
    <r>
      <rPr>
        <sz val="11"/>
        <rFont val="Calibri"/>
      </rPr>
      <t>Traffic entering the tunnels is not restricted to only the authorized management packets based on destination address.</t>
    </r>
  </si>
  <si>
    <r>
      <rPr>
        <sz val="11"/>
        <color rgb="FF000000"/>
        <rFont val="Calibri"/>
      </rPr>
      <t>Where IPSec technology is deployed to connect the managed network to the NOC, it is imperative that the traffic entering the tunnels is restricted to only the authorized management packets based on destination address.</t>
    </r>
  </si>
  <si>
    <r>
      <rPr>
        <sz val="11"/>
        <color rgb="FF000000"/>
        <rFont val="Calibri"/>
      </rPr>
      <t>Similar to the OOBM model, when the production network is managed in-band, the management network could also be housed at a NOC that is located locally or remotely at a single or multiple interconnected sites. NOC interconnectivity as well as connectivity between the NOC and the managed networks’ premise routers would be enabled using either provisioned circuits or VPN technologies such as IPSec tunnels or MPLS VPN services.</t>
    </r>
  </si>
  <si>
    <r>
      <rPr>
        <sz val="11"/>
        <color rgb="FF000000"/>
        <rFont val="Calibri"/>
      </rPr>
      <t>Verify that all traffic from the managed network to the management network and vice-versa is secured via IPSec encapsulation. In the configuration examples, 10.2.2.0/24 is the management network at the NOC and 192.168.1.0/24 is  address space used at the network being managed (i.e., the enclave).  For Cisco router, the access-list referenced by the crypto map must have the source and destination addresses belonging to the management network address space at the enclave and NOC respectively.</t>
    </r>
    <r>
      <rPr>
        <sz val="11"/>
        <color rgb="FF000000"/>
        <rFont val="Calibri"/>
      </rPr>
      <t xml:space="preserve">
</t>
    </r>
    <r>
      <rPr>
        <sz val="11"/>
        <color rgb="FF000000"/>
        <rFont val="Calibri"/>
      </rPr>
      <t>hostname Premrouter</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t>
    </r>
    <r>
      <rPr>
        <sz val="11"/>
        <color rgb="FF000000"/>
        <rFont val="Calibri"/>
      </rPr>
      <t xml:space="preserve">
</t>
    </r>
    <r>
      <rPr>
        <sz val="11"/>
        <color rgb="FF000000"/>
        <rFont val="Calibri"/>
      </rPr>
      <t xml:space="preserve"> ip address 19.16.1.1 255.255.255.0</t>
    </r>
    <r>
      <rPr>
        <sz val="11"/>
        <color rgb="FF000000"/>
        <rFont val="Calibri"/>
      </rPr>
      <t xml:space="preserve">
</t>
    </r>
    <r>
      <rPr>
        <sz val="11"/>
        <color rgb="FF000000"/>
        <rFont val="Calibri"/>
      </rPr>
      <t xml:space="preserve"> description NIPRNet_Link</t>
    </r>
    <r>
      <rPr>
        <sz val="11"/>
        <color rgb="FF000000"/>
        <rFont val="Calibri"/>
      </rPr>
      <t xml:space="preserve">
</t>
    </r>
    <r>
      <rPr>
        <sz val="11"/>
        <color rgb="FF000000"/>
        <rFont val="Calibri"/>
      </rPr>
      <t xml:space="preserve"> crypto map myvpn</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192.168.1.1 255.255.255.0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isakmp policy 1</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 xml:space="preserve"> lifetime 84600</t>
    </r>
    <r>
      <rPr>
        <sz val="11"/>
        <color rgb="FF000000"/>
        <rFont val="Calibri"/>
      </rPr>
      <t xml:space="preserve">
</t>
    </r>
    <r>
      <rPr>
        <sz val="11"/>
        <color rgb="FF000000"/>
        <rFont val="Calibri"/>
      </rPr>
      <t xml:space="preserve"> crypto isakmp key ******* address 19.16.2.1</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crypto ipsec transform-set toNOC esp-des esp-md5-hmac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crypto map myvpn 10 ipsec-isakmp </t>
    </r>
    <r>
      <rPr>
        <sz val="11"/>
        <color rgb="FF000000"/>
        <rFont val="Calibri"/>
      </rPr>
      <t xml:space="preserve">
</t>
    </r>
    <r>
      <rPr>
        <sz val="11"/>
        <color rgb="FF000000"/>
        <rFont val="Calibri"/>
      </rPr>
      <t xml:space="preserve"> set peer 19.16.2.1</t>
    </r>
    <r>
      <rPr>
        <sz val="11"/>
        <color rgb="FF000000"/>
        <rFont val="Calibri"/>
      </rPr>
      <t xml:space="preserve">
</t>
    </r>
    <r>
      <rPr>
        <sz val="11"/>
        <color rgb="FF000000"/>
        <rFont val="Calibri"/>
      </rPr>
      <t xml:space="preserve"> set transform-set toNOC</t>
    </r>
    <r>
      <rPr>
        <sz val="11"/>
        <color rgb="FF000000"/>
        <rFont val="Calibri"/>
      </rPr>
      <t xml:space="preserve">
</t>
    </r>
    <r>
      <rPr>
        <sz val="11"/>
        <color rgb="FF000000"/>
        <rFont val="Calibri"/>
      </rPr>
      <t xml:space="preserve"> match address 101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101 permit ip any 10.2.2.0 0.0.0.255</t>
    </r>
  </si>
  <si>
    <t>V-17836</t>
  </si>
  <si>
    <r>
      <rPr>
        <sz val="11"/>
        <rFont val="Calibri"/>
      </rPr>
      <t>Management traffic is not classified and marked at the nearest upstream MLS or router when management traffic must traverse several nodes to reach the management network.</t>
    </r>
  </si>
  <si>
    <r>
      <rPr>
        <sz val="11"/>
        <color rgb="FF000000"/>
        <rFont val="Calibri"/>
      </rPr>
      <t>When management traffic must traverse several nodes to reach the management network, classify and mark management traffic at the nearest upstream MLS or router.</t>
    </r>
  </si>
  <si>
    <r>
      <rPr>
        <sz val="11"/>
        <color rgb="FF000000"/>
        <rFont val="Calibri"/>
      </rPr>
      <t xml:space="preserve">When network congestion occurs, all traffic has an equal chance of being dropped. </t>
    </r>
    <r>
      <rPr>
        <sz val="11"/>
        <color rgb="FF000000"/>
        <rFont val="Calibri"/>
      </rPr>
      <t xml:space="preserve">
</t>
    </r>
    <r>
      <rPr>
        <sz val="11"/>
        <color rgb="FF000000"/>
        <rFont val="Calibri"/>
      </rPr>
      <t xml:space="preserve">Prioritization of network management traffic must be implemented to ensure that even during periods of severe network congestion, the network can be managed and monitored. Quality of Service (QoS) provisioning categorizes network traffic, prioritizes it according to its relative importance, and provides priority treatment through congestion avoidance techniques. Implementing QoS within the network makes network performance more predictable and bandwidth utilization more effective. Most important, since the same bandwidth is being used to manage the network, it provides some assurance that there will be bandwidth available to troubleshoot outages and restore availability when needed. </t>
    </r>
    <r>
      <rPr>
        <sz val="11"/>
        <color rgb="FF000000"/>
        <rFont val="Calibri"/>
      </rPr>
      <t xml:space="preserve">
</t>
    </r>
    <r>
      <rPr>
        <sz val="11"/>
        <color rgb="FF000000"/>
        <rFont val="Calibri"/>
      </rPr>
      <t>When management traffic must traverse several nodes to reach the management network, management traffic should be classified and marked at the nearest upstream MLS or router. In addition, all core routers within the managed network must be configured to provide preferred treatment based on the QoS markings. This will ensure that management traffic receives preferred treatment (per-hop behavior) at each forwarding device along the path to the management network. traffic.</t>
    </r>
  </si>
  <si>
    <r>
      <rPr>
        <sz val="11"/>
        <color rgb="FF000000"/>
        <rFont val="Calibri"/>
      </rPr>
      <t>class-map match-all MANAGEMENT-TRAFFIC</t>
    </r>
    <r>
      <rPr>
        <sz val="11"/>
        <color rgb="FF000000"/>
        <rFont val="Calibri"/>
      </rPr>
      <t xml:space="preserve">
</t>
    </r>
    <r>
      <rPr>
        <sz val="11"/>
        <color rgb="FF000000"/>
        <rFont val="Calibri"/>
      </rPr>
      <t xml:space="preserve">  match access-group name CLASSIFY-MANAGEMENT-TRAFFIC</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DIST-LAYER-POLICY</t>
    </r>
    <r>
      <rPr>
        <sz val="11"/>
        <color rgb="FF000000"/>
        <rFont val="Calibri"/>
      </rPr>
      <t xml:space="preserve">
</t>
    </r>
    <r>
      <rPr>
        <sz val="11"/>
        <color rgb="FF000000"/>
        <rFont val="Calibri"/>
      </rPr>
      <t xml:space="preserve"> class MANAGEMENT-TRAFFIC</t>
    </r>
    <r>
      <rPr>
        <sz val="11"/>
        <color rgb="FF000000"/>
        <rFont val="Calibri"/>
      </rPr>
      <t xml:space="preserve">
</t>
    </r>
    <r>
      <rPr>
        <sz val="11"/>
        <color rgb="FF000000"/>
        <rFont val="Calibri"/>
      </rPr>
      <t xml:space="preserve"> set ip dscp 48</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 xml:space="preserve"> description link to LAN1</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service-policy input DIST-LAYER-POLICY</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link to LAN2</t>
    </r>
    <r>
      <rPr>
        <sz val="11"/>
        <color rgb="FF000000"/>
        <rFont val="Calibri"/>
      </rPr>
      <t xml:space="preserve">
</t>
    </r>
    <r>
      <rPr>
        <sz val="11"/>
        <color rgb="FF000000"/>
        <rFont val="Calibri"/>
      </rPr>
      <t xml:space="preserve"> ip address 192.168.2.1 255.255.255.0</t>
    </r>
    <r>
      <rPr>
        <sz val="11"/>
        <color rgb="FF000000"/>
        <rFont val="Calibri"/>
      </rPr>
      <t xml:space="preserve">
</t>
    </r>
    <r>
      <rPr>
        <sz val="11"/>
        <color rgb="FF000000"/>
        <rFont val="Calibri"/>
      </rPr>
      <t xml:space="preserve"> service-policy input DIST-LAYER-POLICY</t>
    </r>
    <r>
      <rPr>
        <sz val="11"/>
        <color rgb="FF000000"/>
        <rFont val="Calibri"/>
      </rPr>
      <t xml:space="preserve">
</t>
    </r>
    <r>
      <rPr>
        <sz val="11"/>
        <color rgb="FF000000"/>
        <rFont val="Calibri"/>
      </rPr>
      <t>interface FastEthernet0/2</t>
    </r>
    <r>
      <rPr>
        <sz val="11"/>
        <color rgb="FF000000"/>
        <rFont val="Calibri"/>
      </rPr>
      <t xml:space="preserve">
</t>
    </r>
    <r>
      <rPr>
        <sz val="11"/>
        <color rgb="FF000000"/>
        <rFont val="Calibri"/>
      </rPr>
      <t xml:space="preserve"> description link to core</t>
    </r>
    <r>
      <rPr>
        <sz val="11"/>
        <color rgb="FF000000"/>
        <rFont val="Calibri"/>
      </rPr>
      <t xml:space="preserve">
</t>
    </r>
    <r>
      <rPr>
        <sz val="11"/>
        <color rgb="FF000000"/>
        <rFont val="Calibri"/>
      </rPr>
      <t xml:space="preserve"> ip address 192.168.13.1 255.255.255.0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CLASSIFY-MANAGEMENT-TRAFFIC</t>
    </r>
    <r>
      <rPr>
        <sz val="11"/>
        <color rgb="FF000000"/>
        <rFont val="Calibri"/>
      </rPr>
      <t xml:space="preserve">
</t>
    </r>
    <r>
      <rPr>
        <sz val="11"/>
        <color rgb="FF000000"/>
        <rFont val="Calibri"/>
      </rPr>
      <t xml:space="preserve"> permit ip any 10.2.2.0 0.0.0.255</t>
    </r>
    <r>
      <rPr>
        <sz val="11"/>
        <color rgb="FF000000"/>
        <rFont val="Calibri"/>
      </rPr>
      <t xml:space="preserve">
</t>
    </r>
    <r>
      <rPr>
        <sz val="11"/>
        <color rgb="FF000000"/>
        <rFont val="Calibri"/>
      </rPr>
      <t>Note: Traffic is marked using the set command in a policy map. For DSCP rewrite, if a packet encounters both input and output classification policy, the output policy has precedence. If  there is no output policy, then the input policy has precedence.</t>
    </r>
  </si>
  <si>
    <t>V-17837</t>
  </si>
  <si>
    <r>
      <rPr>
        <sz val="11"/>
        <rFont val="Calibri"/>
      </rPr>
      <t>The core router within the managed network has not been configured to provide preferred treatment for management traffic that must traverse several nodes to reach the management network.</t>
    </r>
  </si>
  <si>
    <r>
      <rPr>
        <sz val="11"/>
        <color rgb="FF000000"/>
        <rFont val="Calibri"/>
      </rPr>
      <t>When management traffic must traverse several nodes to reach the management network, ensure that all core routers within the managed network have been configured to provide preferred treatment for management traffic.</t>
    </r>
  </si>
  <si>
    <r>
      <rPr>
        <sz val="11"/>
        <color rgb="FF000000"/>
        <rFont val="Calibri"/>
      </rPr>
      <t xml:space="preserve">When management traffic must traverse several nodes to reach the management network, ensure that all core routers within the managed network have been configured to provide preferred treatment for management traffic. This will ensure that management traffic receives guaranteed  bandwidth at each forwarding device along the path to the management network. </t>
    </r>
    <r>
      <rPr>
        <sz val="11"/>
        <color rgb="FF000000"/>
        <rFont val="Calibri"/>
      </rPr>
      <t xml:space="preserve">
</t>
    </r>
    <r>
      <rPr>
        <sz val="11"/>
        <color rgb="FF000000"/>
        <rFont val="Calibri"/>
      </rPr>
      <t>Step 1: Verify that a service policy is bound to all core or internal router interfaces as shown in the configuration below:</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ip address 192.168.2.1 255.255.255.0 </t>
    </r>
    <r>
      <rPr>
        <sz val="11"/>
        <color rgb="FF000000"/>
        <rFont val="Calibri"/>
      </rPr>
      <t xml:space="preserve">
</t>
    </r>
    <r>
      <rPr>
        <sz val="11"/>
        <color rgb="FF000000"/>
        <rFont val="Calibri"/>
      </rPr>
      <t xml:space="preserve"> service-policy output QoS-Policy</t>
    </r>
    <r>
      <rPr>
        <sz val="11"/>
        <color rgb="FF000000"/>
        <rFont val="Calibri"/>
      </rPr>
      <t xml:space="preserve">
</t>
    </r>
    <r>
      <rPr>
        <sz val="11"/>
        <color rgb="FF000000"/>
        <rFont val="Calibri"/>
      </rPr>
      <t xml:space="preserve">interface FastEthernet0/2 </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service-policy output QoS-Policy</t>
    </r>
    <r>
      <rPr>
        <sz val="11"/>
        <color rgb="FF000000"/>
        <rFont val="Calibri"/>
      </rPr>
      <t xml:space="preserve">
</t>
    </r>
    <r>
      <rPr>
        <sz val="11"/>
        <color rgb="FF000000"/>
        <rFont val="Calibri"/>
      </rPr>
      <t>Step 2: Verify that the class-maps place management traffic in the appropriate forwarding class as shown in the example below:</t>
    </r>
    <r>
      <rPr>
        <sz val="11"/>
        <color rgb="FF000000"/>
        <rFont val="Calibri"/>
      </rPr>
      <t xml:space="preserve">
</t>
    </r>
    <r>
      <rPr>
        <sz val="11"/>
        <color rgb="FF000000"/>
        <rFont val="Calibri"/>
      </rPr>
      <t>class-map match-all best-effort</t>
    </r>
    <r>
      <rPr>
        <sz val="11"/>
        <color rgb="FF000000"/>
        <rFont val="Calibri"/>
      </rPr>
      <t xml:space="preserve">
</t>
    </r>
    <r>
      <rPr>
        <sz val="11"/>
        <color rgb="FF000000"/>
        <rFont val="Calibri"/>
      </rPr>
      <t xml:space="preserve"> match ip dscp 0</t>
    </r>
    <r>
      <rPr>
        <sz val="11"/>
        <color rgb="FF000000"/>
        <rFont val="Calibri"/>
      </rPr>
      <t xml:space="preserve">
</t>
    </r>
    <r>
      <rPr>
        <sz val="11"/>
        <color rgb="FF000000"/>
        <rFont val="Calibri"/>
      </rPr>
      <t>class-map match-any data-AF13-AF23</t>
    </r>
    <r>
      <rPr>
        <sz val="11"/>
        <color rgb="FF000000"/>
        <rFont val="Calibri"/>
      </rPr>
      <t xml:space="preserve">
</t>
    </r>
    <r>
      <rPr>
        <sz val="11"/>
        <color rgb="FF000000"/>
        <rFont val="Calibri"/>
      </rPr>
      <t xml:space="preserve"> match ip dscp 14</t>
    </r>
    <r>
      <rPr>
        <sz val="11"/>
        <color rgb="FF000000"/>
        <rFont val="Calibri"/>
      </rPr>
      <t xml:space="preserve">
</t>
    </r>
    <r>
      <rPr>
        <sz val="11"/>
        <color rgb="FF000000"/>
        <rFont val="Calibri"/>
      </rPr>
      <t xml:space="preserve"> match ip dscp 22</t>
    </r>
    <r>
      <rPr>
        <sz val="11"/>
        <color rgb="FF000000"/>
        <rFont val="Calibri"/>
      </rPr>
      <t xml:space="preserve">
</t>
    </r>
    <r>
      <rPr>
        <sz val="11"/>
        <color rgb="FF000000"/>
        <rFont val="Calibri"/>
      </rPr>
      <t>class-map match-any video-AF33-AF43</t>
    </r>
    <r>
      <rPr>
        <sz val="11"/>
        <color rgb="FF000000"/>
        <rFont val="Calibri"/>
      </rPr>
      <t xml:space="preserve">
</t>
    </r>
    <r>
      <rPr>
        <sz val="11"/>
        <color rgb="FF000000"/>
        <rFont val="Calibri"/>
      </rPr>
      <t xml:space="preserve"> match ip dscp 30</t>
    </r>
    <r>
      <rPr>
        <sz val="11"/>
        <color rgb="FF000000"/>
        <rFont val="Calibri"/>
      </rPr>
      <t xml:space="preserve">
</t>
    </r>
    <r>
      <rPr>
        <sz val="11"/>
        <color rgb="FF000000"/>
        <rFont val="Calibri"/>
      </rPr>
      <t xml:space="preserve"> match ip dscp 38</t>
    </r>
    <r>
      <rPr>
        <sz val="11"/>
        <color rgb="FF000000"/>
        <rFont val="Calibri"/>
      </rPr>
      <t xml:space="preserve">
</t>
    </r>
    <r>
      <rPr>
        <sz val="11"/>
        <color rgb="FF000000"/>
        <rFont val="Calibri"/>
      </rPr>
      <t>class-map match-all voice-EF</t>
    </r>
    <r>
      <rPr>
        <sz val="11"/>
        <color rgb="FF000000"/>
        <rFont val="Calibri"/>
      </rPr>
      <t xml:space="preserve">
</t>
    </r>
    <r>
      <rPr>
        <sz val="11"/>
        <color rgb="FF000000"/>
        <rFont val="Calibri"/>
      </rPr>
      <t xml:space="preserve"> match ip dscp 46</t>
    </r>
    <r>
      <rPr>
        <sz val="11"/>
        <color rgb="FF000000"/>
        <rFont val="Calibri"/>
      </rPr>
      <t xml:space="preserve">
</t>
    </r>
    <r>
      <rPr>
        <sz val="11"/>
        <color rgb="FF000000"/>
        <rFont val="Calibri"/>
      </rPr>
      <t>class-map match-all network-control</t>
    </r>
    <r>
      <rPr>
        <sz val="11"/>
        <color rgb="FF000000"/>
        <rFont val="Calibri"/>
      </rPr>
      <t xml:space="preserve">
</t>
    </r>
    <r>
      <rPr>
        <sz val="11"/>
        <color rgb="FF000000"/>
        <rFont val="Calibri"/>
      </rPr>
      <t xml:space="preserve"> match ip dscp 48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Step 3: Verify that the classes are receiving the required service. </t>
    </r>
    <r>
      <rPr>
        <sz val="11"/>
        <color rgb="FF000000"/>
        <rFont val="Calibri"/>
      </rPr>
      <t xml:space="preserve">
</t>
    </r>
    <r>
      <rPr>
        <sz val="11"/>
        <color rgb="FF000000"/>
        <rFont val="Calibri"/>
      </rPr>
      <t>policy-map QoS-Policy</t>
    </r>
    <r>
      <rPr>
        <sz val="11"/>
        <color rgb="FF000000"/>
        <rFont val="Calibri"/>
      </rPr>
      <t xml:space="preserve">
</t>
    </r>
    <r>
      <rPr>
        <sz val="11"/>
        <color rgb="FF000000"/>
        <rFont val="Calibri"/>
      </rPr>
      <t xml:space="preserve"> class best-effort</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 xml:space="preserve"> class data-AF13-AF23</t>
    </r>
    <r>
      <rPr>
        <sz val="11"/>
        <color rgb="FF000000"/>
        <rFont val="Calibri"/>
      </rPr>
      <t xml:space="preserve">
</t>
    </r>
    <r>
      <rPr>
        <sz val="11"/>
        <color rgb="FF000000"/>
        <rFont val="Calibri"/>
      </rPr>
      <t xml:space="preserve">  bandwidth percent 30</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 xml:space="preserve"> class video-AF33</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class video-AF43</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 xml:space="preserve"> class voice-EF</t>
    </r>
    <r>
      <rPr>
        <sz val="11"/>
        <color rgb="FF000000"/>
        <rFont val="Calibri"/>
      </rPr>
      <t xml:space="preserve">
</t>
    </r>
    <r>
      <rPr>
        <sz val="11"/>
        <color rgb="FF000000"/>
        <rFont val="Calibri"/>
      </rPr>
      <t xml:space="preserve">   priority percent 20</t>
    </r>
    <r>
      <rPr>
        <sz val="11"/>
        <color rgb="FF000000"/>
        <rFont val="Calibri"/>
      </rPr>
      <t xml:space="preserve">
</t>
    </r>
    <r>
      <rPr>
        <sz val="11"/>
        <color rgb="FF000000"/>
        <rFont val="Calibri"/>
      </rPr>
      <t xml:space="preserve"> class network-control</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random-detect dscp-based</t>
    </r>
    <r>
      <rPr>
        <sz val="11"/>
        <color rgb="FF000000"/>
        <rFont val="Calibri"/>
      </rPr>
      <t xml:space="preserve">
</t>
    </r>
    <r>
      <rPr>
        <sz val="11"/>
        <color rgb="FF000000"/>
        <rFont val="Calibri"/>
      </rPr>
      <t>Note 1: The dscp-based argument enables WRED to use the DSCP value of a packet when it calculates the drop probability for the packet; whereas if the prec-based argument is specified, WRED will use the IP Precedence value to calculate drop probability. If neither is specified, the default is prec-based.</t>
    </r>
    <r>
      <rPr>
        <sz val="11"/>
        <color rgb="FF000000"/>
        <rFont val="Calibri"/>
      </rPr>
      <t xml:space="preserve">
</t>
    </r>
    <r>
      <rPr>
        <sz val="11"/>
        <color rgb="FF000000"/>
        <rFont val="Calibri"/>
      </rPr>
      <t>Note 2: LLQ is enabled with the priority command using either a kbps value or a bandwidth percentage using the percent keyword followed by a percentage value.</t>
    </r>
    <r>
      <rPr>
        <sz val="11"/>
        <color rgb="FF000000"/>
        <rFont val="Calibri"/>
      </rPr>
      <t xml:space="preserve">
</t>
    </r>
    <r>
      <rPr>
        <sz val="11"/>
        <color rgb="FF000000"/>
        <rFont val="Calibri"/>
      </rPr>
      <t xml:space="preserve">Note 3: Traffic that does not meet the match criteria specified in the forwarding classes is treated as belonging to the default forwarding class. If a default class is not configured, the default class has no QoS functionality. These packets are then placed into a FIFO queue and forwarded at a rate determined by the available underlying bandwidth. This FIFO queue is managed by tail drop—a means of avoiding congestion that treats all traffic equally and does not differentiate between classes of service. When the output queue is full and tail drop is in effect, packets are dropped until the congestion is eliminated and the queue is no longer full. The following example configures a default class called policy1. </t>
    </r>
    <r>
      <rPr>
        <sz val="11"/>
        <color rgb="FF000000"/>
        <rFont val="Calibri"/>
      </rPr>
      <t xml:space="preserve">
</t>
    </r>
    <r>
      <rPr>
        <sz val="11"/>
        <color rgb="FF000000"/>
        <rFont val="Calibri"/>
      </rPr>
      <t>policy-map policy1</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fair-queue 10</t>
    </r>
    <r>
      <rPr>
        <sz val="11"/>
        <color rgb="FF000000"/>
        <rFont val="Calibri"/>
      </rPr>
      <t xml:space="preserve">
</t>
    </r>
    <r>
      <rPr>
        <sz val="11"/>
        <color rgb="FF000000"/>
        <rFont val="Calibri"/>
      </rPr>
      <t xml:space="preserve">  queue-limit 20</t>
    </r>
    <r>
      <rPr>
        <sz val="11"/>
        <color rgb="FF000000"/>
        <rFont val="Calibri"/>
      </rPr>
      <t xml:space="preserve">
</t>
    </r>
    <r>
      <rPr>
        <sz val="11"/>
        <color rgb="FF000000"/>
        <rFont val="Calibri"/>
      </rPr>
      <t>The default class shown above has these characteristics: 10 queues for traffic that does not meet the match criteria of other classes whose policy is defined by policy1, and a maximum of 20 packets per queue before tail drop is enacted to handle additional queued packets.</t>
    </r>
  </si>
  <si>
    <t>V-18522</t>
  </si>
  <si>
    <r>
      <rPr>
        <sz val="11"/>
        <rFont val="Calibri"/>
      </rPr>
      <t>Server VLAN interfaces must be protected by restrictive ACLs using a deny-by-default security posture.</t>
    </r>
  </si>
  <si>
    <r>
      <rPr>
        <sz val="11"/>
        <color rgb="FF000000"/>
        <rFont val="Calibri"/>
      </rPr>
      <t>Configure an ACL to protect the server VLAN interface.  The ACL must be in a deny-by-default security posture.</t>
    </r>
  </si>
  <si>
    <r>
      <rPr>
        <sz val="11"/>
        <color rgb="FF000000"/>
        <rFont val="Calibri"/>
      </rPr>
      <t>Protecting data sitting in a server VLAN is necessary and can be accomplished using access control lists on VLANs provisioned for servers.  Without proper access control of traffic entering or leaving the server VLAN, potential threats such as a denial of service, data corruption, or theft could occur, resulting in the inability to complete mission requirements by authorized users.</t>
    </r>
  </si>
  <si>
    <r>
      <rPr>
        <sz val="11"/>
        <color rgb="FF000000"/>
        <rFont val="Calibri"/>
      </rPr>
      <t>Review the firewall protecting the server farm to validate an ACL with a deny-by-default security posture has been implemented that secures the servers located on the VLAN. If the filter is not defined on the firewall and the architecture contains a layer 3 switch between the firewall and the server, then review the ACL configured for the VLAN on the L3 switch.</t>
    </r>
  </si>
  <si>
    <t>V-18523</t>
  </si>
  <si>
    <r>
      <rPr>
        <sz val="11"/>
        <rFont val="Calibri"/>
      </rPr>
      <t>The IAO will ensure the Server Farm infrastructure is secured by ACLs on VLAN interfaces that restrict data originating from one server farm segment destined to another server farm segment.</t>
    </r>
  </si>
  <si>
    <r>
      <rPr>
        <sz val="11"/>
        <color rgb="FF000000"/>
        <rFont val="Calibri"/>
      </rPr>
      <t>Review the filter and ensure access from other server segments is denied unless necessary for application operation. The intent of the policy should be to protect servers from a server that has been compromised by an intruder.</t>
    </r>
  </si>
  <si>
    <r>
      <rPr>
        <sz val="11"/>
        <color rgb="FF000000"/>
        <rFont val="Calibri"/>
      </rPr>
      <t>ACLs on VLAN interfaces do not protect against compromised servers. The Server farm vlans need to protect the servers located on one subnet from servers located on another subnet. Protecting a client’s data from other clients is necessary and can be accomplished using VLAN provisioning, layer 3 filtering and content filtering at the Server Farm entry point. Restricting protocol, source and destination traffic via filters is an option; however additional security practices such as content filtering are required.</t>
    </r>
    <r>
      <rPr>
        <sz val="11"/>
        <color rgb="FF000000"/>
        <rFont val="Calibri"/>
      </rPr>
      <t xml:space="preserve">
</t>
    </r>
    <r>
      <rPr>
        <sz val="11"/>
        <color rgb="FF000000"/>
        <rFont val="Calibri"/>
      </rPr>
      <t>The Server farm private vlans need to protect the servers located on one subnet from servers located on another subnet.</t>
    </r>
  </si>
  <si>
    <r>
      <rPr>
        <sz val="11"/>
        <color rgb="FF000000"/>
        <rFont val="Calibri"/>
      </rPr>
      <t>Review the firewall protecting the server farm. Vlan configurations should have a filter that secures the servers located on the vlan segment. Identify the source ip addresses that have access to the servers and verify the privilege intended with the SA. The filter should be in a deny by default posture.</t>
    </r>
    <r>
      <rPr>
        <sz val="11"/>
        <color rgb="FF000000"/>
        <rFont val="Calibri"/>
      </rPr>
      <t xml:space="preserve">
</t>
    </r>
    <r>
      <rPr>
        <sz val="11"/>
        <color rgb="FF000000"/>
        <rFont val="Calibri"/>
      </rPr>
      <t>If the filter is not defined on the firewall and the architecture contains a layer 3 switch between the firewall and the server, than review the VLAN definition on the L3 switch.</t>
    </r>
  </si>
  <si>
    <t>V-18544</t>
  </si>
  <si>
    <r>
      <rPr>
        <sz val="11"/>
        <rFont val="Calibri"/>
      </rPr>
      <t>Printers must be assigned to a VLAN that is not shared by unlike devices.</t>
    </r>
  </si>
  <si>
    <r>
      <rPr>
        <sz val="11"/>
        <color rgb="FF000000"/>
        <rFont val="Calibri"/>
      </rPr>
      <t>Create a VLAN on the device for print type devices and assign printers to the VLAN ID.</t>
    </r>
  </si>
  <si>
    <r>
      <rPr>
        <sz val="11"/>
        <color rgb="FF000000"/>
        <rFont val="Calibri"/>
      </rPr>
      <t>Aspects of hardening the network wall plate may include traffic filtering or restrictions on connectivity to enforce a device-, community of interest-, or user-specific security policy. For example, if a printer were plugged into a switch port, it would be prudent to ensure that only printer traffic is allowed on that switch port. If the printer is unplugged and a substitute device other than a printer is plugged into that switch port, the substitute device should not be able to communicate arbitrarily with other devices because only printer traffic is allowed on that switch port.</t>
    </r>
  </si>
  <si>
    <r>
      <rPr>
        <sz val="11"/>
        <color rgb="FF000000"/>
        <rFont val="Calibri"/>
      </rPr>
      <t>Review the device configuration to determine if a VLAN has been established for printers.</t>
    </r>
  </si>
  <si>
    <t>V-18545</t>
  </si>
  <si>
    <r>
      <rPr>
        <sz val="11"/>
        <rFont val="Calibri"/>
      </rPr>
      <t>The SA will ensure a packet filter is implemented to filter the enclave traffic to and from printer VLANs to allow only print traffic.</t>
    </r>
  </si>
  <si>
    <r>
      <rPr>
        <sz val="11"/>
        <color rgb="FF000000"/>
        <rFont val="Calibri"/>
      </rPr>
      <t>Define the filter on the VLAN ACL or build a firewall ruleset to accomplish the requirment.</t>
    </r>
  </si>
  <si>
    <r>
      <rPr>
        <sz val="11"/>
        <color rgb="FF000000"/>
        <rFont val="Calibri"/>
      </rPr>
      <t>A firewall rule set can filter network traffic within the printer VLAN to only expected printer protocols. The SA managing the local enclave should identify the printer port traffic within the enclave. Ports commonly used by printers are typically tcp port 515, 631, 1782 and tcp ports 9100, 9101, 9102 but others are used throughout the industry. The SA can review RFC 1700 Port Assignments and review printer vendor documents for the filter rule-set.</t>
    </r>
  </si>
  <si>
    <r>
      <rPr>
        <sz val="11"/>
        <color rgb="FF000000"/>
        <rFont val="Calibri"/>
      </rPr>
      <t>To verify compliance with this requirement, an ACL must be configured on the L3 switch VLAN interface assigned for the printer VLAN, or on the firewall interface connecting to the printer VLAN.</t>
    </r>
    <r>
      <rPr>
        <sz val="11"/>
        <color rgb="FF000000"/>
        <rFont val="Calibri"/>
      </rPr>
      <t xml:space="preserve">
</t>
    </r>
    <r>
      <rPr>
        <sz val="11"/>
        <color rgb="FF000000"/>
        <rFont val="Calibri"/>
      </rPr>
      <t>Exception to this requirement is traffic from RSD sensors connected to the VLAN.</t>
    </r>
    <r>
      <rPr>
        <sz val="11"/>
        <color rgb="FF000000"/>
        <rFont val="Calibri"/>
      </rPr>
      <t xml:space="preserve">
</t>
    </r>
    <r>
      <rPr>
        <sz val="11"/>
        <color rgb="FF000000"/>
        <rFont val="Calibri"/>
      </rPr>
      <t>Note: The SA managing the local enclave should identify the printer port traffic within the enclave. Ports commonly used by printers are ports 515, 631, 1782, 9100, 9101, and 9102. The SA can review RFC 1700 Port Assignments and review printer vendor documents to determine what ports should be allowed.</t>
    </r>
  </si>
  <si>
    <t>V-18565</t>
  </si>
  <si>
    <r>
      <rPr>
        <sz val="11"/>
        <rFont val="Calibri"/>
      </rPr>
      <t>The IAO will ensure that all switchports configured using MAC port security will shutdown upon receiving a frame with a different layer 2 source address than what has been configured or learned for port security.</t>
    </r>
  </si>
  <si>
    <r>
      <rPr>
        <sz val="11"/>
        <color rgb="FF000000"/>
        <rFont val="Calibri"/>
      </rPr>
      <t>Configure the port to shutdown when insecure hosts are connected to the wall jack.</t>
    </r>
  </si>
  <si>
    <r>
      <rPr>
        <sz val="11"/>
        <color rgb="FF000000"/>
        <rFont val="Calibri"/>
      </rPr>
      <t>The Port Security feature remembers the Ethernet MAC address connected to the switch port and allows only that MAC address to communicate on that port. If any other MAC address tries to communicate through the port, port security will disable the port.</t>
    </r>
  </si>
  <si>
    <r>
      <rPr>
        <sz val="11"/>
        <color rgb="FF000000"/>
        <rFont val="Calibri"/>
      </rPr>
      <t>A shutdown action puts the interface into the error-disabled state immediately and sends an SNMP trap notification if it receives a frame with a different layer 2 source address that what has been configured or learned for port security. The following Catalyst IOS interface command will shutdown the interface when such an event occurs:</t>
    </r>
    <r>
      <rPr>
        <sz val="11"/>
        <color rgb="FF000000"/>
        <rFont val="Calibri"/>
      </rPr>
      <t xml:space="preserve">
</t>
    </r>
    <r>
      <rPr>
        <sz val="11"/>
        <color rgb="FF000000"/>
        <rFont val="Calibri"/>
      </rPr>
      <t>switchport port-security violation shutdown</t>
    </r>
  </si>
  <si>
    <t>V-18566</t>
  </si>
  <si>
    <r>
      <rPr>
        <sz val="11"/>
        <rFont val="Calibri"/>
      </rPr>
      <t>The switch must only allow a maximum of one registered MAC address per access port.</t>
    </r>
  </si>
  <si>
    <r>
      <rPr>
        <sz val="11"/>
        <color rgb="FF000000"/>
        <rFont val="Calibri"/>
      </rPr>
      <t>Configure the switch to limit the maximum number of registered MAC addresses on each access switch port to one.</t>
    </r>
  </si>
  <si>
    <r>
      <rPr>
        <sz val="11"/>
        <color rgb="FF000000"/>
        <rFont val="Calibri"/>
      </rPr>
      <t>Limiting the number of registered MAC addresses on a switch access port can help prevent a CAM table overflow attack.  This type of attack lets an attacker exploit the hardware and memory limitations of a switch.  If there are enough entries stored in a CAM table before the expiration of other entries, no new entries can be accepted into the CAM table. An attacker will able to flood the switch with mostly invalid MAC addresses until the CAM table’s resources have been depleted.  When there are no more resources, the switch has no choice but to flood all ports within the VLAN with all incoming traffic.  This happens because the switch cannot find the switch port number for a corresponding MAC address within the CAM table, allowing the switch to become a hub and traffic to be monitored.</t>
    </r>
  </si>
  <si>
    <r>
      <rPr>
        <sz val="11"/>
        <color rgb="FF000000"/>
        <rFont val="Calibri"/>
      </rPr>
      <t>Review the switch configuration to verify each access port is configured for a single registered MAC address.</t>
    </r>
    <r>
      <rPr>
        <sz val="11"/>
        <color rgb="FF000000"/>
        <rFont val="Calibri"/>
      </rPr>
      <t xml:space="preserve">
</t>
    </r>
    <r>
      <rPr>
        <sz val="11"/>
        <color rgb="FF000000"/>
        <rFont val="Calibri"/>
      </rPr>
      <t xml:space="preserve">Configuring port-security on the Cisco switch access port interface will automatically set the maximum number of registered MAC addresses to one.  The value will not show up in the configuration of the switch itself.  To validate the access port has a maximum value of one for allowable MAC addresses, you must run the following command: </t>
    </r>
    <r>
      <rPr>
        <sz val="11"/>
        <color rgb="FF000000"/>
        <rFont val="Calibri"/>
      </rPr>
      <t xml:space="preserve">
</t>
    </r>
    <r>
      <rPr>
        <sz val="11"/>
        <color rgb="FF000000"/>
        <rFont val="Calibri"/>
      </rPr>
      <t xml:space="preserve">Switch# show port-security interface </t>
    </r>
    <r>
      <rPr>
        <sz val="11"/>
        <color rgb="FF000000"/>
        <rFont val="Calibri"/>
      </rPr>
      <t xml:space="preserve">
</t>
    </r>
    <r>
      <rPr>
        <sz val="11"/>
        <color rgb="FF000000"/>
        <rFont val="Calibri"/>
      </rPr>
      <t>Show Command Example:</t>
    </r>
    <r>
      <rPr>
        <sz val="11"/>
        <color rgb="FF000000"/>
        <rFont val="Calibri"/>
      </rPr>
      <t xml:space="preserve">
</t>
    </r>
    <r>
      <rPr>
        <sz val="11"/>
        <color rgb="FF000000"/>
        <rFont val="Calibri"/>
      </rPr>
      <t>Switch# port int fa0/1</t>
    </r>
    <r>
      <rPr>
        <sz val="11"/>
        <color rgb="FF000000"/>
        <rFont val="Calibri"/>
      </rPr>
      <t xml:space="preserve">
</t>
    </r>
    <r>
      <rPr>
        <sz val="11"/>
        <color rgb="FF000000"/>
        <rFont val="Calibri"/>
      </rPr>
      <t>Port Security                :Enabled</t>
    </r>
    <r>
      <rPr>
        <sz val="11"/>
        <color rgb="FF000000"/>
        <rFont val="Calibri"/>
      </rPr>
      <t xml:space="preserve">
</t>
    </r>
    <r>
      <rPr>
        <sz val="11"/>
        <color rgb="FF000000"/>
        <rFont val="Calibri"/>
      </rPr>
      <t>Port Status                  :Secure-down</t>
    </r>
    <r>
      <rPr>
        <sz val="11"/>
        <color rgb="FF000000"/>
        <rFont val="Calibri"/>
      </rPr>
      <t xml:space="preserve">
</t>
    </r>
    <r>
      <rPr>
        <sz val="11"/>
        <color rgb="FF000000"/>
        <rFont val="Calibri"/>
      </rPr>
      <t>Violation Mode               :Shutdown</t>
    </r>
    <r>
      <rPr>
        <sz val="11"/>
        <color rgb="FF000000"/>
        <rFont val="Calibri"/>
      </rPr>
      <t xml:space="preserve">
</t>
    </r>
    <r>
      <rPr>
        <sz val="11"/>
        <color rgb="FF000000"/>
        <rFont val="Calibri"/>
      </rPr>
      <t>Aging Time                   :0 mins</t>
    </r>
    <r>
      <rPr>
        <sz val="11"/>
        <color rgb="FF000000"/>
        <rFont val="Calibri"/>
      </rPr>
      <t xml:space="preserve">
</t>
    </r>
    <r>
      <rPr>
        <sz val="11"/>
        <color rgb="FF000000"/>
        <rFont val="Calibri"/>
      </rPr>
      <t>Aging Type                   :Absolute</t>
    </r>
    <r>
      <rPr>
        <sz val="11"/>
        <color rgb="FF000000"/>
        <rFont val="Calibri"/>
      </rPr>
      <t xml:space="preserve">
</t>
    </r>
    <r>
      <rPr>
        <sz val="11"/>
        <color rgb="FF000000"/>
        <rFont val="Calibri"/>
      </rPr>
      <t>SecureStatic Address Aging   :Disabled</t>
    </r>
    <r>
      <rPr>
        <sz val="11"/>
        <color rgb="FF000000"/>
        <rFont val="Calibri"/>
      </rPr>
      <t xml:space="preserve">
</t>
    </r>
    <r>
      <rPr>
        <sz val="11"/>
        <color rgb="FF000000"/>
        <rFont val="Calibri"/>
      </rPr>
      <t>Maximum MAC Addresses        :1</t>
    </r>
    <r>
      <rPr>
        <sz val="11"/>
        <color rgb="FF000000"/>
        <rFont val="Calibri"/>
      </rPr>
      <t xml:space="preserve">
</t>
    </r>
    <r>
      <rPr>
        <sz val="11"/>
        <color rgb="FF000000"/>
        <rFont val="Calibri"/>
      </rPr>
      <t>Some technologies are exempt from requiring a single MAC address per access port; however, restrictions still apply.  VoIP or VTC endpoints may provide a PC port so a PC can be connected.  Each of the devices will need to be statically assigned to each access port.</t>
    </r>
    <r>
      <rPr>
        <sz val="11"/>
        <color rgb="FF000000"/>
        <rFont val="Calibri"/>
      </rPr>
      <t xml:space="preserve">
</t>
    </r>
    <r>
      <rPr>
        <sz val="11"/>
        <color rgb="FF000000"/>
        <rFont val="Calibri"/>
      </rPr>
      <t>Another green initiative where a single LAN drop is shared among several devices is called "hot-desking", which is related to conservation of office space and teleworking. Hot-desking is where several people are assigned to work at the same desk at different times, each user with their own PC.  In this case, a different MAC address needs to be permitted for each PC that is connecting to the LAN drop in the workspace. Additionally, this workspace could contain a single phone (and possibly desktop VTC endpoint) used by all assignees and the PC port on it might be the connection for their laptop.  In this case, it is best not to use sticky port security, but to use a static mapping of authorized devices or implement 802.1x. If this is not a teleworking remote location, this exemption does not apply.</t>
    </r>
  </si>
  <si>
    <t>V-18608</t>
  </si>
  <si>
    <r>
      <rPr>
        <sz val="11"/>
        <rFont val="Calibri"/>
      </rPr>
      <t>The IAO/NSO will ensure IPv6 6-to-4 addresses with a prefix of 2002::/16 are dropped at the enclave perimeter by the ingress and egress filters.</t>
    </r>
  </si>
  <si>
    <r>
      <rPr>
        <sz val="11"/>
        <color rgb="FF000000"/>
        <rFont val="Calibri"/>
      </rPr>
      <t>Configure the device using filters to restrict IP addresses that contain any 6-to-4 addresses.</t>
    </r>
  </si>
  <si>
    <r>
      <rPr>
        <sz val="11"/>
        <color rgb="FF000000"/>
        <rFont val="Calibri"/>
      </rPr>
      <t>“6-to-4” is a tunneling IPv6 transition mechanism [RFC 3056]. The guidance is the default case, which assumes that 6-to-4 is not being used as an IPv6 transition mechanism. If 6-to-4 is implemented, reference addition 6-to-4 guidance defined in the STIG.</t>
    </r>
    <r>
      <rPr>
        <sz val="11"/>
        <color rgb="FF000000"/>
        <rFont val="Calibri"/>
      </rPr>
      <t xml:space="preserve">
</t>
    </r>
    <r>
      <rPr>
        <sz val="11"/>
        <color rgb="FF000000"/>
        <rFont val="Calibri"/>
      </rPr>
      <t>Drop all inbound IPv6 packets containing a source address of type 2002::/16. This assumes the 6-to-4 transition mechanism is not being used.</t>
    </r>
    <r>
      <rPr>
        <sz val="11"/>
        <color rgb="FF000000"/>
        <rFont val="Calibri"/>
      </rPr>
      <t xml:space="preserve">
</t>
    </r>
    <r>
      <rPr>
        <sz val="11"/>
        <color rgb="FF000000"/>
        <rFont val="Calibri"/>
      </rPr>
      <t>Drop all inbound IPv6 packets containing a destination address of type 2002::/16.  This assumes the 6-to-4 transition mechanism is not being used.</t>
    </r>
  </si>
  <si>
    <r>
      <rPr>
        <sz val="11"/>
        <color rgb="FF000000"/>
        <rFont val="Calibri"/>
      </rPr>
      <t>Review the device configuration to ensure filters are in place to restrict the IP addresses explicitly or implicitly. Verify that ingress and egress ACLs for IPv6 have been defined to deny 6-to-4 tunnel addresses and log all violations.</t>
    </r>
    <r>
      <rPr>
        <sz val="11"/>
        <color rgb="FF000000"/>
        <rFont val="Calibri"/>
      </rPr>
      <t xml:space="preserve">
</t>
    </r>
    <r>
      <rPr>
        <sz val="11"/>
        <color rgb="FF000000"/>
        <rFont val="Calibri"/>
      </rPr>
      <t>source type: 2002::/16</t>
    </r>
    <r>
      <rPr>
        <sz val="11"/>
        <color rgb="FF000000"/>
        <rFont val="Calibri"/>
      </rPr>
      <t xml:space="preserve">
</t>
    </r>
    <r>
      <rPr>
        <sz val="11"/>
        <color rgb="FF000000"/>
        <rFont val="Calibri"/>
      </rPr>
      <t>If filters are not in place to deny 6-to-4 tunnel addresses, this is a finding.</t>
    </r>
  </si>
  <si>
    <t>V-18610</t>
  </si>
  <si>
    <r>
      <rPr>
        <sz val="11"/>
        <rFont val="Calibri"/>
      </rPr>
      <t>The IAO/NSO will ensure IPv6 6bone address space is blocked on the ingress and egress filter, (3FFE::/16).</t>
    </r>
  </si>
  <si>
    <r>
      <rPr>
        <sz val="11"/>
        <color rgb="FF000000"/>
        <rFont val="Calibri"/>
      </rPr>
      <t>The administrator will configure the router ACLs to restrict IP addresses that contain any 6bone addresses.</t>
    </r>
  </si>
  <si>
    <r>
      <rPr>
        <sz val="11"/>
        <color rgb="FF000000"/>
        <rFont val="Calibri"/>
      </rPr>
      <t>The decommissioned 6bone allocation (3FFE::/16), RFC 3701 must be blocked. It is no longer a trusted source.</t>
    </r>
  </si>
  <si>
    <r>
      <rPr>
        <sz val="11"/>
        <color rgb="FF000000"/>
        <rFont val="Calibri"/>
      </rPr>
      <t>Base Procedure: Review the premise router configuration to ensure filters are in place to restrict the IP addresses explicitly, or inexplicitly. Verify that ingress and egress ACLs for IPv6 have been defined to deny the 6bone address space and log all violations.</t>
    </r>
  </si>
  <si>
    <t>V-18633</t>
  </si>
  <si>
    <r>
      <rPr>
        <sz val="11"/>
        <rFont val="Calibri"/>
      </rPr>
      <t>The network device must drop all inbound and outbound IPv4 and IPv6 packets being tunneled with outdated protocols.</t>
    </r>
  </si>
  <si>
    <r>
      <rPr>
        <sz val="11"/>
        <color rgb="FF000000"/>
        <rFont val="Calibri"/>
      </rPr>
      <t>Configure the network device to drop all inbound and outbound IPv4 or IPv6 packets with any of the following tunneling protocols:</t>
    </r>
    <r>
      <rPr>
        <sz val="11"/>
        <color rgb="FF000000"/>
        <rFont val="Calibri"/>
      </rPr>
      <t xml:space="preserve">
</t>
    </r>
    <r>
      <rPr>
        <sz val="11"/>
        <color rgb="FF000000"/>
        <rFont val="Calibri"/>
      </rPr>
      <t>Source Demand Routing Protocol (SDRP) - protocol field value of 0x2A (42)</t>
    </r>
    <r>
      <rPr>
        <sz val="11"/>
        <color rgb="FF000000"/>
        <rFont val="Calibri"/>
      </rPr>
      <t xml:space="preserve">
</t>
    </r>
    <r>
      <rPr>
        <sz val="11"/>
        <color rgb="FF000000"/>
        <rFont val="Calibri"/>
      </rPr>
      <t>AX.25  - protocol field value of 0x5D (93)</t>
    </r>
    <r>
      <rPr>
        <sz val="11"/>
        <color rgb="FF000000"/>
        <rFont val="Calibri"/>
      </rPr>
      <t xml:space="preserve">
</t>
    </r>
    <r>
      <rPr>
        <sz val="11"/>
        <color rgb="FF000000"/>
        <rFont val="Calibri"/>
      </rPr>
      <t>IP-within-IP Encapsulation Protocol - protocol field value of 0x5E (94)</t>
    </r>
    <r>
      <rPr>
        <sz val="11"/>
        <color rgb="FF000000"/>
        <rFont val="Calibri"/>
      </rPr>
      <t xml:space="preserve">
</t>
    </r>
    <r>
      <rPr>
        <sz val="11"/>
        <color rgb="FF000000"/>
        <rFont val="Calibri"/>
      </rPr>
      <t>EtherIP protocol - protocol field value of 0x61 (97)</t>
    </r>
    <r>
      <rPr>
        <sz val="11"/>
        <color rgb="FF000000"/>
        <rFont val="Calibri"/>
      </rPr>
      <t xml:space="preserve">
</t>
    </r>
    <r>
      <rPr>
        <sz val="11"/>
        <color rgb="FF000000"/>
        <rFont val="Calibri"/>
      </rPr>
      <t>Encapsulation Header Protocol - protocol field value of 0x62 (98)</t>
    </r>
    <r>
      <rPr>
        <sz val="11"/>
        <color rgb="FF000000"/>
        <rFont val="Calibri"/>
      </rPr>
      <t xml:space="preserve">
</t>
    </r>
    <r>
      <rPr>
        <sz val="11"/>
        <color rgb="FF000000"/>
        <rFont val="Calibri"/>
      </rPr>
      <t>PPTP - TCP or UDP destination port (0x06BB) 1723</t>
    </r>
  </si>
  <si>
    <r>
      <rPr>
        <sz val="11"/>
        <color rgb="FF000000"/>
        <rFont val="Calibri"/>
      </rPr>
      <t>There are a number of outdated tunneling schemes that should be blocked to avoid importing IPv6 packets. DoD IPv6 IA Guidance for MO3 (S0-C7-2) has identified the following to be blocked at the perimeter:</t>
    </r>
    <r>
      <rPr>
        <sz val="11"/>
        <color rgb="FF000000"/>
        <rFont val="Calibri"/>
      </rPr>
      <t xml:space="preserve">
</t>
    </r>
    <r>
      <rPr>
        <sz val="11"/>
        <color rgb="FF000000"/>
        <rFont val="Calibri"/>
      </rPr>
      <t>Source Demand Routing Protocol (SDRP)</t>
    </r>
    <r>
      <rPr>
        <sz val="11"/>
        <color rgb="FF000000"/>
        <rFont val="Calibri"/>
      </rPr>
      <t xml:space="preserve">
</t>
    </r>
    <r>
      <rPr>
        <sz val="11"/>
        <color rgb="FF000000"/>
        <rFont val="Calibri"/>
      </rPr>
      <t xml:space="preserve">AX.25 </t>
    </r>
    <r>
      <rPr>
        <sz val="11"/>
        <color rgb="FF000000"/>
        <rFont val="Calibri"/>
      </rPr>
      <t xml:space="preserve">
</t>
    </r>
    <r>
      <rPr>
        <sz val="11"/>
        <color rgb="FF000000"/>
        <rFont val="Calibri"/>
      </rPr>
      <t>IP-within-IP Encapsulation Protocol</t>
    </r>
    <r>
      <rPr>
        <sz val="11"/>
        <color rgb="FF000000"/>
        <rFont val="Calibri"/>
      </rPr>
      <t xml:space="preserve">
</t>
    </r>
    <r>
      <rPr>
        <sz val="11"/>
        <color rgb="FF000000"/>
        <rFont val="Calibri"/>
      </rPr>
      <t>EtherIP protocol</t>
    </r>
    <r>
      <rPr>
        <sz val="11"/>
        <color rgb="FF000000"/>
        <rFont val="Calibri"/>
      </rPr>
      <t xml:space="preserve">
</t>
    </r>
    <r>
      <rPr>
        <sz val="11"/>
        <color rgb="FF000000"/>
        <rFont val="Calibri"/>
      </rPr>
      <t>Encapsulation Header Protocol</t>
    </r>
    <r>
      <rPr>
        <sz val="11"/>
        <color rgb="FF000000"/>
        <rFont val="Calibri"/>
      </rPr>
      <t xml:space="preserve">
</t>
    </r>
    <r>
      <rPr>
        <sz val="11"/>
        <color rgb="FF000000"/>
        <rFont val="Calibri"/>
      </rPr>
      <t>PPTP</t>
    </r>
  </si>
  <si>
    <r>
      <rPr>
        <sz val="11"/>
        <color rgb="FF000000"/>
        <rFont val="Calibri"/>
      </rPr>
      <t>Review the network device configuration and determine if filters are bound to the applicable interfaces to drop all inbound and outbound IPv4 or IPv6 packets with any of the following tunneling protocols:</t>
    </r>
    <r>
      <rPr>
        <sz val="11"/>
        <color rgb="FF000000"/>
        <rFont val="Calibri"/>
      </rPr>
      <t xml:space="preserve">
</t>
    </r>
    <r>
      <rPr>
        <sz val="11"/>
        <color rgb="FF000000"/>
        <rFont val="Calibri"/>
      </rPr>
      <t>Source Demand Routing Protocol (SDRP) - protocol field value of 0x2A (42)</t>
    </r>
    <r>
      <rPr>
        <sz val="11"/>
        <color rgb="FF000000"/>
        <rFont val="Calibri"/>
      </rPr>
      <t xml:space="preserve">
</t>
    </r>
    <r>
      <rPr>
        <sz val="11"/>
        <color rgb="FF000000"/>
        <rFont val="Calibri"/>
      </rPr>
      <t>AX.25  - protocol field value of 0x5D (93)</t>
    </r>
    <r>
      <rPr>
        <sz val="11"/>
        <color rgb="FF000000"/>
        <rFont val="Calibri"/>
      </rPr>
      <t xml:space="preserve">
</t>
    </r>
    <r>
      <rPr>
        <sz val="11"/>
        <color rgb="FF000000"/>
        <rFont val="Calibri"/>
      </rPr>
      <t>IP-within-IP Encapsulation Protocol - protocol field value of 0x5E (94)</t>
    </r>
    <r>
      <rPr>
        <sz val="11"/>
        <color rgb="FF000000"/>
        <rFont val="Calibri"/>
      </rPr>
      <t xml:space="preserve">
</t>
    </r>
    <r>
      <rPr>
        <sz val="11"/>
        <color rgb="FF000000"/>
        <rFont val="Calibri"/>
      </rPr>
      <t>EtherIP protocol - protocol field value of 0x61 (97)</t>
    </r>
    <r>
      <rPr>
        <sz val="11"/>
        <color rgb="FF000000"/>
        <rFont val="Calibri"/>
      </rPr>
      <t xml:space="preserve">
</t>
    </r>
    <r>
      <rPr>
        <sz val="11"/>
        <color rgb="FF000000"/>
        <rFont val="Calibri"/>
      </rPr>
      <t>Encapsulation Header Protocol - protocol field value of 0x62 (98)</t>
    </r>
    <r>
      <rPr>
        <sz val="11"/>
        <color rgb="FF000000"/>
        <rFont val="Calibri"/>
      </rPr>
      <t xml:space="preserve">
</t>
    </r>
    <r>
      <rPr>
        <sz val="11"/>
        <color rgb="FF000000"/>
        <rFont val="Calibri"/>
      </rPr>
      <t>PPTP - TCP or UDP destination port (0x06BB) 1723</t>
    </r>
    <r>
      <rPr>
        <sz val="11"/>
        <color rgb="FF000000"/>
        <rFont val="Calibri"/>
      </rPr>
      <t xml:space="preserve">
</t>
    </r>
    <r>
      <rPr>
        <sz val="11"/>
        <color rgb="FF000000"/>
        <rFont val="Calibri"/>
      </rPr>
      <t>The following example will block any IPv6 inbound packet using any of the outdated tunneling protocols as previously discussed:</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ipv6 address 2001:1:0:146::4/64</t>
    </r>
    <r>
      <rPr>
        <sz val="11"/>
        <color rgb="FF000000"/>
        <rFont val="Calibri"/>
      </rPr>
      <t xml:space="preserve">
</t>
    </r>
    <r>
      <rPr>
        <sz val="11"/>
        <color rgb="FF000000"/>
        <rFont val="Calibri"/>
      </rPr>
      <t xml:space="preserve"> ipv6 traffic-filter IPV6_INGRESS_ACL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IPV6_INGRESS_ACL</t>
    </r>
    <r>
      <rPr>
        <sz val="11"/>
        <color rgb="FF000000"/>
        <rFont val="Calibri"/>
      </rPr>
      <t xml:space="preserve">
</t>
    </r>
    <r>
      <rPr>
        <sz val="11"/>
        <color rgb="FF000000"/>
        <rFont val="Calibri"/>
      </rPr>
      <t xml:space="preserve"> deny  42 any any</t>
    </r>
    <r>
      <rPr>
        <sz val="11"/>
        <color rgb="FF000000"/>
        <rFont val="Calibri"/>
      </rPr>
      <t xml:space="preserve">
</t>
    </r>
    <r>
      <rPr>
        <sz val="11"/>
        <color rgb="FF000000"/>
        <rFont val="Calibri"/>
      </rPr>
      <t xml:space="preserve"> deny  93 any any</t>
    </r>
    <r>
      <rPr>
        <sz val="11"/>
        <color rgb="FF000000"/>
        <rFont val="Calibri"/>
      </rPr>
      <t xml:space="preserve">
</t>
    </r>
    <r>
      <rPr>
        <sz val="11"/>
        <color rgb="FF000000"/>
        <rFont val="Calibri"/>
      </rPr>
      <t xml:space="preserve"> deny  94 any any</t>
    </r>
    <r>
      <rPr>
        <sz val="11"/>
        <color rgb="FF000000"/>
        <rFont val="Calibri"/>
      </rPr>
      <t xml:space="preserve">
</t>
    </r>
    <r>
      <rPr>
        <sz val="11"/>
        <color rgb="FF000000"/>
        <rFont val="Calibri"/>
      </rPr>
      <t xml:space="preserve"> deny  97 any any</t>
    </r>
    <r>
      <rPr>
        <sz val="11"/>
        <color rgb="FF000000"/>
        <rFont val="Calibri"/>
      </rPr>
      <t xml:space="preserve">
</t>
    </r>
    <r>
      <rPr>
        <sz val="11"/>
        <color rgb="FF000000"/>
        <rFont val="Calibri"/>
      </rPr>
      <t xml:space="preserve"> deny  98 any any</t>
    </r>
    <r>
      <rPr>
        <sz val="11"/>
        <color rgb="FF000000"/>
        <rFont val="Calibri"/>
      </rPr>
      <t xml:space="preserve">
</t>
    </r>
    <r>
      <rPr>
        <sz val="11"/>
        <color rgb="FF000000"/>
        <rFont val="Calibri"/>
      </rPr>
      <t xml:space="preserve"> deny tcp any any eq 1723</t>
    </r>
    <r>
      <rPr>
        <sz val="11"/>
        <color rgb="FF000000"/>
        <rFont val="Calibri"/>
      </rPr>
      <t xml:space="preserve">
</t>
    </r>
    <r>
      <rPr>
        <sz val="11"/>
        <color rgb="FF000000"/>
        <rFont val="Calibri"/>
      </rPr>
      <t xml:space="preserve"> deny udp any any eq 1723</t>
    </r>
  </si>
  <si>
    <t>V-18635</t>
  </si>
  <si>
    <r>
      <rPr>
        <sz val="11"/>
        <rFont val="Calibri"/>
      </rPr>
      <t>Tunnel entry point and the tunnel exit point must contain filters for expected tunnel protocol traffic with source and destination addresses and deny the remaining traffic by default.</t>
    </r>
  </si>
  <si>
    <r>
      <rPr>
        <sz val="11"/>
        <color rgb="FF000000"/>
        <rFont val="Calibri"/>
      </rPr>
      <t>Explicitly permit trusted network traffic and establish a deny by default policy at the tunnel entry and exit points.</t>
    </r>
  </si>
  <si>
    <r>
      <rPr>
        <sz val="11"/>
        <color rgb="FF000000"/>
        <rFont val="Calibri"/>
      </rPr>
      <t>Tunnel endpoints that do not have the same controls as the network perimeter requirements become an unprotect entry point into the enclave.</t>
    </r>
  </si>
  <si>
    <r>
      <rPr>
        <sz val="11"/>
        <color rgb="FF000000"/>
        <rFont val="Calibri"/>
      </rPr>
      <t>These filtering actions enforce proper tunnel endpoint addresses at the border of the tunnel entry and exit points.  Filtering is necessary because implementations may not enforce tunnel addresses in all cases. Filtering is also necessary because GRE tunneling implementations are not required by standards to check or enforce tunnel endpoint addresses.</t>
    </r>
    <r>
      <rPr>
        <sz val="11"/>
        <color rgb="FF000000"/>
        <rFont val="Calibri"/>
      </rPr>
      <t xml:space="preserve">
</t>
    </r>
    <r>
      <rPr>
        <sz val="11"/>
        <color rgb="FF000000"/>
        <rFont val="Calibri"/>
      </rPr>
      <t>Endpoint Verification at the Exit point (I) - Allow inbound IPv4 packets with a protocol value of 0x04 (4) that have both source and destination addresses of a deliberately configured IPv4-in-IPv4 tunnel.  This refers to the IP addresses of the outer IP layer.  Drop any such packet that does not match both source and destination addresses of a deliberately configured IPv4-in-IPv4 tunnel.</t>
    </r>
    <r>
      <rPr>
        <sz val="11"/>
        <color rgb="FF000000"/>
        <rFont val="Calibri"/>
      </rPr>
      <t xml:space="preserve">
</t>
    </r>
    <r>
      <rPr>
        <sz val="11"/>
        <color rgb="FF000000"/>
        <rFont val="Calibri"/>
      </rPr>
      <t>Endpoint Verification at the Exit network (II) - Allow inbound IPv4 packets with a protocol value of 0x29 (41) that have both source and destination addresses of a deliberately configured IPv6-in-IPv4 tunnel.  This refers to the IP addresses of the outer IP layer.  Drop any such packet that does not match both source and destination addresses of a deliberately configured IPv6-in-IPv4 tunnel.</t>
    </r>
    <r>
      <rPr>
        <sz val="11"/>
        <color rgb="FF000000"/>
        <rFont val="Calibri"/>
      </rPr>
      <t xml:space="preserve">
</t>
    </r>
    <r>
      <rPr>
        <sz val="11"/>
        <color rgb="FF000000"/>
        <rFont val="Calibri"/>
      </rPr>
      <t>Endpoint Verification at the Exit network (III) - Allow inbound IPv6 packets with a protocol value of 0x04 (4) that have both source and destination addresses of a deliberately configured IPv4-in-IPv6 tunnel.  This refers to the IP addresses of the outer IP layer.  Drop any such packet that does not match both source and destination addresses of a deliberately configured IPv4-in-IPv6 tunnel.</t>
    </r>
    <r>
      <rPr>
        <sz val="11"/>
        <color rgb="FF000000"/>
        <rFont val="Calibri"/>
      </rPr>
      <t xml:space="preserve">
</t>
    </r>
    <r>
      <rPr>
        <sz val="11"/>
        <color rgb="FF000000"/>
        <rFont val="Calibri"/>
      </rPr>
      <t>Endpoint Verification at the Exit network (IV) - Allow inbound IPv6 packets with a protocol value of 0x29 (41) that have both source and destination addresses of a deliberately configured IPv6-in-IPv6 tunnel.  This refers to the IP addresses of the outer IP layer.  Drop any such packet that does not match both source and destination addresses of a deliberately configured IPv6-in-IPv6 tunnel.</t>
    </r>
    <r>
      <rPr>
        <sz val="11"/>
        <color rgb="FF000000"/>
        <rFont val="Calibri"/>
      </rPr>
      <t xml:space="preserve">
</t>
    </r>
    <r>
      <rPr>
        <sz val="11"/>
        <color rgb="FF000000"/>
        <rFont val="Calibri"/>
      </rPr>
      <t xml:space="preserve">Endpoint Verification at the Exit network (v) - Allow inbound IPv4 and IPv6 packets with a protocol value of 0x2F (47) that have both source and destination addresses of a deliberately configured GRE tunnel.  This refers to the IP addresses of the outer IP layer.  Drop any such packet that does not match both source and destination addresses of a deliberately configured GRE tunnel. </t>
    </r>
    <r>
      <rPr>
        <sz val="11"/>
        <color rgb="FF000000"/>
        <rFont val="Calibri"/>
      </rPr>
      <t xml:space="preserve">
</t>
    </r>
    <r>
      <rPr>
        <sz val="11"/>
        <color rgb="FF000000"/>
        <rFont val="Calibri"/>
      </rPr>
      <t>Network configuration - Report bad inbound tunnel packets as a Security Event. Inbound packets that fail the filtering of the actions at the exit point should trigger a security alert since the entry point network filtering should catch all legitimate mistakes. These occurrences are likely the result of network attacks.</t>
    </r>
    <r>
      <rPr>
        <sz val="11"/>
        <color rgb="FF000000"/>
        <rFont val="Calibri"/>
      </rPr>
      <t xml:space="preserve">
</t>
    </r>
    <r>
      <rPr>
        <sz val="11"/>
        <color rgb="FF000000"/>
        <rFont val="Calibri"/>
      </rPr>
      <t xml:space="preserve">These filtering actions enforce proper tunnel endpoint addresses at the border of the entry point network.  By filtering the tunneled data for validity, the entry point network can detect configuration errors and users conducting unauthorized tunneling operations. By filtering the addresses of tunneled data for validity, the entry point network can detect configuration errors and unauthorized tunneling operations by bad users. </t>
    </r>
    <r>
      <rPr>
        <sz val="11"/>
        <color rgb="FF000000"/>
        <rFont val="Calibri"/>
      </rPr>
      <t xml:space="preserve">
</t>
    </r>
    <r>
      <rPr>
        <sz val="11"/>
        <color rgb="FF000000"/>
        <rFont val="Calibri"/>
      </rPr>
      <t>Endpoint Verification at the Entry network, (I) Allow outbound IPv4 packets with a protocol value of 0x04 (4) that have both source and destination addresses of a deliberately configured IPv4-in-IPv4 tunnel.  This refers to the IP addresses of the outer IP layer.  Drop any such packet that does not match both source and destination addresses of a deliberately configured IPv4-in-IPv4 tunnel.</t>
    </r>
    <r>
      <rPr>
        <sz val="11"/>
        <color rgb="FF000000"/>
        <rFont val="Calibri"/>
      </rPr>
      <t xml:space="preserve">
</t>
    </r>
    <r>
      <rPr>
        <sz val="11"/>
        <color rgb="FF000000"/>
        <rFont val="Calibri"/>
      </rPr>
      <t>Endpoint Verification at the Entry network, (II) Allow outbound IPv4 packets with a protocol value of 0x29 (41) that have both source and destination addresses of a deliberately configured IPv6-in-IPv4 tunnel.  This refers to the IP addresses of the outer IP layer.  Drop any such packet that does not match both source and destination addresses of a deliberately configured IPv6-in-IPv4 tunnel.</t>
    </r>
    <r>
      <rPr>
        <sz val="11"/>
        <color rgb="FF000000"/>
        <rFont val="Calibri"/>
      </rPr>
      <t xml:space="preserve">
</t>
    </r>
    <r>
      <rPr>
        <sz val="11"/>
        <color rgb="FF000000"/>
        <rFont val="Calibri"/>
      </rPr>
      <t>Endpoint Verification at the Entry network, (III) Allow outbound IPv6 packets with a protocol value of 0x04 (4) that have both source and destination addresses of a deliberately configured IPv4-in-IPv6 tunnel.  This refers to the IP addresses of the outer IP layer.  Drop any such packet that does not match both source and destination addresses of a deliberately configured IPv4-in-IPv6 tunnel.</t>
    </r>
    <r>
      <rPr>
        <sz val="11"/>
        <color rgb="FF000000"/>
        <rFont val="Calibri"/>
      </rPr>
      <t xml:space="preserve">
</t>
    </r>
    <r>
      <rPr>
        <sz val="11"/>
        <color rgb="FF000000"/>
        <rFont val="Calibri"/>
      </rPr>
      <t>Endpoint Verification at the Entry network, (IV) Description: Allow outbound IPv6 packets with a protocol value of 0x29 (41) that have both source and destination addresses of a deliberately configured IPv6-in-IPv6 tunnel.  This refers to the IP addresses of the outer IP layer.  Drop any such packet that does not match both source and destination addresses of a deliberately configured IPv6-in-IPv6 tunnel.</t>
    </r>
    <r>
      <rPr>
        <sz val="11"/>
        <color rgb="FF000000"/>
        <rFont val="Calibri"/>
      </rPr>
      <t xml:space="preserve">
</t>
    </r>
    <r>
      <rPr>
        <sz val="11"/>
        <color rgb="FF000000"/>
        <rFont val="Calibri"/>
      </rPr>
      <t>Endpoint Verification at the Entry network, (v) Allow outbound IPv4 and IPv6 packets with a protocol value of 0x2F (47) that have both source and destination addresses of a deliberately configured GRE tunnel.  This refers to the IP addresses of the outer IP layer.  Drop any such packet that does not match both source and destination addresses of a deliberately configured GRE tunnel.</t>
    </r>
    <r>
      <rPr>
        <sz val="11"/>
        <color rgb="FF000000"/>
        <rFont val="Calibri"/>
      </rPr>
      <t xml:space="preserve">
</t>
    </r>
    <r>
      <rPr>
        <sz val="11"/>
        <color rgb="FF000000"/>
        <rFont val="Calibri"/>
      </rPr>
      <t>Network configuration - Report bad outbound tunnel packets as Network Management errors.</t>
    </r>
    <r>
      <rPr>
        <sz val="11"/>
        <color rgb="FF000000"/>
        <rFont val="Calibri"/>
      </rPr>
      <t xml:space="preserve">
</t>
    </r>
    <r>
      <rPr>
        <sz val="11"/>
        <color rgb="FF000000"/>
        <rFont val="Calibri"/>
      </rPr>
      <t xml:space="preserve">Outbound packets that fail the filtering of actions at the entry point should trigger a network management error since these are likely configuration or routing errors.  This may also detect unauthorized tunneling by users. </t>
    </r>
    <r>
      <rPr>
        <sz val="11"/>
        <color rgb="FF000000"/>
        <rFont val="Calibri"/>
      </rPr>
      <t xml:space="preserve">
</t>
    </r>
    <r>
      <rPr>
        <sz val="11"/>
        <color rgb="FF000000"/>
        <rFont val="Calibri"/>
      </rPr>
      <t xml:space="preserve">Review the tunnel end-points and verify a filter is present. </t>
    </r>
    <r>
      <rPr>
        <sz val="11"/>
        <color rgb="FF000000"/>
        <rFont val="Calibri"/>
      </rPr>
      <t xml:space="preserve">
</t>
    </r>
    <r>
      <rPr>
        <sz val="11"/>
        <color rgb="FF000000"/>
        <rFont val="Calibri"/>
      </rPr>
      <t>The filter for the tunnel entry-point must be defined to permit expected traffic that enters the tunnel. All other traffic must be denied. This filter must contain a permit statement that explicitly permits the tunnel type (protocol) and the source and destination address.</t>
    </r>
    <r>
      <rPr>
        <sz val="11"/>
        <color rgb="FF000000"/>
        <rFont val="Calibri"/>
      </rPr>
      <t xml:space="preserve">
</t>
    </r>
    <r>
      <rPr>
        <sz val="11"/>
        <color rgb="FF000000"/>
        <rFont val="Calibri"/>
      </rPr>
      <t>The filter for the tunnel exit-point must be defined to permit the expect traffic that exits the tunnel. All other traffic must be denied. This filter must contain a permit statement that explicitly permits the tunnel type (protocol) and the source and destination address.</t>
    </r>
  </si>
  <si>
    <t>V-18636</t>
  </si>
  <si>
    <r>
      <rPr>
        <sz val="11"/>
        <rFont val="Calibri"/>
      </rPr>
      <t>Tunnel endpoints must be explicitly defined as auto configuration tunnels are not permitted.</t>
    </r>
  </si>
  <si>
    <r>
      <rPr>
        <sz val="11"/>
        <color rgb="FF000000"/>
        <rFont val="Calibri"/>
      </rPr>
      <t>Review identified protocols allowed to enter the enclave. If the tunnels do not have explicit IP addresses than drop the tunnel by the deny-by-default tunnel policy, else document the auto configured tunnel in the SSAA describing the activity and perform periodic reviews for the tunnel need.</t>
    </r>
  </si>
  <si>
    <r>
      <rPr>
        <sz val="11"/>
        <color rgb="FF000000"/>
        <rFont val="Calibri"/>
      </rPr>
      <t xml:space="preserve">IPv6-in-IPv4 tunnels require explicit configuration (on the tunnel exit point node) of both the tunnel exit point IP address and the corresponding tunnel entry point address . These are the outer IP layer destination and source addresses respectively. </t>
    </r>
    <r>
      <rPr>
        <sz val="11"/>
        <color rgb="FF000000"/>
        <rFont val="Calibri"/>
      </rPr>
      <t xml:space="preserve">
</t>
    </r>
    <r>
      <rPr>
        <sz val="11"/>
        <color rgb="FF000000"/>
        <rFont val="Calibri"/>
      </rPr>
      <t>Unfortunately, the other three tunnel types (4-in-4, 4-in-6, and 6-in-6) have no such requirement built into the standards.  The tunnel exit point address will likely need to be configured for these tunnel types (i.e. nodes are not expected to simply accept tunneling by default) and there MAY be a configuration option to allow the tunnel entry point address to be declared as well. Administrators should attempt to specify both addresses regardless of the IP versions being tunneled if the capability is available for the implementation.</t>
    </r>
    <r>
      <rPr>
        <sz val="11"/>
        <color rgb="FF000000"/>
        <rFont val="Calibri"/>
      </rPr>
      <t xml:space="preserve">
</t>
    </r>
    <r>
      <rPr>
        <sz val="11"/>
        <color rgb="FF000000"/>
        <rFont val="Calibri"/>
      </rPr>
      <t>There are no requirements in the GRE tunnel standards to check or restrict IP addresses of the tunnel end points (outer IP layer), so it is purely up to the software implementer. The tunnel exit point address will likely need to be configured for these tunnels (i.e. nodes are not expected to simply accept GRE tunneling by default) and there MAY be a configuration option to allow the tunnel entry point address to be declared as well. Administrators should attempt to specify both addresses if the capability is available for the implementation.</t>
    </r>
  </si>
  <si>
    <r>
      <rPr>
        <sz val="11"/>
        <color rgb="FF000000"/>
        <rFont val="Calibri"/>
      </rPr>
      <t>This vulnerability description and required safeguard is not applicable to MPLS auto tunnels used in traffic engineering.</t>
    </r>
    <r>
      <rPr>
        <sz val="11"/>
        <color rgb="FF000000"/>
        <rFont val="Calibri"/>
      </rPr>
      <t xml:space="preserve">
</t>
    </r>
    <r>
      <rPr>
        <sz val="11"/>
        <color rgb="FF000000"/>
        <rFont val="Calibri"/>
      </rPr>
      <t xml:space="preserve">The following three tunnel types (4-in-4, 4-in-6, and 6-in-6) do not have requirements built into the standards. Tunnel exit points must be filtered to ensure these protocols have a valid destination address. </t>
    </r>
    <r>
      <rPr>
        <sz val="11"/>
        <color rgb="FF000000"/>
        <rFont val="Calibri"/>
      </rPr>
      <t xml:space="preserve">
</t>
    </r>
    <r>
      <rPr>
        <sz val="11"/>
        <color rgb="FF000000"/>
        <rFont val="Calibri"/>
      </rPr>
      <t>If a destination address is not defined for these protocols, than drop the packets via the deny-by-default tunnel policy.</t>
    </r>
    <r>
      <rPr>
        <sz val="11"/>
        <color rgb="FF000000"/>
        <rFont val="Calibri"/>
      </rPr>
      <t xml:space="preserve">
</t>
    </r>
    <r>
      <rPr>
        <sz val="11"/>
        <color rgb="FF000000"/>
        <rFont val="Calibri"/>
      </rPr>
      <t>4-in-4 - protocol number: 0x04 (4)</t>
    </r>
    <r>
      <rPr>
        <sz val="11"/>
        <color rgb="FF000000"/>
        <rFont val="Calibri"/>
      </rPr>
      <t xml:space="preserve">
</t>
    </r>
    <r>
      <rPr>
        <sz val="11"/>
        <color rgb="FF000000"/>
        <rFont val="Calibri"/>
      </rPr>
      <t xml:space="preserve">4-in-6 - protocol number: 0x04 (4) </t>
    </r>
    <r>
      <rPr>
        <sz val="11"/>
        <color rgb="FF000000"/>
        <rFont val="Calibri"/>
      </rPr>
      <t xml:space="preserve">
</t>
    </r>
    <r>
      <rPr>
        <sz val="11"/>
        <color rgb="FF000000"/>
        <rFont val="Calibri"/>
      </rPr>
      <t xml:space="preserve">6-in-6 - protocol number: 0x29 (41) </t>
    </r>
    <r>
      <rPr>
        <sz val="11"/>
        <color rgb="FF000000"/>
        <rFont val="Calibri"/>
      </rPr>
      <t xml:space="preserve">
</t>
    </r>
    <r>
      <rPr>
        <sz val="11"/>
        <color rgb="FF000000"/>
        <rFont val="Calibri"/>
      </rPr>
      <t xml:space="preserve">GRE   - protocol number: 0x2F (47) </t>
    </r>
    <r>
      <rPr>
        <sz val="11"/>
        <color rgb="FF000000"/>
        <rFont val="Calibri"/>
      </rPr>
      <t xml:space="preserve">
</t>
    </r>
    <r>
      <rPr>
        <sz val="11"/>
        <color rgb="FF000000"/>
        <rFont val="Calibri"/>
      </rPr>
      <t>ESP - protocol (50)</t>
    </r>
    <r>
      <rPr>
        <sz val="11"/>
        <color rgb="FF000000"/>
        <rFont val="Calibri"/>
      </rPr>
      <t xml:space="preserve">
</t>
    </r>
    <r>
      <rPr>
        <sz val="11"/>
        <color rgb="FF000000"/>
        <rFont val="Calibri"/>
      </rPr>
      <t>AH - protocol (51)</t>
    </r>
    <r>
      <rPr>
        <sz val="11"/>
        <color rgb="FF000000"/>
        <rFont val="Calibri"/>
      </rPr>
      <t xml:space="preserve">
</t>
    </r>
    <r>
      <rPr>
        <sz val="11"/>
        <color rgb="FF000000"/>
        <rFont val="Calibri"/>
      </rPr>
      <t>The language in the actions above such as “Drop any ... packet” should be modified as appropriate to account for the packets of any legitimate and deliberately chosen mechanisms. However these deliberate tunnels that do not comply with this policy need to be documented in the SSAA detailing purpose and verification data.</t>
    </r>
  </si>
  <si>
    <t>V-18640</t>
  </si>
  <si>
    <r>
      <rPr>
        <sz val="11"/>
        <rFont val="Calibri"/>
      </rPr>
      <t>Tunneled packets must be filtered at the tunnel exit point.</t>
    </r>
  </si>
  <si>
    <r>
      <rPr>
        <sz val="11"/>
        <color rgb="FF000000"/>
        <rFont val="Calibri"/>
      </rPr>
      <t>To ensure the enclave can be protected from tunnels, the end-point must be decapsulated to inspect the Inner IP packet or the firewall must have the capability to perform primary and secondary filtering and content inspection. Tracing these tunnel end-points and ensuring filters that protect the enclave may be necessary.</t>
    </r>
    <r>
      <rPr>
        <sz val="11"/>
        <color rgb="FF000000"/>
        <rFont val="Calibri"/>
      </rPr>
      <t xml:space="preserve">
</t>
    </r>
    <r>
      <rPr>
        <sz val="11"/>
        <color rgb="FF000000"/>
        <rFont val="Calibri"/>
      </rPr>
      <t>Apply deny by default.</t>
    </r>
    <r>
      <rPr>
        <sz val="11"/>
        <color rgb="FF000000"/>
        <rFont val="Calibri"/>
      </rPr>
      <t xml:space="preserve">
</t>
    </r>
    <r>
      <rPr>
        <sz val="11"/>
        <color rgb="FF000000"/>
        <rFont val="Calibri"/>
      </rPr>
      <t>Apply destination addresses to tunnels to extended tunnels..</t>
    </r>
    <r>
      <rPr>
        <sz val="11"/>
        <color rgb="FF000000"/>
        <rFont val="Calibri"/>
      </rPr>
      <t xml:space="preserve">
</t>
    </r>
    <r>
      <rPr>
        <sz val="11"/>
        <color rgb="FF000000"/>
        <rFont val="Calibri"/>
      </rPr>
      <t>Apply PPS policies to protocols at all decapsulation end-points.</t>
    </r>
    <r>
      <rPr>
        <sz val="11"/>
        <color rgb="FF000000"/>
        <rFont val="Calibri"/>
      </rPr>
      <t xml:space="preserve">
</t>
    </r>
    <r>
      <rPr>
        <sz val="11"/>
        <color rgb="FF000000"/>
        <rFont val="Calibri"/>
      </rPr>
      <t>Apply content inspection.</t>
    </r>
  </si>
  <si>
    <r>
      <rPr>
        <sz val="11"/>
        <color rgb="FF000000"/>
        <rFont val="Calibri"/>
      </rPr>
      <t>Once a tunnel has been terminated, the inner packet is no different than any other packet.  Therefore, the inner packet must be filtered at the tunnel exit point network.  In fact, some packets are more dangerous tunneled such as attacks against Neighbor Discovery where a required 255 count in the hop limit field could potentially be delivered.</t>
    </r>
  </si>
  <si>
    <r>
      <rPr>
        <sz val="11"/>
        <color rgb="FF000000"/>
        <rFont val="Calibri"/>
      </rPr>
      <t>NOTE: This requirement applies to any tunnel that is not an IPSec tunnel between two sites, part of the same enclave, and is under control of the same DAA.</t>
    </r>
    <r>
      <rPr>
        <sz val="11"/>
        <color rgb="FF000000"/>
        <rFont val="Calibri"/>
      </rPr>
      <t xml:space="preserve">
</t>
    </r>
    <r>
      <rPr>
        <sz val="11"/>
        <color rgb="FF000000"/>
        <rFont val="Calibri"/>
      </rPr>
      <t>This guidance describes three ways in which the inner IP layer filtering task may be accomplished, depending on the advances in firewall technology. Refer to NSA firewall design considerations for IPv6 section 5.2 for a description of desired firewall filtering capabilities for tunneled traffic. This reference document defines primary filtering as a firewall that can filter the inner source and destination IP addresses of a tunneled packet in a manner similar to filtering source and destination ports of a TCP or UDP packet. Secondary filtering capability is defined to be the ability to fully filter the entire inner IP layer to the same degree an untunneled packet is filtered.</t>
    </r>
    <r>
      <rPr>
        <sz val="11"/>
        <color rgb="FF000000"/>
        <rFont val="Calibri"/>
      </rPr>
      <t xml:space="preserve">
</t>
    </r>
    <r>
      <rPr>
        <sz val="11"/>
        <color rgb="FF000000"/>
        <rFont val="Calibri"/>
      </rPr>
      <t>The Primary guidance below assumes an advanced firewall with the capability to perform both the primary and secondary filtering functions as explained above. Alternative 1 below assumes that the firewall can perform only the primary filtering function. Alternative 2 assumes the firewall cannot do either primary or secondary filtering as may be the case with some existing firewall products.</t>
    </r>
    <r>
      <rPr>
        <sz val="11"/>
        <color rgb="FF000000"/>
        <rFont val="Calibri"/>
      </rPr>
      <t xml:space="preserve">
</t>
    </r>
    <r>
      <rPr>
        <sz val="11"/>
        <color rgb="FF000000"/>
        <rFont val="Calibri"/>
      </rPr>
      <t>For Alternatives 1 and 2, the decapsulation point may be an interior router with the filtering of the inner IP layer performed by a secondary firewall. Additional actions are provided to protect the decapsulating node itself from being attacked, since this node is in front of the protective filtering.</t>
    </r>
    <r>
      <rPr>
        <sz val="11"/>
        <color rgb="FF000000"/>
        <rFont val="Calibri"/>
      </rPr>
      <t xml:space="preserve">
</t>
    </r>
    <r>
      <rPr>
        <sz val="11"/>
        <color rgb="FF000000"/>
        <rFont val="Calibri"/>
      </rPr>
      <t>Primary (FW can do both primary and secondary filtering) ACTION #1 Enforce Proper Tunnel Access (per IP address):</t>
    </r>
    <r>
      <rPr>
        <sz val="11"/>
        <color rgb="FF000000"/>
        <rFont val="Calibri"/>
      </rPr>
      <t xml:space="preserve">
</t>
    </r>
    <r>
      <rPr>
        <sz val="11"/>
        <color rgb="FF000000"/>
        <rFont val="Calibri"/>
      </rPr>
      <t>At the tunnel exit point network, drop any emerging tunnel packets (of either IP version) whose inner IP layer source address is not within the range or set of ranges of expected values from the tunnel entry point network. The expected addresses are those that are configured into the tunnel via routes to a tunnel by name, by address, or by interface (NET-TUNL-012). Regardless of how traffic is routed into a tunnel entry point, the network should ensure that the resulting tunnel packets have a specific tunnel entry point source address (i.e. outer IP layer) that can be used for reliable filtering.</t>
    </r>
    <r>
      <rPr>
        <sz val="11"/>
        <color rgb="FF000000"/>
        <rFont val="Calibri"/>
      </rPr>
      <t xml:space="preserve">
</t>
    </r>
    <r>
      <rPr>
        <sz val="11"/>
        <color rgb="FF000000"/>
        <rFont val="Calibri"/>
      </rPr>
      <t>Note: The primary filtering capability defined in the justification section above can be used to accomplish this task in conjunction with the tunnel endpoint verification of NET-TUNL-004.</t>
    </r>
    <r>
      <rPr>
        <sz val="11"/>
        <color rgb="FF000000"/>
        <rFont val="Calibri"/>
      </rPr>
      <t xml:space="preserve">
</t>
    </r>
    <r>
      <rPr>
        <sz val="11"/>
        <color rgb="FF000000"/>
        <rFont val="Calibri"/>
      </rPr>
      <t>Primary (FW can do both primary and secondary filtering) ACTION #2 Apply Baseline Filtering as a Minimum:</t>
    </r>
    <r>
      <rPr>
        <sz val="11"/>
        <color rgb="FF000000"/>
        <rFont val="Calibri"/>
      </rPr>
      <t xml:space="preserve">
</t>
    </r>
    <r>
      <rPr>
        <sz val="11"/>
        <color rgb="FF000000"/>
        <rFont val="Calibri"/>
      </rPr>
      <t>All packets that pass the filtering of action #1 above must be fully filtered per the baseline guidance defined ( Apply all NET-IPV6-xxx filtering to the inner IP layer via the firewall’s secondary filtering capability, and NET-TUNL-001.</t>
    </r>
    <r>
      <rPr>
        <sz val="11"/>
        <color rgb="FF000000"/>
        <rFont val="Calibri"/>
      </rPr>
      <t xml:space="preserve">
</t>
    </r>
    <r>
      <rPr>
        <sz val="11"/>
        <color rgb="FF000000"/>
        <rFont val="Calibri"/>
      </rPr>
      <t>Notes:</t>
    </r>
    <r>
      <rPr>
        <sz val="11"/>
        <color rgb="FF000000"/>
        <rFont val="Calibri"/>
      </rPr>
      <t xml:space="preserve">
</t>
    </r>
    <r>
      <rPr>
        <sz val="11"/>
        <color rgb="FF000000"/>
        <rFont val="Calibri"/>
      </rPr>
      <t>a) Includes (drop all Neighbor Discovery packets that emerge from tunnels).</t>
    </r>
    <r>
      <rPr>
        <sz val="11"/>
        <color rgb="FF000000"/>
        <rFont val="Calibri"/>
      </rPr>
      <t xml:space="preserve">
</t>
    </r>
    <r>
      <rPr>
        <sz val="11"/>
        <color rgb="FF000000"/>
        <rFont val="Calibri"/>
      </rPr>
      <t>b) Includes (drop all packets containing a Link-local source or destination address that emerge from tunnels).</t>
    </r>
    <r>
      <rPr>
        <sz val="11"/>
        <color rgb="FF000000"/>
        <rFont val="Calibri"/>
      </rPr>
      <t xml:space="preserve">
</t>
    </r>
    <r>
      <rPr>
        <sz val="11"/>
        <color rgb="FF000000"/>
        <rFont val="Calibri"/>
      </rPr>
      <t>c) Includes “Filtering Integrity for Fragmented Packets” applied to the inner IP layer.</t>
    </r>
    <r>
      <rPr>
        <sz val="11"/>
        <color rgb="FF000000"/>
        <rFont val="Calibri"/>
      </rPr>
      <t xml:space="preserve">
</t>
    </r>
    <r>
      <rPr>
        <sz val="11"/>
        <color rgb="FF000000"/>
        <rFont val="Calibri"/>
      </rPr>
      <t>d) Includes blocking IP-in-IP tunneling. This applies to the next tunnel layer.</t>
    </r>
    <r>
      <rPr>
        <sz val="11"/>
        <color rgb="FF000000"/>
        <rFont val="Calibri"/>
      </rPr>
      <t xml:space="preserve">
</t>
    </r>
    <r>
      <rPr>
        <sz val="11"/>
        <color rgb="FF000000"/>
        <rFont val="Calibri"/>
      </rPr>
      <t>Primary (FW can do both primary and secondary filtering) ACTION #3 Restrict Tunnel contents to the greatest extent possible:</t>
    </r>
    <r>
      <rPr>
        <sz val="11"/>
        <color rgb="FF000000"/>
        <rFont val="Calibri"/>
      </rPr>
      <t xml:space="preserve">
</t>
    </r>
    <r>
      <rPr>
        <sz val="11"/>
        <color rgb="FF000000"/>
        <rFont val="Calibri"/>
      </rPr>
      <t>Description: Network administrators should apply additional filtering to restrict the tunnel contents to only the intended traffic types and destinations. The details of this filtering must be determined on a case-by-case basis.</t>
    </r>
    <r>
      <rPr>
        <sz val="11"/>
        <color rgb="FF000000"/>
        <rFont val="Calibri"/>
      </rPr>
      <t xml:space="preserve">
</t>
    </r>
    <r>
      <rPr>
        <sz val="11"/>
        <color rgb="FF000000"/>
        <rFont val="Calibri"/>
      </rPr>
      <t>Note1: Tunnels are employed for a specific purpose and type of traffic, therefore it is likely that the tunnel traffic can be restricted more stringently than normal (un-tunneled) traffic.</t>
    </r>
    <r>
      <rPr>
        <sz val="11"/>
        <color rgb="FF000000"/>
        <rFont val="Calibri"/>
      </rPr>
      <t xml:space="preserve">
</t>
    </r>
    <r>
      <rPr>
        <sz val="11"/>
        <color rgb="FF000000"/>
        <rFont val="Calibri"/>
      </rPr>
      <t>Note 2: The source addresses of the decapsulated packets can be used reliably to distinguish tunnels if there are more than one. This is true because action #1 above has already verified proper inner IP source address for each tunnel.</t>
    </r>
    <r>
      <rPr>
        <sz val="11"/>
        <color rgb="FF000000"/>
        <rFont val="Calibri"/>
      </rPr>
      <t xml:space="preserve">
</t>
    </r>
    <r>
      <rPr>
        <sz val="11"/>
        <color rgb="FF000000"/>
        <rFont val="Calibri"/>
      </rPr>
      <t>-------------------------------------------------------------------------------------------------------------------------------</t>
    </r>
    <r>
      <rPr>
        <sz val="11"/>
        <color rgb="FF000000"/>
        <rFont val="Calibri"/>
      </rPr>
      <t xml:space="preserve">
</t>
    </r>
    <r>
      <rPr>
        <sz val="11"/>
        <color rgb="FF000000"/>
        <rFont val="Calibri"/>
      </rPr>
      <t>Alternative 1 - (FW can do only primary filtering) - Action #4 - Enforce Proper Tunnel Access (per IP address)</t>
    </r>
    <r>
      <rPr>
        <sz val="11"/>
        <color rgb="FF000000"/>
        <rFont val="Calibri"/>
      </rPr>
      <t xml:space="preserve">
</t>
    </r>
    <r>
      <rPr>
        <sz val="11"/>
        <color rgb="FF000000"/>
        <rFont val="Calibri"/>
      </rPr>
      <t>Description: (Same as Primary Guidance action #1 above). At the tunnel exit point network, drop any emerging tunnel packets (of either IP version) whose inner IP layer source address is not within the range or set of ranges of expected values from the tunnel entry point network. The expected addresses are those that are configured into the tunnel via routing action (NET-TUNL-012).</t>
    </r>
    <r>
      <rPr>
        <sz val="11"/>
        <color rgb="FF000000"/>
        <rFont val="Calibri"/>
      </rPr>
      <t xml:space="preserve">
</t>
    </r>
    <r>
      <rPr>
        <sz val="11"/>
        <color rgb="FF000000"/>
        <rFont val="Calibri"/>
      </rPr>
      <t>Note: The primary filtering capability defined in the justification section above can be used to accomplish this task in conjunction with the tunnel endpoint verification of NET-TUNL-004.</t>
    </r>
    <r>
      <rPr>
        <sz val="11"/>
        <color rgb="FF000000"/>
        <rFont val="Calibri"/>
      </rPr>
      <t xml:space="preserve">
</t>
    </r>
    <r>
      <rPr>
        <sz val="11"/>
        <color rgb="FF000000"/>
        <rFont val="Calibri"/>
      </rPr>
      <t>Alternative 1 - (FW can do only primary filtering) - Action #5 - Apply Baseline Filtering as a minimum:</t>
    </r>
    <r>
      <rPr>
        <sz val="11"/>
        <color rgb="FF000000"/>
        <rFont val="Calibri"/>
      </rPr>
      <t xml:space="preserve">
</t>
    </r>
    <r>
      <rPr>
        <sz val="11"/>
        <color rgb="FF000000"/>
        <rFont val="Calibri"/>
      </rPr>
      <t>Description: All packets that pass the filtering of action #1 above must be fully filtered per the baseline guidance. Apply all filtering to the inner IP layer.</t>
    </r>
    <r>
      <rPr>
        <sz val="11"/>
        <color rgb="FF000000"/>
        <rFont val="Calibri"/>
      </rPr>
      <t xml:space="preserve">
</t>
    </r>
    <r>
      <rPr>
        <sz val="11"/>
        <color rgb="FF000000"/>
        <rFont val="Calibri"/>
      </rPr>
      <t>Since the border FW does not have the ability to filter the inner IP layer beyond the IP addresses, a second level of filtering (another firewall, internal) is needed to achieve this task. The border FW guarantees the proper tunnel decapsulation points which are likely located on an internal router or the secondary FW. In either case, it must not be possible for packets to be decapsulated and avoid filtering. For example, a decapsulating router MUST be configured to route all tunnel contents toward the internal FW and not out some other interface.</t>
    </r>
    <r>
      <rPr>
        <sz val="11"/>
        <color rgb="FF000000"/>
        <rFont val="Calibri"/>
      </rPr>
      <t xml:space="preserve">
</t>
    </r>
    <r>
      <rPr>
        <sz val="11"/>
        <color rgb="FF000000"/>
        <rFont val="Calibri"/>
      </rPr>
      <t>All packets that pass the filtering of action #1 above must be fully filtered per the baseline guidance defined by the 2nd Firewall ( Apply all NET-IPV6-xxx filtering to the inner IP layer via the 2nd firewall, and NET-TUNL-001.</t>
    </r>
    <r>
      <rPr>
        <sz val="11"/>
        <color rgb="FF000000"/>
        <rFont val="Calibri"/>
      </rPr>
      <t xml:space="preserve">
</t>
    </r>
    <r>
      <rPr>
        <sz val="11"/>
        <color rgb="FF000000"/>
        <rFont val="Calibri"/>
      </rPr>
      <t>Notes:</t>
    </r>
    <r>
      <rPr>
        <sz val="11"/>
        <color rgb="FF000000"/>
        <rFont val="Calibri"/>
      </rPr>
      <t xml:space="preserve">
</t>
    </r>
    <r>
      <rPr>
        <sz val="11"/>
        <color rgb="FF000000"/>
        <rFont val="Calibri"/>
      </rPr>
      <t>a) Includes (drop all Neighbor Discovery packets that emerge from tunnels).</t>
    </r>
    <r>
      <rPr>
        <sz val="11"/>
        <color rgb="FF000000"/>
        <rFont val="Calibri"/>
      </rPr>
      <t xml:space="preserve">
</t>
    </r>
    <r>
      <rPr>
        <sz val="11"/>
        <color rgb="FF000000"/>
        <rFont val="Calibri"/>
      </rPr>
      <t>b) Includes (drop all packets containing a Link-local source or destination address that emerge from tunnels).</t>
    </r>
    <r>
      <rPr>
        <sz val="11"/>
        <color rgb="FF000000"/>
        <rFont val="Calibri"/>
      </rPr>
      <t xml:space="preserve">
</t>
    </r>
    <r>
      <rPr>
        <sz val="11"/>
        <color rgb="FF000000"/>
        <rFont val="Calibri"/>
      </rPr>
      <t>c) Includes “Filtering Integrity for Fragmented Packets” applied to the inner IP layer.</t>
    </r>
    <r>
      <rPr>
        <sz val="11"/>
        <color rgb="FF000000"/>
        <rFont val="Calibri"/>
      </rPr>
      <t xml:space="preserve">
</t>
    </r>
    <r>
      <rPr>
        <sz val="11"/>
        <color rgb="FF000000"/>
        <rFont val="Calibri"/>
      </rPr>
      <t>d) Includes blocking IP-in-IP tunneling. This applies to the next tunnel layer.</t>
    </r>
    <r>
      <rPr>
        <sz val="11"/>
        <color rgb="FF000000"/>
        <rFont val="Calibri"/>
      </rPr>
      <t xml:space="preserve">
</t>
    </r>
    <r>
      <rPr>
        <sz val="11"/>
        <color rgb="FF000000"/>
        <rFont val="Calibri"/>
      </rPr>
      <t>Alternative 1 - (FW can do only primary filtering) - ACTION #6 - Restrict Tunnel contents to the greatest extent possible:</t>
    </r>
    <r>
      <rPr>
        <sz val="11"/>
        <color rgb="FF000000"/>
        <rFont val="Calibri"/>
      </rPr>
      <t xml:space="preserve">
</t>
    </r>
    <r>
      <rPr>
        <sz val="11"/>
        <color rgb="FF000000"/>
        <rFont val="Calibri"/>
      </rPr>
      <t>Apply action 3 controls.</t>
    </r>
    <r>
      <rPr>
        <sz val="11"/>
        <color rgb="FF000000"/>
        <rFont val="Calibri"/>
      </rPr>
      <t xml:space="preserve">
</t>
    </r>
    <r>
      <rPr>
        <sz val="11"/>
        <color rgb="FF000000"/>
        <rFont val="Calibri"/>
      </rPr>
      <t>Alternative 1 - (FW can do only primary filtering) - ACTION #7 - Protect the Decapsulating node:</t>
    </r>
    <r>
      <rPr>
        <sz val="11"/>
        <color rgb="FF000000"/>
        <rFont val="Calibri"/>
      </rPr>
      <t xml:space="preserve">
</t>
    </r>
    <r>
      <rPr>
        <sz val="11"/>
        <color rgb="FF000000"/>
        <rFont val="Calibri"/>
      </rPr>
      <t>Description: Drop any tunneled packets whose inner IP destination address belongs to an interface on the decapsulating node. The primary filtering capability defined in the justification section above can be used to accomplish this task.</t>
    </r>
    <r>
      <rPr>
        <sz val="11"/>
        <color rgb="FF000000"/>
        <rFont val="Calibri"/>
      </rPr>
      <t xml:space="preserve">
</t>
    </r>
    <r>
      <rPr>
        <sz val="11"/>
        <color rgb="FF000000"/>
        <rFont val="Calibri"/>
      </rPr>
      <t>Note: Since the baseline IPv6 filtering is being performed by a secondary firewall (action #5 above), any packets allowed out of the tunnel directly to the decapsulating node would bypass this filtering and must not be allowed.</t>
    </r>
    <r>
      <rPr>
        <sz val="11"/>
        <color rgb="FF000000"/>
        <rFont val="Calibri"/>
      </rPr>
      <t xml:space="preserve">
</t>
    </r>
    <r>
      <rPr>
        <sz val="11"/>
        <color rgb="FF000000"/>
        <rFont val="Calibri"/>
      </rPr>
      <t>-------------------------------------------------------------------------------------------------------------------------------</t>
    </r>
    <r>
      <rPr>
        <sz val="11"/>
        <color rgb="FF000000"/>
        <rFont val="Calibri"/>
      </rPr>
      <t xml:space="preserve">
</t>
    </r>
    <r>
      <rPr>
        <sz val="11"/>
        <color rgb="FF000000"/>
        <rFont val="Calibri"/>
      </rPr>
      <t>Alternative 2 - (FW can do neither primary nor secondary filtering) - Action #8 - Enforce Proper Tunnel Access (per IP address):</t>
    </r>
    <r>
      <rPr>
        <sz val="11"/>
        <color rgb="FF000000"/>
        <rFont val="Calibri"/>
      </rPr>
      <t xml:space="preserve">
</t>
    </r>
    <r>
      <rPr>
        <sz val="11"/>
        <color rgb="FF000000"/>
        <rFont val="Calibri"/>
      </rPr>
      <t>Description: In this case, the border FW can only filter the outer IP layer and cannot see the internal IP addresses. Therefore, the decapsulating node or secondary firewall must filter the decapsulated packets to drop any emerging tunnel packets (of either IP version) whose inner IP layer source address is not within the range or set of ranges of expected values from the tunnel entry point network. Also, If the tunnel is GRE the border FW can only filter the out IP layer holding the GRE header and can not see the internal IP address.</t>
    </r>
    <r>
      <rPr>
        <sz val="11"/>
        <color rgb="FF000000"/>
        <rFont val="Calibri"/>
      </rPr>
      <t xml:space="preserve">
</t>
    </r>
    <r>
      <rPr>
        <sz val="11"/>
        <color rgb="FF000000"/>
        <rFont val="Calibri"/>
      </rPr>
      <t>Note that multiple tunnels will likely require separate decapsulation points (separate routers) in order to verify that the proper ranges are emerging from each tunnel. It is not correct to filter all decapsulated traffic from several tunnels at the same router interface since there would be no way to detect traffic from tunnel A containing inner IP layer source addresses intended for tunnel B (i.e. users from one remote network using the privileges intended for another network).</t>
    </r>
    <r>
      <rPr>
        <sz val="11"/>
        <color rgb="FF000000"/>
        <rFont val="Calibri"/>
      </rPr>
      <t xml:space="preserve">
</t>
    </r>
    <r>
      <rPr>
        <sz val="11"/>
        <color rgb="FF000000"/>
        <rFont val="Calibri"/>
      </rPr>
      <t>Alternative 2 - (FW can do neither primary nor secondary filtering) - Action #9 - Apply Baseline Filtering as a minimum:</t>
    </r>
    <r>
      <rPr>
        <sz val="11"/>
        <color rgb="FF000000"/>
        <rFont val="Calibri"/>
      </rPr>
      <t xml:space="preserve">
</t>
    </r>
    <r>
      <rPr>
        <sz val="11"/>
        <color rgb="FF000000"/>
        <rFont val="Calibri"/>
      </rPr>
      <t>All packets that pass the filtering of action #8 above must be fully filtered per the baseline guidance defined by the 2nd Firewall ( Apply all NET-IPV6-xxx filtering to the inner IP layer via the 2nd firewall, and NET-TUNL-001.</t>
    </r>
    <r>
      <rPr>
        <sz val="11"/>
        <color rgb="FF000000"/>
        <rFont val="Calibri"/>
      </rPr>
      <t xml:space="preserve">
</t>
    </r>
    <r>
      <rPr>
        <sz val="11"/>
        <color rgb="FF000000"/>
        <rFont val="Calibri"/>
      </rPr>
      <t>As with Alternative 1, the secondary firewall must achieve this task. The border firewall guarantees the proper tunnel decapsulation points which are likely located on an internal router or secondary firewall. It must not be possible for packets to be decapsulated and avoid filtering. For example, a decapsulating router MUST be configured to route all tunnel contents toward the secondary firewall and not out some other interface.</t>
    </r>
    <r>
      <rPr>
        <sz val="11"/>
        <color rgb="FF000000"/>
        <rFont val="Calibri"/>
      </rPr>
      <t xml:space="preserve">
</t>
    </r>
    <r>
      <rPr>
        <sz val="11"/>
        <color rgb="FF000000"/>
        <rFont val="Calibri"/>
      </rPr>
      <t>Notes:</t>
    </r>
    <r>
      <rPr>
        <sz val="11"/>
        <color rgb="FF000000"/>
        <rFont val="Calibri"/>
      </rPr>
      <t xml:space="preserve">
</t>
    </r>
    <r>
      <rPr>
        <sz val="11"/>
        <color rgb="FF000000"/>
        <rFont val="Calibri"/>
      </rPr>
      <t>a) Includes (drop all Neighbor Discovery packets that emerge from tunnels).</t>
    </r>
    <r>
      <rPr>
        <sz val="11"/>
        <color rgb="FF000000"/>
        <rFont val="Calibri"/>
      </rPr>
      <t xml:space="preserve">
</t>
    </r>
    <r>
      <rPr>
        <sz val="11"/>
        <color rgb="FF000000"/>
        <rFont val="Calibri"/>
      </rPr>
      <t>b) Includes (drop all packets containing a Link-local source or destination address that emerge from tunnels).</t>
    </r>
    <r>
      <rPr>
        <sz val="11"/>
        <color rgb="FF000000"/>
        <rFont val="Calibri"/>
      </rPr>
      <t xml:space="preserve">
</t>
    </r>
    <r>
      <rPr>
        <sz val="11"/>
        <color rgb="FF000000"/>
        <rFont val="Calibri"/>
      </rPr>
      <t>c) Includes “Filtering Integrity for Fragmented Packets” applied to the inner IP layer.</t>
    </r>
    <r>
      <rPr>
        <sz val="11"/>
        <color rgb="FF000000"/>
        <rFont val="Calibri"/>
      </rPr>
      <t xml:space="preserve">
</t>
    </r>
    <r>
      <rPr>
        <sz val="11"/>
        <color rgb="FF000000"/>
        <rFont val="Calibri"/>
      </rPr>
      <t>d) Includes blocking IP-in-IP tunneling. This applies to the next tunnel layer.</t>
    </r>
    <r>
      <rPr>
        <sz val="11"/>
        <color rgb="FF000000"/>
        <rFont val="Calibri"/>
      </rPr>
      <t xml:space="preserve">
</t>
    </r>
    <r>
      <rPr>
        <sz val="11"/>
        <color rgb="FF000000"/>
        <rFont val="Calibri"/>
      </rPr>
      <t>Alternative 2 - (FW can do neither primary nor secondary filtering) - Action #10 - Restrict Tunnel contents to the greatest extent possible:</t>
    </r>
    <r>
      <rPr>
        <sz val="11"/>
        <color rgb="FF000000"/>
        <rFont val="Calibri"/>
      </rPr>
      <t xml:space="preserve">
</t>
    </r>
    <r>
      <rPr>
        <sz val="11"/>
        <color rgb="FF000000"/>
        <rFont val="Calibri"/>
      </rPr>
      <t>Apply action 3 controls.</t>
    </r>
    <r>
      <rPr>
        <sz val="11"/>
        <color rgb="FF000000"/>
        <rFont val="Calibri"/>
      </rPr>
      <t xml:space="preserve">
</t>
    </r>
    <r>
      <rPr>
        <sz val="11"/>
        <color rgb="FF000000"/>
        <rFont val="Calibri"/>
      </rPr>
      <t>Alternative 2 - (FW can do neither primary nor secondary filtering) - Action #11 - Protect the Decapsulating node:</t>
    </r>
    <r>
      <rPr>
        <sz val="11"/>
        <color rgb="FF000000"/>
        <rFont val="Calibri"/>
      </rPr>
      <t xml:space="preserve">
</t>
    </r>
    <r>
      <rPr>
        <sz val="11"/>
        <color rgb="FF000000"/>
        <rFont val="Calibri"/>
      </rPr>
      <t>Description: Drop any tunneled packets whose inner IP destination address belongs to an interface on the decapsulating node. The decapsulating node must be able to perform this filtering itself since the border FW cannot see the inner IP addresses (an assumption for Alternative 2).</t>
    </r>
    <r>
      <rPr>
        <sz val="11"/>
        <color rgb="FF000000"/>
        <rFont val="Calibri"/>
      </rPr>
      <t xml:space="preserve">
</t>
    </r>
    <r>
      <rPr>
        <sz val="11"/>
        <color rgb="FF000000"/>
        <rFont val="Calibri"/>
      </rPr>
      <t>Note: Since the baseline IPv6 filtering is being performed by a secondary firewall (action #9 above), any packets allowed out of the tunnel directly to the decapsulating node would likely bypass this filtering and must not be allowed.</t>
    </r>
    <r>
      <rPr>
        <sz val="11"/>
        <color rgb="FF000000"/>
        <rFont val="Calibri"/>
      </rPr>
      <t xml:space="preserve">
</t>
    </r>
    <r>
      <rPr>
        <sz val="11"/>
        <color rgb="FF000000"/>
        <rFont val="Calibri"/>
      </rPr>
      <t>Alternative 2 - (FW can do neither primary nor secondary filtering) - Action #12 - Non-IP GRE Payloads:</t>
    </r>
    <r>
      <rPr>
        <sz val="11"/>
        <color rgb="FF000000"/>
        <rFont val="Calibri"/>
      </rPr>
      <t xml:space="preserve">
</t>
    </r>
    <r>
      <rPr>
        <sz val="11"/>
        <color rgb="FF000000"/>
        <rFont val="Calibri"/>
      </rPr>
      <t>Per action 8, if payloads other than IP are being delivered by the GRE tunnels, they must be guaranteed proper filtering.</t>
    </r>
    <r>
      <rPr>
        <sz val="11"/>
        <color rgb="FF000000"/>
        <rFont val="Calibri"/>
      </rPr>
      <t xml:space="preserve">
</t>
    </r>
    <r>
      <rPr>
        <sz val="11"/>
        <color rgb="FF000000"/>
        <rFont val="Calibri"/>
      </rPr>
      <t>Administrators must be sure that all tunnel contents are filtered. How this is achieved must be handled on a case-by-case basis depending on the particular GRE payload type and filtering/routing capabilities of the decapsulating node. If possible avoid this case by using IP-in-IP tunneling instead.</t>
    </r>
  </si>
  <si>
    <t>V-18647</t>
  </si>
  <si>
    <r>
      <rPr>
        <sz val="11"/>
        <rFont val="Calibri"/>
      </rPr>
      <t>Tunnel end-points must implement filters in accordance with mitigations defined in PPS Vulnerability Assessments.</t>
    </r>
  </si>
  <si>
    <r>
      <rPr>
        <sz val="11"/>
        <color rgb="FF000000"/>
        <rFont val="Calibri"/>
      </rPr>
      <t>Ensure the tunnel implements protocol inspection, filtering and mitigation as defined in the PPS VA reports.</t>
    </r>
  </si>
  <si>
    <r>
      <rPr>
        <sz val="11"/>
        <color rgb="FF000000"/>
        <rFont val="Calibri"/>
      </rPr>
      <t>Allowing unknown traffic into the enclave creates high risk and potential compromise by an intruder. Protocols used by applications the PPSM has reviewed and determined to require additional mitigation is necessary to protect the GIG.</t>
    </r>
  </si>
  <si>
    <r>
      <rPr>
        <sz val="11"/>
        <color rgb="FF000000"/>
        <rFont val="Calibri"/>
      </rPr>
      <t>Review procedures defined in NET-TUNL-002. After determining the final decapsulation end-points, ensure the tunnel implements protocol inspection, filtering and mitigation as defined in the PPS VA reports.</t>
    </r>
  </si>
  <si>
    <t>V-18648</t>
  </si>
  <si>
    <r>
      <rPr>
        <sz val="11"/>
        <rFont val="Calibri"/>
      </rPr>
      <t>Tunnel entry and exit points must be in a deny-by-default security posture.</t>
    </r>
  </si>
  <si>
    <r>
      <rPr>
        <sz val="11"/>
        <color rgb="FF000000"/>
        <rFont val="Calibri"/>
      </rPr>
      <t>Apply a deny by default posture on every tunnel end-point.</t>
    </r>
  </si>
  <si>
    <r>
      <rPr>
        <sz val="11"/>
        <color rgb="FF000000"/>
        <rFont val="Calibri"/>
      </rPr>
      <t>Having tunnels in a permit any any posture allow traffic to enter and exit the enclave without control from the Information Assurance team or SA.</t>
    </r>
  </si>
  <si>
    <r>
      <rPr>
        <sz val="11"/>
        <color rgb="FF000000"/>
        <rFont val="Calibri"/>
      </rPr>
      <t>Follow the procedures defined in NET-TUNL-002 to determine all tunnel entry and exit points, then ensure each end-point is in a deny by default posture inbound and outbound.</t>
    </r>
  </si>
  <si>
    <t>V-19188</t>
  </si>
  <si>
    <r>
      <rPr>
        <sz val="11"/>
        <rFont val="Calibri"/>
      </rPr>
      <t>The router must have control plane protection enabled.</t>
    </r>
  </si>
  <si>
    <r>
      <rPr>
        <sz val="11"/>
        <color rgb="FF000000"/>
        <rFont val="Calibri"/>
      </rPr>
      <t>Implement control plane protection by classifying traffic types based on importance levels and configure filters to restrict and rate limit the traffic punted to the route processor as according to each class.</t>
    </r>
  </si>
  <si>
    <r>
      <rPr>
        <sz val="11"/>
        <color rgb="FF000000"/>
        <rFont val="Calibri"/>
      </rPr>
      <t xml:space="preserve">The Route Processor (RP) is critical to all network operations as it is the component used to build all forwarding paths for the data plane via control plane processes. It is also instrumental with ongoing network management functions that keep the routers and links available for providing network services. Hence, any disruption to the RP or the control and management planes can result in mission critical network outages. </t>
    </r>
    <r>
      <rPr>
        <sz val="11"/>
        <color rgb="FF000000"/>
        <rFont val="Calibri"/>
      </rPr>
      <t xml:space="preserve">
</t>
    </r>
    <r>
      <rPr>
        <sz val="11"/>
        <color rgb="FF000000"/>
        <rFont val="Calibri"/>
      </rPr>
      <t xml:space="preserve">In addition to control plane and management plane traffic that is in the router’s receive path, the RP must also handle other traffic that must be punted to the RP—that is, the traffic must be fast or process switched. This is the result of packets that must be fragmented, require an ICMP response (TTL expiration, unreachable, etc.) have IP options, etc. A DoS attack targeting the RP can be perpetrated either inadvertently or maliciously involving high rates of punted traffic resulting in excessive RP CPU and memory utilization. To maintain network stability, the router must be able to securely handle specific control plane and management plane traffic that is destined to it, as well as other punted traffic. </t>
    </r>
    <r>
      <rPr>
        <sz val="11"/>
        <color rgb="FF000000"/>
        <rFont val="Calibri"/>
      </rPr>
      <t xml:space="preserve">
</t>
    </r>
    <r>
      <rPr>
        <sz val="11"/>
        <color rgb="FF000000"/>
        <rFont val="Calibri"/>
      </rPr>
      <t>Using the ingress filter on forwarding interfaces is a method that has been used in the past to filter both forwarding path and receiving path traffic. However, this method does not scale well as the number of interfaces grows and the size of the ingress filters grow. Control plane policing can be used to increase security of routers and multilayer switches by protecting the RP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</si>
  <si>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Control Plane Policing (CoPP)</t>
    </r>
    <r>
      <rPr>
        <sz val="11"/>
        <color rgb="FF000000"/>
        <rFont val="Calibri"/>
      </rPr>
      <t xml:space="preserve">
</t>
    </r>
    <r>
      <rPr>
        <sz val="11"/>
        <color rgb="FF000000"/>
        <rFont val="Calibri"/>
      </rPr>
      <t>If supported by the router, CoPP should be used to increase security on Cisco routers by protecting the RP from unnecessary and malicious traffic. CoPP allows network operators to classify traffic based on importance that then enables the router to filter and rate limit the traffic according to the defined policy for each class.</t>
    </r>
    <r>
      <rPr>
        <sz val="11"/>
        <color rgb="FF000000"/>
        <rFont val="Calibri"/>
      </rPr>
      <t xml:space="preserve">
</t>
    </r>
    <r>
      <rPr>
        <sz val="11"/>
        <color rgb="FF000000"/>
        <rFont val="Calibri"/>
      </rPr>
      <t>Step 1: Verify traffic types have been classified based on importance levels. The following is an example configuration:</t>
    </r>
    <r>
      <rPr>
        <sz val="11"/>
        <color rgb="FF000000"/>
        <rFont val="Calibri"/>
      </rPr>
      <t xml:space="preserve">
</t>
    </r>
    <r>
      <rPr>
        <sz val="11"/>
        <color rgb="FF000000"/>
        <rFont val="Calibri"/>
      </rPr>
      <t>class-map match-all CoPP_CRITICAL</t>
    </r>
    <r>
      <rPr>
        <sz val="11"/>
        <color rgb="FF000000"/>
        <rFont val="Calibri"/>
      </rPr>
      <t xml:space="preserve">
</t>
    </r>
    <r>
      <rPr>
        <sz val="11"/>
        <color rgb="FF000000"/>
        <rFont val="Calibri"/>
      </rPr>
      <t xml:space="preserve"> match access-group name CoPP_CRITICAL</t>
    </r>
    <r>
      <rPr>
        <sz val="11"/>
        <color rgb="FF000000"/>
        <rFont val="Calibri"/>
      </rPr>
      <t xml:space="preserve">
</t>
    </r>
    <r>
      <rPr>
        <sz val="11"/>
        <color rgb="FF000000"/>
        <rFont val="Calibri"/>
      </rPr>
      <t>class-map match-any CoPP_IMPORTANT</t>
    </r>
    <r>
      <rPr>
        <sz val="11"/>
        <color rgb="FF000000"/>
        <rFont val="Calibri"/>
      </rPr>
      <t xml:space="preserve">
</t>
    </r>
    <r>
      <rPr>
        <sz val="11"/>
        <color rgb="FF000000"/>
        <rFont val="Calibri"/>
      </rPr>
      <t xml:space="preserve"> match access-group name CoPP_IMPORTANT</t>
    </r>
    <r>
      <rPr>
        <sz val="11"/>
        <color rgb="FF000000"/>
        <rFont val="Calibri"/>
      </rPr>
      <t xml:space="preserve">
</t>
    </r>
    <r>
      <rPr>
        <sz val="11"/>
        <color rgb="FF000000"/>
        <rFont val="Calibri"/>
      </rPr>
      <t xml:space="preserve"> match protocol arp</t>
    </r>
    <r>
      <rPr>
        <sz val="11"/>
        <color rgb="FF000000"/>
        <rFont val="Calibri"/>
      </rPr>
      <t xml:space="preserve">
</t>
    </r>
    <r>
      <rPr>
        <sz val="11"/>
        <color rgb="FF000000"/>
        <rFont val="Calibri"/>
      </rPr>
      <t>class-map match-all CoPP_NORMAL</t>
    </r>
    <r>
      <rPr>
        <sz val="11"/>
        <color rgb="FF000000"/>
        <rFont val="Calibri"/>
      </rPr>
      <t xml:space="preserve">
</t>
    </r>
    <r>
      <rPr>
        <sz val="11"/>
        <color rgb="FF000000"/>
        <rFont val="Calibri"/>
      </rPr>
      <t xml:space="preserve"> match access-group name CoPP_NORMAL</t>
    </r>
    <r>
      <rPr>
        <sz val="11"/>
        <color rgb="FF000000"/>
        <rFont val="Calibri"/>
      </rPr>
      <t xml:space="preserve">
</t>
    </r>
    <r>
      <rPr>
        <sz val="11"/>
        <color rgb="FF000000"/>
        <rFont val="Calibri"/>
      </rPr>
      <t>class-map match-any CoPP_UNDESIRABLE</t>
    </r>
    <r>
      <rPr>
        <sz val="11"/>
        <color rgb="FF000000"/>
        <rFont val="Calibri"/>
      </rPr>
      <t xml:space="preserve">
</t>
    </r>
    <r>
      <rPr>
        <sz val="11"/>
        <color rgb="FF000000"/>
        <rFont val="Calibri"/>
      </rPr>
      <t xml:space="preserve"> match access-group name CoPP_UNDESIRABLE</t>
    </r>
    <r>
      <rPr>
        <sz val="11"/>
        <color rgb="FF000000"/>
        <rFont val="Calibri"/>
      </rPr>
      <t xml:space="preserve">
</t>
    </r>
    <r>
      <rPr>
        <sz val="11"/>
        <color rgb="FF000000"/>
        <rFont val="Calibri"/>
      </rPr>
      <t>class-map match-all CoPP_DEFAULT</t>
    </r>
    <r>
      <rPr>
        <sz val="11"/>
        <color rgb="FF000000"/>
        <rFont val="Calibri"/>
      </rPr>
      <t xml:space="preserve">
</t>
    </r>
    <r>
      <rPr>
        <sz val="11"/>
        <color rgb="FF000000"/>
        <rFont val="Calibri"/>
      </rPr>
      <t xml:space="preserve"> match access-group name CoPP_DEFAULT</t>
    </r>
    <r>
      <rPr>
        <sz val="11"/>
        <color rgb="FF000000"/>
        <rFont val="Calibri"/>
      </rPr>
      <t xml:space="preserve">
</t>
    </r>
    <r>
      <rPr>
        <sz val="11"/>
        <color rgb="FF000000"/>
        <rFont val="Calibri"/>
      </rPr>
      <t>Step 2: Review the ACLs referenced by the match access-group commands to determine if the traffic is being classified appropriately. The following is an example configuration:</t>
    </r>
    <r>
      <rPr>
        <sz val="11"/>
        <color rgb="FF000000"/>
        <rFont val="Calibri"/>
      </rPr>
      <t xml:space="preserve">
</t>
    </r>
    <r>
      <rPr>
        <sz val="11"/>
        <color rgb="FF000000"/>
        <rFont val="Calibri"/>
      </rPr>
      <t>ip access-list extended CoPP_CRITICAL</t>
    </r>
    <r>
      <rPr>
        <sz val="11"/>
        <color rgb="FF000000"/>
        <rFont val="Calibri"/>
      </rPr>
      <t xml:space="preserve">
</t>
    </r>
    <r>
      <rPr>
        <sz val="11"/>
        <color rgb="FF000000"/>
        <rFont val="Calibri"/>
      </rPr>
      <t xml:space="preserve"> remark our control plane adjacencies are critical</t>
    </r>
    <r>
      <rPr>
        <sz val="11"/>
        <color rgb="FF000000"/>
        <rFont val="Calibri"/>
      </rPr>
      <t xml:space="preserve">
</t>
    </r>
    <r>
      <rPr>
        <sz val="11"/>
        <color rgb="FF000000"/>
        <rFont val="Calibri"/>
      </rPr>
      <t xml:space="preserve"> permit ospf host [OSPF neighbor A] any</t>
    </r>
    <r>
      <rPr>
        <sz val="11"/>
        <color rgb="FF000000"/>
        <rFont val="Calibri"/>
      </rPr>
      <t xml:space="preserve">
</t>
    </r>
    <r>
      <rPr>
        <sz val="11"/>
        <color rgb="FF000000"/>
        <rFont val="Calibri"/>
      </rPr>
      <t xml:space="preserve"> permit ospf host [OSPF neighbor B] any</t>
    </r>
    <r>
      <rPr>
        <sz val="11"/>
        <color rgb="FF000000"/>
        <rFont val="Calibri"/>
      </rPr>
      <t xml:space="preserve">
</t>
    </r>
    <r>
      <rPr>
        <sz val="11"/>
        <color rgb="FF000000"/>
        <rFont val="Calibri"/>
      </rPr>
      <t xml:space="preserve"> permit pim host [PIM neighbor A] any</t>
    </r>
    <r>
      <rPr>
        <sz val="11"/>
        <color rgb="FF000000"/>
        <rFont val="Calibri"/>
      </rPr>
      <t xml:space="preserve">
</t>
    </r>
    <r>
      <rPr>
        <sz val="11"/>
        <color rgb="FF000000"/>
        <rFont val="Calibri"/>
      </rPr>
      <t xml:space="preserve"> permit pim host [PIM neighbor B] any</t>
    </r>
    <r>
      <rPr>
        <sz val="11"/>
        <color rgb="FF000000"/>
        <rFont val="Calibri"/>
      </rPr>
      <t xml:space="preserve">
</t>
    </r>
    <r>
      <rPr>
        <sz val="11"/>
        <color rgb="FF000000"/>
        <rFont val="Calibri"/>
      </rPr>
      <t xml:space="preserve"> permit pim host [RP addr] any</t>
    </r>
    <r>
      <rPr>
        <sz val="11"/>
        <color rgb="FF000000"/>
        <rFont val="Calibri"/>
      </rPr>
      <t xml:space="preserve">
</t>
    </r>
    <r>
      <rPr>
        <sz val="11"/>
        <color rgb="FF000000"/>
        <rFont val="Calibri"/>
      </rPr>
      <t xml:space="preserve"> permit igmp any 224.0.0.0 15.255.255.255</t>
    </r>
    <r>
      <rPr>
        <sz val="11"/>
        <color rgb="FF000000"/>
        <rFont val="Calibri"/>
      </rPr>
      <t xml:space="preserve">
</t>
    </r>
    <r>
      <rPr>
        <sz val="11"/>
        <color rgb="FF000000"/>
        <rFont val="Calibri"/>
      </rPr>
      <t xml:space="preserve"> permit tcp host [BGP neighbor] eq bgp host [local BGP addr]</t>
    </r>
    <r>
      <rPr>
        <sz val="11"/>
        <color rgb="FF000000"/>
        <rFont val="Calibri"/>
      </rPr>
      <t xml:space="preserve">
</t>
    </r>
    <r>
      <rPr>
        <sz val="11"/>
        <color rgb="FF000000"/>
        <rFont val="Calibri"/>
      </rPr>
      <t xml:space="preserve"> permit tcp host [BGP neighbor] host [local BGP addr] eq bgp</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CoPP_IMPORTANT</t>
    </r>
    <r>
      <rPr>
        <sz val="11"/>
        <color rgb="FF000000"/>
        <rFont val="Calibri"/>
      </rPr>
      <t xml:space="preserve">
</t>
    </r>
    <r>
      <rPr>
        <sz val="11"/>
        <color rgb="FF000000"/>
        <rFont val="Calibri"/>
      </rPr>
      <t xml:space="preserve"> permit tcp host [TACACS server] eq tacacs any</t>
    </r>
    <r>
      <rPr>
        <sz val="11"/>
        <color rgb="FF000000"/>
        <rFont val="Calibri"/>
      </rPr>
      <t xml:space="preserve">
</t>
    </r>
    <r>
      <rPr>
        <sz val="11"/>
        <color rgb="FF000000"/>
        <rFont val="Calibri"/>
      </rPr>
      <t xml:space="preserve"> permit tcp [management subnet] 0.0.0.255 any eq 22</t>
    </r>
    <r>
      <rPr>
        <sz val="11"/>
        <color rgb="FF000000"/>
        <rFont val="Calibri"/>
      </rPr>
      <t xml:space="preserve">
</t>
    </r>
    <r>
      <rPr>
        <sz val="11"/>
        <color rgb="FF000000"/>
        <rFont val="Calibri"/>
      </rPr>
      <t xml:space="preserve"> permit udp host [SNMP manager] any eq snmp</t>
    </r>
    <r>
      <rPr>
        <sz val="11"/>
        <color rgb="FF000000"/>
        <rFont val="Calibri"/>
      </rPr>
      <t xml:space="preserve">
</t>
    </r>
    <r>
      <rPr>
        <sz val="11"/>
        <color rgb="FF000000"/>
        <rFont val="Calibri"/>
      </rPr>
      <t xml:space="preserve"> permit udp host [NTP server] eq ntp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CoPP_NORMAL</t>
    </r>
    <r>
      <rPr>
        <sz val="11"/>
        <color rgb="FF000000"/>
        <rFont val="Calibri"/>
      </rPr>
      <t xml:space="preserve">
</t>
    </r>
    <r>
      <rPr>
        <sz val="11"/>
        <color rgb="FF000000"/>
        <rFont val="Calibri"/>
      </rPr>
      <t xml:space="preserve"> remark we will want to rate limit ICMP traffic</t>
    </r>
    <r>
      <rPr>
        <sz val="11"/>
        <color rgb="FF000000"/>
        <rFont val="Calibri"/>
      </rPr>
      <t xml:space="preserve">
</t>
    </r>
    <r>
      <rPr>
        <sz val="11"/>
        <color rgb="FF000000"/>
        <rFont val="Calibri"/>
      </rPr>
      <t xml:space="preserve"> permit icmp any any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 xml:space="preserve"> permit icmp any any time-exceeded</t>
    </r>
    <r>
      <rPr>
        <sz val="11"/>
        <color rgb="FF000000"/>
        <rFont val="Calibri"/>
      </rPr>
      <t xml:space="preserve">
</t>
    </r>
    <r>
      <rPr>
        <sz val="11"/>
        <color rgb="FF000000"/>
        <rFont val="Calibri"/>
      </rPr>
      <t xml:space="preserve"> permit icmp any any unreachable</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CoPP_UNDESIRABLE</t>
    </r>
    <r>
      <rPr>
        <sz val="11"/>
        <color rgb="FF000000"/>
        <rFont val="Calibri"/>
      </rPr>
      <t xml:space="preserve">
</t>
    </r>
    <r>
      <rPr>
        <sz val="11"/>
        <color rgb="FF000000"/>
        <rFont val="Calibri"/>
      </rPr>
      <t xml:space="preserve"> remark other management plane traffic that should not be received</t>
    </r>
    <r>
      <rPr>
        <sz val="11"/>
        <color rgb="FF000000"/>
        <rFont val="Calibri"/>
      </rPr>
      <t xml:space="preserve">
</t>
    </r>
    <r>
      <rPr>
        <sz val="11"/>
        <color rgb="FF000000"/>
        <rFont val="Calibri"/>
      </rPr>
      <t xml:space="preserve"> permit udp any any eq ntp</t>
    </r>
    <r>
      <rPr>
        <sz val="11"/>
        <color rgb="FF000000"/>
        <rFont val="Calibri"/>
      </rPr>
      <t xml:space="preserve">
</t>
    </r>
    <r>
      <rPr>
        <sz val="11"/>
        <color rgb="FF000000"/>
        <rFont val="Calibri"/>
      </rPr>
      <t xml:space="preserve"> permit udp any any eq snmptrap</t>
    </r>
    <r>
      <rPr>
        <sz val="11"/>
        <color rgb="FF000000"/>
        <rFont val="Calibri"/>
      </rPr>
      <t xml:space="preserve">
</t>
    </r>
    <r>
      <rPr>
        <sz val="11"/>
        <color rgb="FF000000"/>
        <rFont val="Calibri"/>
      </rPr>
      <t xml:space="preserve"> permit tcp any any eq 22</t>
    </r>
    <r>
      <rPr>
        <sz val="11"/>
        <color rgb="FF000000"/>
        <rFont val="Calibri"/>
      </rPr>
      <t xml:space="preserve">
</t>
    </r>
    <r>
      <rPr>
        <sz val="11"/>
        <color rgb="FF000000"/>
        <rFont val="Calibri"/>
      </rPr>
      <t xml:space="preserve"> permit tcp any any eq 23</t>
    </r>
    <r>
      <rPr>
        <sz val="11"/>
        <color rgb="FF000000"/>
        <rFont val="Calibri"/>
      </rPr>
      <t xml:space="preserve">
</t>
    </r>
    <r>
      <rPr>
        <sz val="11"/>
        <color rgb="FF000000"/>
        <rFont val="Calibri"/>
      </rPr>
      <t xml:space="preserve"> remark other control plane traffic not configured on router</t>
    </r>
    <r>
      <rPr>
        <sz val="11"/>
        <color rgb="FF000000"/>
        <rFont val="Calibri"/>
      </rPr>
      <t xml:space="preserve">
</t>
    </r>
    <r>
      <rPr>
        <sz val="11"/>
        <color rgb="FF000000"/>
        <rFont val="Calibri"/>
      </rPr>
      <t xml:space="preserve"> permit eigrp any any</t>
    </r>
    <r>
      <rPr>
        <sz val="11"/>
        <color rgb="FF000000"/>
        <rFont val="Calibri"/>
      </rPr>
      <t xml:space="preserve">
</t>
    </r>
    <r>
      <rPr>
        <sz val="11"/>
        <color rgb="FF000000"/>
        <rFont val="Calibri"/>
      </rPr>
      <t xml:space="preserve"> permit udp any any eq rip</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CoPP_DEFAULT</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 xml:space="preserve">Note: Explicitly defining undesirable traffic with ACL entries enables the network operator to collect statistics. Excessive ARP packets can potentially monopolize Route Processor resources, starving other important processes. Currently, ARP is the only Layer 2 protocol that can be specifically classified using the match protocol command. </t>
    </r>
    <r>
      <rPr>
        <sz val="11"/>
        <color rgb="FF000000"/>
        <rFont val="Calibri"/>
      </rPr>
      <t xml:space="preserve">
</t>
    </r>
    <r>
      <rPr>
        <sz val="11"/>
        <color rgb="FF000000"/>
        <rFont val="Calibri"/>
      </rPr>
      <t>Step 3: Review the policy-map to determine if the traffic is being policed appropriately for each classification. The following is an example configuration:</t>
    </r>
    <r>
      <rPr>
        <sz val="11"/>
        <color rgb="FF000000"/>
        <rFont val="Calibri"/>
      </rPr>
      <t xml:space="preserve">
</t>
    </r>
    <r>
      <rPr>
        <sz val="11"/>
        <color rgb="FF000000"/>
        <rFont val="Calibri"/>
      </rPr>
      <t>policy-map CONTROL_PLANE_POLICY</t>
    </r>
    <r>
      <rPr>
        <sz val="11"/>
        <color rgb="FF000000"/>
        <rFont val="Calibri"/>
      </rPr>
      <t xml:space="preserve">
</t>
    </r>
    <r>
      <rPr>
        <sz val="11"/>
        <color rgb="FF000000"/>
        <rFont val="Calibri"/>
      </rPr>
      <t xml:space="preserve"> class CoPP_CRITICAL</t>
    </r>
    <r>
      <rPr>
        <sz val="11"/>
        <color rgb="FF000000"/>
        <rFont val="Calibri"/>
      </rPr>
      <t xml:space="preserve">
</t>
    </r>
    <r>
      <rPr>
        <sz val="11"/>
        <color rgb="FF000000"/>
        <rFont val="Calibri"/>
      </rPr>
      <t>police 512000 8000 conform-action transmit exceed-action transmit</t>
    </r>
    <r>
      <rPr>
        <sz val="11"/>
        <color rgb="FF000000"/>
        <rFont val="Calibri"/>
      </rPr>
      <t xml:space="preserve">
</t>
    </r>
    <r>
      <rPr>
        <sz val="11"/>
        <color rgb="FF000000"/>
        <rFont val="Calibri"/>
      </rPr>
      <t>class CoPP_IMPORTANT</t>
    </r>
    <r>
      <rPr>
        <sz val="11"/>
        <color rgb="FF000000"/>
        <rFont val="Calibri"/>
      </rPr>
      <t xml:space="preserve">
</t>
    </r>
    <r>
      <rPr>
        <sz val="11"/>
        <color rgb="FF000000"/>
        <rFont val="Calibri"/>
      </rPr>
      <t xml:space="preserve"> police 256000 4000 conform-action transmit exceed-action drop</t>
    </r>
    <r>
      <rPr>
        <sz val="11"/>
        <color rgb="FF000000"/>
        <rFont val="Calibri"/>
      </rPr>
      <t xml:space="preserve">
</t>
    </r>
    <r>
      <rPr>
        <sz val="11"/>
        <color rgb="FF000000"/>
        <rFont val="Calibri"/>
      </rPr>
      <t>class CoPP_NORMAL</t>
    </r>
    <r>
      <rPr>
        <sz val="11"/>
        <color rgb="FF000000"/>
        <rFont val="Calibri"/>
      </rPr>
      <t xml:space="preserve">
</t>
    </r>
    <r>
      <rPr>
        <sz val="11"/>
        <color rgb="FF000000"/>
        <rFont val="Calibri"/>
      </rPr>
      <t xml:space="preserve"> police 128000 2000 conform-action transmit exceed-action drop</t>
    </r>
    <r>
      <rPr>
        <sz val="11"/>
        <color rgb="FF000000"/>
        <rFont val="Calibri"/>
      </rPr>
      <t xml:space="preserve">
</t>
    </r>
    <r>
      <rPr>
        <sz val="11"/>
        <color rgb="FF000000"/>
        <rFont val="Calibri"/>
      </rPr>
      <t>class CoPP_UNDESIRABLE</t>
    </r>
    <r>
      <rPr>
        <sz val="11"/>
        <color rgb="FF000000"/>
        <rFont val="Calibri"/>
      </rPr>
      <t xml:space="preserve">
</t>
    </r>
    <r>
      <rPr>
        <sz val="11"/>
        <color rgb="FF000000"/>
        <rFont val="Calibri"/>
      </rPr>
      <t xml:space="preserve"> police 8000 1000 conform-action drop exceed-action drop</t>
    </r>
    <r>
      <rPr>
        <sz val="11"/>
        <color rgb="FF000000"/>
        <rFont val="Calibri"/>
      </rPr>
      <t xml:space="preserve">
</t>
    </r>
    <r>
      <rPr>
        <sz val="11"/>
        <color rgb="FF000000"/>
        <rFont val="Calibri"/>
      </rPr>
      <t>class cp-default-in</t>
    </r>
    <r>
      <rPr>
        <sz val="11"/>
        <color rgb="FF000000"/>
        <rFont val="Calibri"/>
      </rPr>
      <t xml:space="preserve">
</t>
    </r>
    <r>
      <rPr>
        <sz val="11"/>
        <color rgb="FF000000"/>
        <rFont val="Calibri"/>
      </rPr>
      <t xml:space="preserve"> police 64000 1000 conform-action transmit exceed-action drop</t>
    </r>
    <r>
      <rPr>
        <sz val="11"/>
        <color rgb="FF000000"/>
        <rFont val="Calibri"/>
      </rPr>
      <t xml:space="preserve">
</t>
    </r>
    <r>
      <rPr>
        <sz val="11"/>
        <color rgb="FF000000"/>
        <rFont val="Calibri"/>
      </rPr>
      <t>Step 4: Verify that the CoPP policy is enabled. The following is an example configuration:</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service-policy input CONTROL_PLANE_POLICY</t>
    </r>
    <r>
      <rPr>
        <sz val="11"/>
        <color rgb="FF000000"/>
        <rFont val="Calibri"/>
      </rPr>
      <t xml:space="preserve">
</t>
    </r>
    <r>
      <rPr>
        <sz val="11"/>
        <color rgb="FF000000"/>
        <rFont val="Calibri"/>
      </rPr>
      <t>Note: Starting with IOS release 12.4(4)T, Control Plane Protection (CPPr) can be used to filter as well as police control plane traffic destined to the RP. CPPr is very similar to CoPP and has the ability to filter and police traffic using finer granularity by dividing the aggregate control plane into three separate categories: (1) host, (2) transit, and (3) CEF-exception. Hence, a separate policy-map could be configured for each traffic category.</t>
    </r>
    <r>
      <rPr>
        <sz val="11"/>
        <color rgb="FF000000"/>
        <rFont val="Calibri"/>
      </rPr>
      <t xml:space="preserve">
</t>
    </r>
    <r>
      <rPr>
        <sz val="11"/>
        <color rgb="FF000000"/>
        <rFont val="Calibri"/>
      </rPr>
      <t>If CoPP is not supported, then the alternative would be the implementation of a receive path filter.</t>
    </r>
    <r>
      <rPr>
        <sz val="11"/>
        <color rgb="FF000000"/>
        <rFont val="Calibri"/>
      </rPr>
      <t xml:space="preserve">
</t>
    </r>
    <r>
      <rPr>
        <sz val="11"/>
        <color rgb="FF000000"/>
        <rFont val="Calibri"/>
      </rPr>
      <t>Step 1: A receive path ACL or an inbound ACL on each interface must be configured to restrict traffic destined to the router. The IOS IP Receive ACL feature provides filtering capability explicitly for traffic that is destined for the router. Verify that the global ip receive acl statement has been configured as shown in the following example:</t>
    </r>
    <r>
      <rPr>
        <sz val="11"/>
        <color rgb="FF000000"/>
        <rFont val="Calibri"/>
      </rPr>
      <t xml:space="preserve">
</t>
    </r>
    <r>
      <rPr>
        <sz val="11"/>
        <color rgb="FF000000"/>
        <rFont val="Calibri"/>
      </rPr>
      <t>ip receive acl 199</t>
    </r>
    <r>
      <rPr>
        <sz val="11"/>
        <color rgb="FF000000"/>
        <rFont val="Calibri"/>
      </rPr>
      <t xml:space="preserve">
</t>
    </r>
    <r>
      <rPr>
        <sz val="11"/>
        <color rgb="FF000000"/>
        <rFont val="Calibri"/>
      </rPr>
      <t>Note: If the platform does not support the ip receive path acl feature, an inbound ACL on each interface must be configured.</t>
    </r>
    <r>
      <rPr>
        <sz val="11"/>
        <color rgb="FF000000"/>
        <rFont val="Calibri"/>
      </rPr>
      <t xml:space="preserve">
</t>
    </r>
    <r>
      <rPr>
        <sz val="11"/>
        <color rgb="FF000000"/>
        <rFont val="Calibri"/>
      </rPr>
      <t xml:space="preserve">Step 2: Verify that the ACL referenced by the ip receive acl statement restricts all control plane and management plane traffic. The ACL configuration should look similar to the following: </t>
    </r>
    <r>
      <rPr>
        <sz val="11"/>
        <color rgb="FF000000"/>
        <rFont val="Calibri"/>
      </rPr>
      <t xml:space="preserve">
</t>
    </r>
    <r>
      <rPr>
        <sz val="11"/>
        <color rgb="FF000000"/>
        <rFont val="Calibri"/>
      </rPr>
      <t>access-list 199 deny ip any any fragments</t>
    </r>
    <r>
      <rPr>
        <sz val="11"/>
        <color rgb="FF000000"/>
        <rFont val="Calibri"/>
      </rPr>
      <t xml:space="preserve">
</t>
    </r>
    <r>
      <rPr>
        <sz val="11"/>
        <color rgb="FF000000"/>
        <rFont val="Calibri"/>
      </rPr>
      <t>access-list 199 remark allow specific management plane traffic</t>
    </r>
    <r>
      <rPr>
        <sz val="11"/>
        <color rgb="FF000000"/>
        <rFont val="Calibri"/>
      </rPr>
      <t xml:space="preserve">
</t>
    </r>
    <r>
      <rPr>
        <sz val="11"/>
        <color rgb="FF000000"/>
        <rFont val="Calibri"/>
      </rPr>
      <t>access-list 199 permit tcp [management subnet] 0.0.0.255 any eq 22</t>
    </r>
    <r>
      <rPr>
        <sz val="11"/>
        <color rgb="FF000000"/>
        <rFont val="Calibri"/>
      </rPr>
      <t xml:space="preserve">
</t>
    </r>
    <r>
      <rPr>
        <sz val="11"/>
        <color rgb="FF000000"/>
        <rFont val="Calibri"/>
      </rPr>
      <t>access-list 199 permit udp host [SNMP manager] any eq snmp</t>
    </r>
    <r>
      <rPr>
        <sz val="11"/>
        <color rgb="FF000000"/>
        <rFont val="Calibri"/>
      </rPr>
      <t xml:space="preserve">
</t>
    </r>
    <r>
      <rPr>
        <sz val="11"/>
        <color rgb="FF000000"/>
        <rFont val="Calibri"/>
      </rPr>
      <t>access-list 199 permit tcp host [TACACS server] eq tacacs any</t>
    </r>
    <r>
      <rPr>
        <sz val="11"/>
        <color rgb="FF000000"/>
        <rFont val="Calibri"/>
      </rPr>
      <t xml:space="preserve">
</t>
    </r>
    <r>
      <rPr>
        <sz val="11"/>
        <color rgb="FF000000"/>
        <rFont val="Calibri"/>
      </rPr>
      <t>access-list 199 permit udp host [NTP server] eq ntp any</t>
    </r>
    <r>
      <rPr>
        <sz val="11"/>
        <color rgb="FF000000"/>
        <rFont val="Calibri"/>
      </rPr>
      <t xml:space="preserve">
</t>
    </r>
    <r>
      <rPr>
        <sz val="11"/>
        <color rgb="FF000000"/>
        <rFont val="Calibri"/>
      </rPr>
      <t xml:space="preserve">access-list 199 permit icmp [management subnet] 0.0.0.255 any </t>
    </r>
    <r>
      <rPr>
        <sz val="11"/>
        <color rgb="FF000000"/>
        <rFont val="Calibri"/>
      </rPr>
      <t xml:space="preserve">
</t>
    </r>
    <r>
      <rPr>
        <sz val="11"/>
        <color rgb="FF000000"/>
        <rFont val="Calibri"/>
      </rPr>
      <t>access-list 199 remark allow specific control plane traffic</t>
    </r>
    <r>
      <rPr>
        <sz val="11"/>
        <color rgb="FF000000"/>
        <rFont val="Calibri"/>
      </rPr>
      <t xml:space="preserve">
</t>
    </r>
    <r>
      <rPr>
        <sz val="11"/>
        <color rgb="FF000000"/>
        <rFont val="Calibri"/>
      </rPr>
      <t>access-list 199 permit ospf host [OSPF neighbor A] any</t>
    </r>
    <r>
      <rPr>
        <sz val="11"/>
        <color rgb="FF000000"/>
        <rFont val="Calibri"/>
      </rPr>
      <t xml:space="preserve">
</t>
    </r>
    <r>
      <rPr>
        <sz val="11"/>
        <color rgb="FF000000"/>
        <rFont val="Calibri"/>
      </rPr>
      <t>access-list 199 permit ospf host [OSPF neighbor B] any</t>
    </r>
    <r>
      <rPr>
        <sz val="11"/>
        <color rgb="FF000000"/>
        <rFont val="Calibri"/>
      </rPr>
      <t xml:space="preserve">
</t>
    </r>
    <r>
      <rPr>
        <sz val="11"/>
        <color rgb="FF000000"/>
        <rFont val="Calibri"/>
      </rPr>
      <t>access-list 199 permit pim host [PIM neighbor A] any</t>
    </r>
    <r>
      <rPr>
        <sz val="11"/>
        <color rgb="FF000000"/>
        <rFont val="Calibri"/>
      </rPr>
      <t xml:space="preserve">
</t>
    </r>
    <r>
      <rPr>
        <sz val="11"/>
        <color rgb="FF000000"/>
        <rFont val="Calibri"/>
      </rPr>
      <t>access-list 199 permit pim host [PIM neighbor B] any</t>
    </r>
    <r>
      <rPr>
        <sz val="11"/>
        <color rgb="FF000000"/>
        <rFont val="Calibri"/>
      </rPr>
      <t xml:space="preserve">
</t>
    </r>
    <r>
      <rPr>
        <sz val="11"/>
        <color rgb="FF000000"/>
        <rFont val="Calibri"/>
      </rPr>
      <t>access-list 199 permit pim host [RP addr] any</t>
    </r>
    <r>
      <rPr>
        <sz val="11"/>
        <color rgb="FF000000"/>
        <rFont val="Calibri"/>
      </rPr>
      <t xml:space="preserve">
</t>
    </r>
    <r>
      <rPr>
        <sz val="11"/>
        <color rgb="FF000000"/>
        <rFont val="Calibri"/>
      </rPr>
      <t>access-list 199 permit igmp any 224.0.0.0 15.255.255.255</t>
    </r>
    <r>
      <rPr>
        <sz val="11"/>
        <color rgb="FF000000"/>
        <rFont val="Calibri"/>
      </rPr>
      <t xml:space="preserve">
</t>
    </r>
    <r>
      <rPr>
        <sz val="11"/>
        <color rgb="FF000000"/>
        <rFont val="Calibri"/>
      </rPr>
      <t>access-list 199 permit tcp host [BGP neighbor] eq bgp host [local BGP addr]</t>
    </r>
    <r>
      <rPr>
        <sz val="11"/>
        <color rgb="FF000000"/>
        <rFont val="Calibri"/>
      </rPr>
      <t xml:space="preserve">
</t>
    </r>
    <r>
      <rPr>
        <sz val="11"/>
        <color rgb="FF000000"/>
        <rFont val="Calibri"/>
      </rPr>
      <t>access-list 199 permit tcp host [BGP neighbor] host [local BGP addr] eq bgp</t>
    </r>
    <r>
      <rPr>
        <sz val="11"/>
        <color rgb="FF000000"/>
        <rFont val="Calibri"/>
      </rPr>
      <t xml:space="preserve">
</t>
    </r>
    <r>
      <rPr>
        <sz val="11"/>
        <color rgb="FF000000"/>
        <rFont val="Calibri"/>
      </rPr>
      <t>access-list 199 remark all other traffic destined to the device is dropped</t>
    </r>
    <r>
      <rPr>
        <sz val="11"/>
        <color rgb="FF000000"/>
        <rFont val="Calibri"/>
      </rPr>
      <t xml:space="preserve">
</t>
    </r>
    <r>
      <rPr>
        <sz val="11"/>
        <color rgb="FF000000"/>
        <rFont val="Calibri"/>
      </rPr>
      <t>access-list 199 deny ip any any</t>
    </r>
    <r>
      <rPr>
        <sz val="11"/>
        <color rgb="FF000000"/>
        <rFont val="Calibri"/>
      </rPr>
      <t xml:space="preserve">
</t>
    </r>
    <r>
      <rPr>
        <sz val="11"/>
        <color rgb="FF000000"/>
        <rFont val="Calibri"/>
      </rPr>
      <t>Note: If the Management Plane Protection (MPP) feature is enabled for an OOBM interface, there would be no purpose in filtering this traffic on the receive path. With MPP enabled, no interfaces except the management interface will accept network management traffic destined to the device. This feature also provides the capability to restrict which management protocols are allowed. See NET0992 for additional configuration information.</t>
    </r>
  </si>
  <si>
    <t>V-19189</t>
  </si>
  <si>
    <r>
      <rPr>
        <sz val="11"/>
        <rFont val="Calibri"/>
      </rPr>
      <t>The administrator must ensure that multicast routers are configured to establish boundaries for Admin-local or Site-local scope multicast traffic.</t>
    </r>
  </si>
  <si>
    <r>
      <rPr>
        <sz val="11"/>
        <color rgb="FF000000"/>
        <rFont val="Calibri"/>
      </rPr>
      <t>Local Scope range is 239.255.0.0/16 and can expand into the reserved ranges 239.254.0.0/16 and 239.253.0.0/16 if 239.255.0.0/16 is exhausted. The scope of IPv6 multicast packets are determined by the scope value where 4 is Admin-local and 5 is Site-local. Configure the necessary boundary to ensure packets addressed to these administratively scoped multicast addresses do not cross the applicable administrative boundaries.</t>
    </r>
  </si>
  <si>
    <r>
      <rPr>
        <sz val="11"/>
        <color rgb="FF000000"/>
        <rFont val="Calibri"/>
      </rPr>
      <t>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perspective"-that is, packets routed within a zone must not pass through any links that are outside of the zone. This requirement forces each zone to be one contiguous island rather than a series of separate islands. As stated in the DoD IPv6 IA Guidance for MO3, "One should be able to identify all interfaces of a zone by drawing a closed loop on their network diagram, engulfing some routers and passing through some routers to include only some of their interfaces."</t>
    </r>
    <r>
      <rPr>
        <sz val="11"/>
        <color rgb="FF000000"/>
        <rFont val="Calibri"/>
      </rPr>
      <t xml:space="preserve">
</t>
    </r>
    <r>
      <rPr>
        <sz val="11"/>
        <color rgb="FF000000"/>
        <rFont val="Calibri"/>
      </rPr>
      <t>Administrative scoped multicast addresses are locally assigned and are to be used exclusively by the enterprise network or enclave. Hence, administrative scoped multicast traffic must not cross the perimeter of the enclave in either direction. Admin-local scope could be used to contain multicast traffic to a portion of an enclave or within a site. This can make it more difficult for a malicious user to access sensitive traffic if the traffic is restricted to links that the user does not have access to. Admin-local scope is encouraged for any multicast traffic within a network that is intended for network management as well as control plane traffic that must reach beyond link-local destinations.</t>
    </r>
  </si>
  <si>
    <r>
      <rPr>
        <sz val="11"/>
        <color rgb="FF000000"/>
        <rFont val="Calibri"/>
      </rPr>
      <t xml:space="preserve">An administratively scoped IP multicast region is defined to be a topological region in which there are one or more boundary routers with common boundary definitions. Such a router is said to be a boundary for multicast scoped addresses in the range defined in its configuration. In order to support administratively scoped multicast, a multicast boundary router will drop multicast traffic matching an interface's boundary definition in either direction. </t>
    </r>
    <r>
      <rPr>
        <sz val="11"/>
        <color rgb="FF000000"/>
        <rFont val="Calibri"/>
      </rPr>
      <t xml:space="preserve">
</t>
    </r>
    <r>
      <rPr>
        <sz val="11"/>
        <color rgb="FF000000"/>
        <rFont val="Calibri"/>
      </rPr>
      <t xml:space="preserve">The IPv4 administrative scoped multicast address space is 239/8 which is divided into two scope levels: the Local Scope and Organization Local Scope.  The Local Scope range is 239.255.0.0/16 and can expand into the reserved ranges 239.254.0.0/16 and 239.253.0.0/16 if 239.255.0.0/16 is exhausted. The IPv4 Organization Local Scope is 239.192.0.0/14 is the space from which an organization should allocate sub-ranges when defining scopes for private use. This scope can be expanded to 239.128.0.0/10, 239.64.0.0/10, and 239.0.0.0/10 if necessary. The scope of IPv6 multicast packets are determined by the scope value where 4 (ffx4::/16) is Admin-local, 5 (ffx5::/16) is Site-local, and 8 (ffx8::/16) is Organization-local. </t>
    </r>
    <r>
      <rPr>
        <sz val="11"/>
        <color rgb="FF000000"/>
        <rFont val="Calibri"/>
      </rPr>
      <t xml:space="preserve">
</t>
    </r>
    <r>
      <rPr>
        <sz val="11"/>
        <color rgb="FF000000"/>
        <rFont val="Calibri"/>
      </rPr>
      <t>Review the multicast topology to determine any documented Admin-local (scope = 4) or Site-local (scope = 5) multicast boundaries for IPv6 traffic or any Local-scope (address block 239.255.0.0/16) boundary for IPv4 traffic. Verify that appropriate boundaries are configured on the applicable multicast-enabled interfaces.</t>
    </r>
    <r>
      <rPr>
        <sz val="11"/>
        <color rgb="FF000000"/>
        <rFont val="Calibri"/>
      </rPr>
      <t xml:space="preserve">
</t>
    </r>
    <r>
      <rPr>
        <sz val="11"/>
        <color rgb="FF000000"/>
        <rFont val="Calibri"/>
      </rPr>
      <t>IPv4:</t>
    </r>
    <r>
      <rPr>
        <sz val="11"/>
        <color rgb="FF000000"/>
        <rFont val="Calibri"/>
      </rPr>
      <t xml:space="preserve">
</t>
    </r>
    <r>
      <rPr>
        <sz val="11"/>
        <color rgb="FF000000"/>
        <rFont val="Calibri"/>
      </rPr>
      <t>The following example will establish a multicast boundary on the interface to ensure that Local-scope traffic is not allowed into or out of the administratively scoped IPv4 multicast region:</t>
    </r>
    <r>
      <rPr>
        <sz val="11"/>
        <color rgb="FF000000"/>
        <rFont val="Calibri"/>
      </rPr>
      <t xml:space="preserve">
</t>
    </r>
    <r>
      <rPr>
        <sz val="11"/>
        <color rgb="FF000000"/>
        <rFont val="Calibri"/>
      </rPr>
      <t xml:space="preserve">ip multicast-routing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description Boundary for multicast region A </t>
    </r>
    <r>
      <rPr>
        <sz val="11"/>
        <color rgb="FF000000"/>
        <rFont val="Calibri"/>
      </rPr>
      <t xml:space="preserve">
</t>
    </r>
    <r>
      <rPr>
        <sz val="11"/>
        <color rgb="FF000000"/>
        <rFont val="Calibri"/>
      </rPr>
      <t xml:space="preserve"> ip address 198.18.0.1 255.255.255.0</t>
    </r>
    <r>
      <rPr>
        <sz val="11"/>
        <color rgb="FF000000"/>
        <rFont val="Calibri"/>
      </rPr>
      <t xml:space="preserve">
</t>
    </r>
    <r>
      <rPr>
        <sz val="11"/>
        <color rgb="FF000000"/>
        <rFont val="Calibri"/>
      </rPr>
      <t>ip pim sparse-mode</t>
    </r>
    <r>
      <rPr>
        <sz val="11"/>
        <color rgb="FF000000"/>
        <rFont val="Calibri"/>
      </rPr>
      <t xml:space="preserve">
</t>
    </r>
    <r>
      <rPr>
        <sz val="11"/>
        <color rgb="FF000000"/>
        <rFont val="Calibri"/>
      </rPr>
      <t>ip multicast boundary MCAST_ADMIN_SCOPED_BOUNDARY</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MCAST_ADMIN_SCOPED_BOUNDARY</t>
    </r>
    <r>
      <rPr>
        <sz val="11"/>
        <color rgb="FF000000"/>
        <rFont val="Calibri"/>
      </rPr>
      <t xml:space="preserve">
</t>
    </r>
    <r>
      <rPr>
        <sz val="11"/>
        <color rgb="FF000000"/>
        <rFont val="Calibri"/>
      </rPr>
      <t>deny   239.255.0.0 0.255.255.255</t>
    </r>
    <r>
      <rPr>
        <sz val="11"/>
        <color rgb="FF000000"/>
        <rFont val="Calibri"/>
      </rPr>
      <t xml:space="preserve">
</t>
    </r>
    <r>
      <rPr>
        <sz val="11"/>
        <color rgb="FF000000"/>
        <rFont val="Calibri"/>
      </rPr>
      <t>permit 224.0.0.0 15.255.255.255</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Note: The filter used by multicast boundary command will effect multicast traffic outside of the administratively scoped IPv4 multicast space. If Organization Local Scope traffic must cross this site boundary, include the necessary permit statement from this address range (239.192.0.0 255.252.0.0). To allow global multicast traffic to pass by this boundary, ensure that the filter will permit the global address space (224.0.1.0-238.255.255.255) if the enclave has deployed inter-domain multicast routing. </t>
    </r>
    <r>
      <rPr>
        <sz val="11"/>
        <color rgb="FF000000"/>
        <rFont val="Calibri"/>
      </rPr>
      <t xml:space="preserve">
</t>
    </r>
    <r>
      <rPr>
        <sz val="11"/>
        <color rgb="FF000000"/>
        <rFont val="Calibri"/>
      </rPr>
      <t>IPv6:</t>
    </r>
    <r>
      <rPr>
        <sz val="11"/>
        <color rgb="FF000000"/>
        <rFont val="Calibri"/>
      </rPr>
      <t xml:space="preserve">
</t>
    </r>
    <r>
      <rPr>
        <sz val="11"/>
        <color rgb="FF000000"/>
        <rFont val="Calibri"/>
      </rPr>
      <t>The following example will establish a multicast boundary on the interface to ensure that Site-local scope traffic is not allowed into or out of the administratively scoped IPv6 multicast region:</t>
    </r>
    <r>
      <rPr>
        <sz val="11"/>
        <color rgb="FF000000"/>
        <rFont val="Calibri"/>
      </rPr>
      <t xml:space="preserve">
</t>
    </r>
    <r>
      <rPr>
        <sz val="11"/>
        <color rgb="FF000000"/>
        <rFont val="Calibri"/>
      </rPr>
      <t>ipv6 multicast-routing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description link to Site A </t>
    </r>
    <r>
      <rPr>
        <sz val="11"/>
        <color rgb="FF000000"/>
        <rFont val="Calibri"/>
      </rPr>
      <t xml:space="preserve">
</t>
    </r>
    <r>
      <rPr>
        <sz val="11"/>
        <color rgb="FF000000"/>
        <rFont val="Calibri"/>
      </rPr>
      <t xml:space="preserve"> ipv6 address 2001:1:0:146::/64 eui-64</t>
    </r>
    <r>
      <rPr>
        <sz val="11"/>
        <color rgb="FF000000"/>
        <rFont val="Calibri"/>
      </rPr>
      <t xml:space="preserve">
</t>
    </r>
    <r>
      <rPr>
        <sz val="11"/>
        <color rgb="FF000000"/>
        <rFont val="Calibri"/>
      </rPr>
      <t xml:space="preserve"> ipv6 multicast boundary scope 5</t>
    </r>
    <r>
      <rPr>
        <sz val="11"/>
        <color rgb="FF000000"/>
        <rFont val="Calibri"/>
      </rPr>
      <t xml:space="preserve">
</t>
    </r>
    <r>
      <rPr>
        <sz val="11"/>
        <color rgb="FF000000"/>
        <rFont val="Calibri"/>
      </rPr>
      <t>Note: Filtering the scope value of 5 will ensure that any multicast traffic received by the interface in either direction with a scope equal to or less than 5 (Site-local) will be dropped.  Hence, all Site-local and Admin-local traffic will be dropped while allowing Organization-local (scope = 8) and global multicast traffic (scope =14) to be forwarded for an inter-site as well as inter-domain multicast routing deployment.</t>
    </r>
  </si>
  <si>
    <t>V-23747</t>
  </si>
  <si>
    <r>
      <rPr>
        <sz val="11"/>
        <rFont val="Calibri"/>
      </rPr>
      <t>The network element must use two or more NTP servers to synchronize time.</t>
    </r>
  </si>
  <si>
    <r>
      <rPr>
        <sz val="11"/>
        <color rgb="FF000000"/>
        <rFont val="Calibri"/>
      </rPr>
      <t>Configure the device to use two separate NTP servers.</t>
    </r>
  </si>
  <si>
    <r>
      <rPr>
        <sz val="11"/>
        <color rgb="FF000000"/>
        <rFont val="Calibri"/>
      </rPr>
      <t>Without synchronized time, accurately correlating information between devices becomes difficult, if not impossible. If you cannot successfully compare logs between each of your routers, switches, and firewalls, it will be very difficult to determine the exact events that resulted in a network breach incident. NTP provides an efficient and scalable method for network elements to synchronize to an accurate time source.</t>
    </r>
  </si>
  <si>
    <r>
      <rPr>
        <sz val="11"/>
        <color rgb="FF000000"/>
        <rFont val="Calibri"/>
      </rPr>
      <t>Review the router or switch configuration and verify that two NTP servers have been defined to synchronize time similar to the following example:</t>
    </r>
    <r>
      <rPr>
        <sz val="11"/>
        <color rgb="FF000000"/>
        <rFont val="Calibri"/>
      </rPr>
      <t xml:space="preserve">
</t>
    </r>
    <r>
      <rPr>
        <sz val="11"/>
        <color rgb="FF000000"/>
        <rFont val="Calibri"/>
      </rPr>
      <t>ntp update-calendar</t>
    </r>
    <r>
      <rPr>
        <sz val="11"/>
        <color rgb="FF000000"/>
        <rFont val="Calibri"/>
      </rPr>
      <t xml:space="preserve">
</t>
    </r>
    <r>
      <rPr>
        <sz val="11"/>
        <color rgb="FF000000"/>
        <rFont val="Calibri"/>
      </rPr>
      <t xml:space="preserve">ntp server 129.237.32.6 </t>
    </r>
    <r>
      <rPr>
        <sz val="11"/>
        <color rgb="FF000000"/>
        <rFont val="Calibri"/>
      </rPr>
      <t xml:space="preserve">
</t>
    </r>
    <r>
      <rPr>
        <sz val="11"/>
        <color rgb="FF000000"/>
        <rFont val="Calibri"/>
      </rPr>
      <t>ntp server 129.237.32.7</t>
    </r>
    <r>
      <rPr>
        <sz val="11"/>
        <color rgb="FF000000"/>
        <rFont val="Calibri"/>
      </rPr>
      <t xml:space="preserve">
</t>
    </r>
    <r>
      <rPr>
        <sz val="11"/>
        <color rgb="FF000000"/>
        <rFont val="Calibri"/>
      </rPr>
      <t xml:space="preserve">Some platforms have a battery-powered hardware clock, referred to in the command-line interface (CLI) as the "calendar," in addition to the software based system clock. The hardware clock runs continuously, even if the router is powered off or rebooted. If the software clock is synchronized to an outside time source via NTP, it is a good practice to periodically update the hardware clock with the time learned from NTP. Otherwise, the hardware clock will tend to gradually lose or gain time (drift) and the software clock and hardware clock may become out of synchronization with each other. The ntp update-calendar command will enable the hardware clock to be periodically updated with the time specified by the NTP source. The hardware clock will be updated only if NTP has synchronized to an authoritative time server. To force a single update of the hardware clock from the software clock, use the clock update-calendar command in user EXEC mode. </t>
    </r>
    <r>
      <rPr>
        <sz val="11"/>
        <color rgb="FF000000"/>
        <rFont val="Calibri"/>
      </rPr>
      <t xml:space="preserve">
</t>
    </r>
    <r>
      <rPr>
        <sz val="11"/>
        <color rgb="FF000000"/>
        <rFont val="Calibri"/>
      </rPr>
      <t>Note: Lower end router models (i.e., 2500 series) and access switches (i.e. 2950, 2970, etc) do not have hardware clocks, so this command is not available on those platforms.</t>
    </r>
    <r>
      <rPr>
        <sz val="11"/>
        <color rgb="FF000000"/>
        <rFont val="Calibri"/>
      </rPr>
      <t xml:space="preserve">
</t>
    </r>
    <r>
      <rPr>
        <sz val="11"/>
        <color rgb="FF000000"/>
        <rFont val="Calibri"/>
      </rPr>
      <t>Any NTP-enabled device that receives and accepts time from a stratum-n server can become a stratum-n+1 server. However, an NTP-enabled device will not accept time updates from an NTP server at a higher stratum; thereby enforcing a tree-level hierarchy of client-server relationships and preventing time synchronization loops. To increase availability, NTP peering can be used between NTP servers. Hence the following example configuration could be used to provide the necessary redundancy:</t>
    </r>
    <r>
      <rPr>
        <sz val="11"/>
        <color rgb="FF000000"/>
        <rFont val="Calibri"/>
      </rPr>
      <t xml:space="preserve">
</t>
    </r>
    <r>
      <rPr>
        <sz val="11"/>
        <color rgb="FF000000"/>
        <rFont val="Calibri"/>
      </rPr>
      <t>ntp update-calendar</t>
    </r>
    <r>
      <rPr>
        <sz val="11"/>
        <color rgb="FF000000"/>
        <rFont val="Calibri"/>
      </rPr>
      <t xml:space="preserve">
</t>
    </r>
    <r>
      <rPr>
        <sz val="11"/>
        <color rgb="FF000000"/>
        <rFont val="Calibri"/>
      </rPr>
      <t xml:space="preserve">ntp server 129.237.32.6 </t>
    </r>
    <r>
      <rPr>
        <sz val="11"/>
        <color rgb="FF000000"/>
        <rFont val="Calibri"/>
      </rPr>
      <t xml:space="preserve">
</t>
    </r>
    <r>
      <rPr>
        <sz val="11"/>
        <color rgb="FF000000"/>
        <rFont val="Calibri"/>
      </rPr>
      <t>ntp peer 129.237.32.7</t>
    </r>
    <r>
      <rPr>
        <sz val="11"/>
        <color rgb="FF000000"/>
        <rFont val="Calibri"/>
      </rPr>
      <t xml:space="preserve">
</t>
    </r>
    <r>
      <rPr>
        <sz val="11"/>
        <color rgb="FF000000"/>
        <rFont val="Calibri"/>
      </rPr>
      <t>Alternative to querying an NTP server for time is to receive NTP updates via server that is broadcasting or multicasting the time update messages. The following interface command would be configured to receive an NTP broadcast message:</t>
    </r>
    <r>
      <rPr>
        <sz val="11"/>
        <color rgb="FF000000"/>
        <rFont val="Calibri"/>
      </rPr>
      <t xml:space="preserve">
</t>
    </r>
    <r>
      <rPr>
        <sz val="11"/>
        <color rgb="FF000000"/>
        <rFont val="Calibri"/>
      </rPr>
      <t xml:space="preserve">ntp broadcast client </t>
    </r>
    <r>
      <rPr>
        <sz val="11"/>
        <color rgb="FF000000"/>
        <rFont val="Calibri"/>
      </rPr>
      <t xml:space="preserve">
</t>
    </r>
    <r>
      <rPr>
        <sz val="11"/>
        <color rgb="FF000000"/>
        <rFont val="Calibri"/>
      </rPr>
      <t xml:space="preserve">The above command must be configured on two interfaces or there must be two NTP servers on the same LAN segment broadcasting NTP messages. </t>
    </r>
    <r>
      <rPr>
        <sz val="11"/>
        <color rgb="FF000000"/>
        <rFont val="Calibri"/>
      </rPr>
      <t xml:space="preserve">
</t>
    </r>
    <r>
      <rPr>
        <sz val="11"/>
        <color rgb="FF000000"/>
        <rFont val="Calibri"/>
      </rPr>
      <t>The following interface command would be configured to receive an NTP multicast message:</t>
    </r>
    <r>
      <rPr>
        <sz val="11"/>
        <color rgb="FF000000"/>
        <rFont val="Calibri"/>
      </rPr>
      <t xml:space="preserve">
</t>
    </r>
    <r>
      <rPr>
        <sz val="11"/>
        <color rgb="FF000000"/>
        <rFont val="Calibri"/>
      </rPr>
      <t xml:space="preserve">ntp multicast client 239.x.x.x </t>
    </r>
    <r>
      <rPr>
        <sz val="11"/>
        <color rgb="FF000000"/>
        <rFont val="Calibri"/>
      </rPr>
      <t xml:space="preserve">
</t>
    </r>
    <r>
      <rPr>
        <sz val="11"/>
        <color rgb="FF000000"/>
        <rFont val="Calibri"/>
      </rPr>
      <t>For multicast, two different administratively scoped multicast groups can be used—one for each NTP server. In addition, the router or MLS must also have ip pim dense-mode configured on the interface as well as global ip multicast-routing.</t>
    </r>
  </si>
  <si>
    <t>V-25037</t>
  </si>
  <si>
    <r>
      <rPr>
        <sz val="11"/>
        <rFont val="Calibri"/>
      </rPr>
      <t>The IAO will ensure that the router or firewall software has been upgraded to mitigate the risk of DNS cache poisoning attack caused by a flawed PAT implementation using a predictable source port allocation method for DNS query traffic.</t>
    </r>
  </si>
  <si>
    <r>
      <rPr>
        <sz val="11"/>
        <color rgb="FF000000"/>
        <rFont val="Calibri"/>
      </rPr>
      <t>Update the OS to the release that mitigates the risk of a DNS cache poisoning attack</t>
    </r>
  </si>
  <si>
    <r>
      <rPr>
        <sz val="11"/>
        <color rgb="FF000000"/>
        <rFont val="Calibri"/>
      </rPr>
      <t>DNS cache poisoning is an attack technique that allows an attacker to introduce forged DNS information into the cache of a caching name server. There are inherent deficiencies in the DNS protocol and defects in implementations that facilitate DNS cache poisoning.</t>
    </r>
    <r>
      <rPr>
        <sz val="11"/>
        <color rgb="FF000000"/>
        <rFont val="Calibri"/>
      </rPr>
      <t xml:space="preserve">
</t>
    </r>
    <r>
      <rPr>
        <sz val="11"/>
        <color rgb="FF000000"/>
        <rFont val="Calibri"/>
      </rPr>
      <t>Name servers vulnerable to cache poisoning attacks are due to their use of insufficiently randomized transaction IDs and UDP source ports in the DNS queries that they produce, which may allow an attacker to more easily forge DNS answers that can poison DNS caches. To exploit these vulnerabilities an attacker must be able to cause a vulnerable DNS server to perform recursive DNS queries. Therefore, DNS servers that are only authoritative, or servers where recursion is not allowed, are not affected.</t>
    </r>
    <r>
      <rPr>
        <sz val="11"/>
        <color rgb="FF000000"/>
        <rFont val="Calibri"/>
      </rPr>
      <t xml:space="preserve">
</t>
    </r>
    <r>
      <rPr>
        <sz val="11"/>
        <color rgb="FF000000"/>
        <rFont val="Calibri"/>
      </rPr>
      <t xml:space="preserve">The DNS protocol specification includes a transaction ID field of 16 bits. If the specification is correctly implemented and the transaction ID is randomly selected with a strong random number generator, an attacker will require, on average, 32,768 attempts to successfully predict the ID. Some flawed implementations may use a smaller number of bits for this transaction ID, meaning that fewer attempts will be needed. Furthermore, there are known errors with the randomness of transaction IDs that are generated by a number of implementations. </t>
    </r>
    <r>
      <rPr>
        <sz val="11"/>
        <color rgb="FF000000"/>
        <rFont val="Calibri"/>
      </rPr>
      <t xml:space="preserve">
</t>
    </r>
    <r>
      <rPr>
        <sz val="11"/>
        <color rgb="FF000000"/>
        <rFont val="Calibri"/>
      </rPr>
      <t xml:space="preserve">Some current implementations allocate an arbitrary source port at startup (and sometimes selected at random) and reuse this source port for all outgoing queries. With other implementations, the source port for outgoing queries is fixed at the traditional assigned DNS server UDP port number 53. Because attacks against these vulnerabilities all rely on an attacker's ability to predict, the implementation of per-query source port randomization in the server presents a practical mitigation against these attacks within the boundaries of the current protocol specification. Randomized source ports can be used to gain approximately 16 additional bits of randomness in the data that an attacker must guess. Randomizing the ports adds a significant amount of attack resiliency. </t>
    </r>
    <r>
      <rPr>
        <sz val="11"/>
        <color rgb="FF000000"/>
        <rFont val="Calibri"/>
      </rPr>
      <t xml:space="preserve">
</t>
    </r>
    <r>
      <rPr>
        <sz val="11"/>
        <color rgb="FF000000"/>
        <rFont val="Calibri"/>
      </rPr>
      <t>Routers, firewalls, proxies, and other gateway devices that perform NAT—more specifically Port Address Translation (PAT)—often rewrite source ports in order to track connection state. A flawed implementation of a PAT device using a predictiable source port allocation method can reduce any effectiveness of source port randomization implemented by name servers and stub resolvers. Henceforth, it is imperative that the router or firewall software has been upgraded or patched to reduce an attacker’s opportunity for launching a DNS cache poisoning attack.</t>
    </r>
    <r>
      <rPr>
        <sz val="11"/>
        <color rgb="FF000000"/>
        <rFont val="Calibri"/>
      </rPr>
      <t xml:space="preserve">
</t>
    </r>
    <r>
      <rPr>
        <sz val="11"/>
        <color rgb="FF000000"/>
        <rFont val="Calibri"/>
      </rPr>
      <t>Note: Regular NAT (allocating one public IP address for each private IP address) is not affected by this problem because it only rewrites layer 3 information and does not modify layer 4 header information of packets traversing the NAT device.</t>
    </r>
  </si>
  <si>
    <r>
      <rPr>
        <sz val="11"/>
        <color rgb="FF000000"/>
        <rFont val="Calibri"/>
      </rPr>
      <t>Verify that the software implemented on the router has been updated to a release that mitigates the risk of a DNS cache poisoning attack.</t>
    </r>
    <r>
      <rPr>
        <sz val="11"/>
        <color rgb="FF000000"/>
        <rFont val="Calibri"/>
      </rPr>
      <t xml:space="preserve">
</t>
    </r>
    <r>
      <rPr>
        <sz val="11"/>
        <color rgb="FF000000"/>
        <rFont val="Calibri"/>
      </rPr>
      <t xml:space="preserve">The vulnerable releases of IOS 12.4 will be noted with either the available fix or to contact Cisco TAC. Those releases of 12.4 that are not vulnerable will be noted. </t>
    </r>
    <r>
      <rPr>
        <sz val="11"/>
        <color rgb="FF000000"/>
        <rFont val="Calibri"/>
      </rPr>
      <t xml:space="preserve">
</t>
    </r>
    <r>
      <rPr>
        <sz val="11"/>
        <color rgb="FF000000"/>
        <rFont val="Calibri"/>
      </rPr>
      <t>12.4		Fixed with 12.4(18b), 12.4(19a), 12.4(19b), 12.4(21)</t>
    </r>
    <r>
      <rPr>
        <sz val="11"/>
        <color rgb="FF000000"/>
        <rFont val="Calibri"/>
      </rPr>
      <t xml:space="preserve">
</t>
    </r>
    <r>
      <rPr>
        <sz val="11"/>
        <color rgb="FF000000"/>
        <rFont val="Calibri"/>
      </rPr>
      <t>12.4JA		Not Vulnerable</t>
    </r>
    <r>
      <rPr>
        <sz val="11"/>
        <color rgb="FF000000"/>
        <rFont val="Calibri"/>
      </rPr>
      <t xml:space="preserve">
</t>
    </r>
    <r>
      <rPr>
        <sz val="11"/>
        <color rgb="FF000000"/>
        <rFont val="Calibri"/>
      </rPr>
      <t>12.4JK		Not Vulnerable</t>
    </r>
    <r>
      <rPr>
        <sz val="11"/>
        <color rgb="FF000000"/>
        <rFont val="Calibri"/>
      </rPr>
      <t xml:space="preserve">
</t>
    </r>
    <r>
      <rPr>
        <sz val="11"/>
        <color rgb="FF000000"/>
        <rFont val="Calibri"/>
      </rPr>
      <t>12.4JMA	Not Vulnerable</t>
    </r>
    <r>
      <rPr>
        <sz val="11"/>
        <color rgb="FF000000"/>
        <rFont val="Calibri"/>
      </rPr>
      <t xml:space="preserve">
</t>
    </r>
    <r>
      <rPr>
        <sz val="11"/>
        <color rgb="FF000000"/>
        <rFont val="Calibri"/>
      </rPr>
      <t>12.4JMB	Not Vulnerable</t>
    </r>
    <r>
      <rPr>
        <sz val="11"/>
        <color rgb="FF000000"/>
        <rFont val="Calibri"/>
      </rPr>
      <t xml:space="preserve">
</t>
    </r>
    <r>
      <rPr>
        <sz val="11"/>
        <color rgb="FF000000"/>
        <rFont val="Calibri"/>
      </rPr>
      <t>12.4JMC	Not Vulnerable</t>
    </r>
    <r>
      <rPr>
        <sz val="11"/>
        <color rgb="FF000000"/>
        <rFont val="Calibri"/>
      </rPr>
      <t xml:space="preserve">
</t>
    </r>
    <r>
      <rPr>
        <sz val="11"/>
        <color rgb="FF000000"/>
        <rFont val="Calibri"/>
      </rPr>
      <t>12.4JX		Not Vulnerable</t>
    </r>
    <r>
      <rPr>
        <sz val="11"/>
        <color rgb="FF000000"/>
        <rFont val="Calibri"/>
      </rPr>
      <t xml:space="preserve">
</t>
    </r>
    <r>
      <rPr>
        <sz val="11"/>
        <color rgb="FF000000"/>
        <rFont val="Calibri"/>
      </rPr>
      <t>12.4MD	Fixed with 12.4(15)MD</t>
    </r>
    <r>
      <rPr>
        <sz val="11"/>
        <color rgb="FF000000"/>
        <rFont val="Calibri"/>
      </rPr>
      <t xml:space="preserve">
</t>
    </r>
    <r>
      <rPr>
        <sz val="11"/>
        <color rgb="FF000000"/>
        <rFont val="Calibri"/>
      </rPr>
      <t>12.4MR	Fixed with 12.4(19)MR</t>
    </r>
    <r>
      <rPr>
        <sz val="11"/>
        <color rgb="FF000000"/>
        <rFont val="Calibri"/>
      </rPr>
      <t xml:space="preserve">
</t>
    </r>
    <r>
      <rPr>
        <sz val="11"/>
        <color rgb="FF000000"/>
        <rFont val="Calibri"/>
      </rPr>
      <t>12.4SW	Vulnerable; contact TAC</t>
    </r>
    <r>
      <rPr>
        <sz val="11"/>
        <color rgb="FF000000"/>
        <rFont val="Calibri"/>
      </rPr>
      <t xml:space="preserve">
</t>
    </r>
    <r>
      <rPr>
        <sz val="11"/>
        <color rgb="FF000000"/>
        <rFont val="Calibri"/>
      </rPr>
      <t>12.4T		Fixed with 12.4(20)T</t>
    </r>
    <r>
      <rPr>
        <sz val="11"/>
        <color rgb="FF000000"/>
        <rFont val="Calibri"/>
      </rPr>
      <t xml:space="preserve">
</t>
    </r>
    <r>
      <rPr>
        <sz val="11"/>
        <color rgb="FF000000"/>
        <rFont val="Calibri"/>
      </rPr>
      <t>12.4XA	Fixed with 12.4(20)T</t>
    </r>
    <r>
      <rPr>
        <sz val="11"/>
        <color rgb="FF000000"/>
        <rFont val="Calibri"/>
      </rPr>
      <t xml:space="preserve">
</t>
    </r>
    <r>
      <rPr>
        <sz val="11"/>
        <color rgb="FF000000"/>
        <rFont val="Calibri"/>
      </rPr>
      <t>12.4XB	Fixed with 12.4(2)XB10</t>
    </r>
    <r>
      <rPr>
        <sz val="11"/>
        <color rgb="FF000000"/>
        <rFont val="Calibri"/>
      </rPr>
      <t xml:space="preserve">
</t>
    </r>
    <r>
      <rPr>
        <sz val="11"/>
        <color rgb="FF000000"/>
        <rFont val="Calibri"/>
      </rPr>
      <t>12.4XC	Vulnerable; contact TAC</t>
    </r>
    <r>
      <rPr>
        <sz val="11"/>
        <color rgb="FF000000"/>
        <rFont val="Calibri"/>
      </rPr>
      <t xml:space="preserve">
</t>
    </r>
    <r>
      <rPr>
        <sz val="11"/>
        <color rgb="FF000000"/>
        <rFont val="Calibri"/>
      </rPr>
      <t>12.4XD	Fixed with 12.4(4)XD11</t>
    </r>
    <r>
      <rPr>
        <sz val="11"/>
        <color rgb="FF000000"/>
        <rFont val="Calibri"/>
      </rPr>
      <t xml:space="preserve">
</t>
    </r>
    <r>
      <rPr>
        <sz val="11"/>
        <color rgb="FF000000"/>
        <rFont val="Calibri"/>
      </rPr>
      <t>12.4XE	Fixed with 12.4(20)T</t>
    </r>
    <r>
      <rPr>
        <sz val="11"/>
        <color rgb="FF000000"/>
        <rFont val="Calibri"/>
      </rPr>
      <t xml:space="preserve">
</t>
    </r>
    <r>
      <rPr>
        <sz val="11"/>
        <color rgb="FF000000"/>
        <rFont val="Calibri"/>
      </rPr>
      <t>12.4XF	Not Vulnerable</t>
    </r>
    <r>
      <rPr>
        <sz val="11"/>
        <color rgb="FF000000"/>
        <rFont val="Calibri"/>
      </rPr>
      <t xml:space="preserve">
</t>
    </r>
    <r>
      <rPr>
        <sz val="11"/>
        <color rgb="FF000000"/>
        <rFont val="Calibri"/>
      </rPr>
      <t>12.4XG	Not Vulnerable</t>
    </r>
    <r>
      <rPr>
        <sz val="11"/>
        <color rgb="FF000000"/>
        <rFont val="Calibri"/>
      </rPr>
      <t xml:space="preserve">
</t>
    </r>
    <r>
      <rPr>
        <sz val="11"/>
        <color rgb="FF000000"/>
        <rFont val="Calibri"/>
      </rPr>
      <t>12.4XJ		Fixed with 12.4(20)T</t>
    </r>
    <r>
      <rPr>
        <sz val="11"/>
        <color rgb="FF000000"/>
        <rFont val="Calibri"/>
      </rPr>
      <t xml:space="preserve">
</t>
    </r>
    <r>
      <rPr>
        <sz val="11"/>
        <color rgb="FF000000"/>
        <rFont val="Calibri"/>
      </rPr>
      <t>12.4XK	Not Vulnerable</t>
    </r>
    <r>
      <rPr>
        <sz val="11"/>
        <color rgb="FF000000"/>
        <rFont val="Calibri"/>
      </rPr>
      <t xml:space="preserve">
</t>
    </r>
    <r>
      <rPr>
        <sz val="11"/>
        <color rgb="FF000000"/>
        <rFont val="Calibri"/>
      </rPr>
      <t>12.4XL	Fixed with 12.4(15)XL2</t>
    </r>
    <r>
      <rPr>
        <sz val="11"/>
        <color rgb="FF000000"/>
        <rFont val="Calibri"/>
      </rPr>
      <t xml:space="preserve">
</t>
    </r>
    <r>
      <rPr>
        <sz val="11"/>
        <color rgb="FF000000"/>
        <rFont val="Calibri"/>
      </rPr>
      <t>12.4XM	Fixed with 12.4(15)XM1</t>
    </r>
    <r>
      <rPr>
        <sz val="11"/>
        <color rgb="FF000000"/>
        <rFont val="Calibri"/>
      </rPr>
      <t xml:space="preserve">
</t>
    </r>
    <r>
      <rPr>
        <sz val="11"/>
        <color rgb="FF000000"/>
        <rFont val="Calibri"/>
      </rPr>
      <t>12.4XN	Vulnerable; contact TAC</t>
    </r>
    <r>
      <rPr>
        <sz val="11"/>
        <color rgb="FF000000"/>
        <rFont val="Calibri"/>
      </rPr>
      <t xml:space="preserve">
</t>
    </r>
    <r>
      <rPr>
        <sz val="11"/>
        <color rgb="FF000000"/>
        <rFont val="Calibri"/>
      </rPr>
      <t>12.4XQ	Vulnerable; contact TAC</t>
    </r>
    <r>
      <rPr>
        <sz val="11"/>
        <color rgb="FF000000"/>
        <rFont val="Calibri"/>
      </rPr>
      <t xml:space="preserve">
</t>
    </r>
    <r>
      <rPr>
        <sz val="11"/>
        <color rgb="FF000000"/>
        <rFont val="Calibri"/>
      </rPr>
      <t>12.4XT	Vulnerable; contact TAC</t>
    </r>
    <r>
      <rPr>
        <sz val="11"/>
        <color rgb="FF000000"/>
        <rFont val="Calibri"/>
      </rPr>
      <t xml:space="preserve">
</t>
    </r>
    <r>
      <rPr>
        <sz val="11"/>
        <color rgb="FF000000"/>
        <rFont val="Calibri"/>
      </rPr>
      <t>12.4XV	Vulnerable; contact TAC</t>
    </r>
    <r>
      <rPr>
        <sz val="11"/>
        <color rgb="FF000000"/>
        <rFont val="Calibri"/>
      </rPr>
      <t xml:space="preserve">
</t>
    </r>
    <r>
      <rPr>
        <sz val="11"/>
        <color rgb="FF000000"/>
        <rFont val="Calibri"/>
      </rPr>
      <t>12.4XW	Fixed with 12.4(11)XW8</t>
    </r>
    <r>
      <rPr>
        <sz val="11"/>
        <color rgb="FF000000"/>
        <rFont val="Calibri"/>
      </rPr>
      <t xml:space="preserve">
</t>
    </r>
    <r>
      <rPr>
        <sz val="11"/>
        <color rgb="FF000000"/>
        <rFont val="Calibri"/>
      </rPr>
      <t>12.4XY	Fixed with 12.4(15)XY3</t>
    </r>
    <r>
      <rPr>
        <sz val="11"/>
        <color rgb="FF000000"/>
        <rFont val="Calibri"/>
      </rPr>
      <t xml:space="preserve">
</t>
    </r>
    <r>
      <rPr>
        <sz val="11"/>
        <color rgb="FF000000"/>
        <rFont val="Calibri"/>
      </rPr>
      <t>12.4XZ	Fixed with 12.4(20)T</t>
    </r>
    <r>
      <rPr>
        <sz val="11"/>
        <color rgb="FF000000"/>
        <rFont val="Calibri"/>
      </rPr>
      <t xml:space="preserve">
</t>
    </r>
    <r>
      <rPr>
        <sz val="11"/>
        <color rgb="FF000000"/>
        <rFont val="Calibri"/>
      </rPr>
      <t xml:space="preserve">For release prior to 12.4 go to the following URL to verify if the router or switch is vulnerable: </t>
    </r>
    <r>
      <rPr>
        <sz val="11"/>
        <color rgb="FF000000"/>
        <rFont val="Calibri"/>
      </rPr>
      <t xml:space="preserve">
</t>
    </r>
    <r>
      <rPr>
        <sz val="11"/>
        <color rgb="FF000000"/>
        <rFont val="Calibri"/>
      </rPr>
      <t>http://www.cisco.com/en/US/products/products_security_advisory09186a00809c2168.shtml</t>
    </r>
  </si>
  <si>
    <t>V-28784</t>
  </si>
  <si>
    <r>
      <rPr>
        <sz val="11"/>
        <rFont val="Calibri"/>
      </rPr>
      <t>A service or feature that calls home to the vendor must be disabled.</t>
    </r>
  </si>
  <si>
    <r>
      <rPr>
        <sz val="11"/>
        <color rgb="FF000000"/>
        <rFont val="Calibri"/>
      </rPr>
      <t xml:space="preserve">Configure the network device to disable the call home service or feature. </t>
    </r>
    <r>
      <rPr>
        <sz val="11"/>
        <color rgb="FF000000"/>
        <rFont val="Calibri"/>
      </rPr>
      <t xml:space="preserve">
</t>
    </r>
    <r>
      <rPr>
        <sz val="11"/>
        <color rgb="FF000000"/>
        <rFont val="Calibri"/>
      </rPr>
      <t xml:space="preserve">The command below will disable the call-home service on a Cisco device.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hostname(config)# no service call-home</t>
    </r>
    <r>
      <rPr>
        <sz val="11"/>
        <color rgb="FF000000"/>
        <rFont val="Calibri"/>
      </rPr>
      <t xml:space="preserve">
</t>
    </r>
    <r>
      <rPr>
        <sz val="11"/>
        <color rgb="FF000000"/>
        <rFont val="Calibri"/>
      </rPr>
      <t>Note: This feature can be enabled if the communication is only to a server residing in the local area network or enclave.</t>
    </r>
  </si>
  <si>
    <r>
      <rPr>
        <sz val="11"/>
        <color rgb="FF000000"/>
        <rFont val="Calibri"/>
      </rPr>
      <t>Call home services or features will routinely send data such as configuration and diagnostic information to the vendor for routine or emergency analysis and troubleshooting.  The risk that transmission of sensitive data sent to unauthorized persons could result in data loss or downtime due to an attack.</t>
    </r>
  </si>
  <si>
    <r>
      <rPr>
        <sz val="11"/>
        <color rgb="FF000000"/>
        <rFont val="Calibri"/>
      </rPr>
      <t>Review the device configuration to determine if the call home service or feature is disabled on the device. On a Cisco product, you will not see the call-home service in the running config unless it's enabled. If the call home service is enabled on the device, this is a finding.</t>
    </r>
    <r>
      <rPr>
        <sz val="11"/>
        <color rgb="FF000000"/>
        <rFont val="Calibri"/>
      </rPr>
      <t xml:space="preserve">
</t>
    </r>
    <r>
      <rPr>
        <sz val="11"/>
        <color rgb="FF000000"/>
        <rFont val="Calibri"/>
      </rPr>
      <t>Note: This feature can be enabled if the communication is only to a server residing in the local area network or enclave.</t>
    </r>
  </si>
  <si>
    <t>V-30577</t>
  </si>
  <si>
    <r>
      <rPr>
        <sz val="11"/>
        <rFont val="Calibri"/>
      </rPr>
      <t>The administrator must ensure that Protocol Independent Multicast (PIM) is disabled on all interfaces that are not required to support multicast routing.</t>
    </r>
  </si>
  <si>
    <r>
      <rPr>
        <sz val="11"/>
        <color rgb="FF000000"/>
        <rFont val="Calibri"/>
      </rPr>
      <t>If IPv4 or IPv6 multicast routing is enabled, ensure that all interfaces enabled for PIM is documented in the network’s multicast topology diagram. Enable PIM only on the applicable interfaces according to the multicast topology diagram.</t>
    </r>
  </si>
  <si>
    <r>
      <rPr>
        <sz val="11"/>
        <color rgb="FF000000"/>
        <rFont val="Calibri"/>
      </rPr>
      <t>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perspective”—that is, packets routed within a zone must not pass through any links that are outside of the zone. This requirement forces each zone to be one contiguous island rather than a series of separate islands. As stated in the DoD IPv6 IA Guidance for MO3, “One should be able to identify all interfaces of a zone by drawing a closed loop on their network diagram, engulfing some routers and passing through some routers to include only some of their interfaces.” Hence, it is imperative that the network has documented their multicast topology and thereby knows which interfaces are enabled for multicast.  Once, this is done, the zones can be scoped as required.</t>
    </r>
  </si>
  <si>
    <r>
      <rPr>
        <sz val="11"/>
        <color rgb="FF000000"/>
        <rFont val="Calibri"/>
      </rPr>
      <t>If IPv4 or IPv6 multicast routing is enabled, ensure that all interfaces enabled for PIM is documented in the network’s multicast topology diagram. Review the router or multi-layer switch configuration to determine if multicast routing is enabled and what interfaces are enabled for PIM.</t>
    </r>
    <r>
      <rPr>
        <sz val="11"/>
        <color rgb="FF000000"/>
        <rFont val="Calibri"/>
      </rPr>
      <t xml:space="preserve">
</t>
    </r>
    <r>
      <rPr>
        <sz val="11"/>
        <color rgb="FF000000"/>
        <rFont val="Calibri"/>
      </rPr>
      <t>Step 1: Determine if multicast routing is enabled. By default, multicast is disabled globally. The following global configuration commands will enable IPv4 and IPv6 multicast routing:</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ipv6 multicast-routing</t>
    </r>
    <r>
      <rPr>
        <sz val="11"/>
        <color rgb="FF000000"/>
        <rFont val="Calibri"/>
      </rPr>
      <t xml:space="preserve">
</t>
    </r>
    <r>
      <rPr>
        <sz val="11"/>
        <color rgb="FF000000"/>
        <rFont val="Calibri"/>
      </rPr>
      <t xml:space="preserve">Step 2:  PIM is enabled on an interface with either of the following commands: ip pim sparse-mode, ip pim dense-mode, ip pim sparse-dense-mode. Review all interface configurations and verify that only the required interfaces are enabled for PIM as documented in the network topology diagram. </t>
    </r>
    <r>
      <rPr>
        <sz val="11"/>
        <color rgb="FF000000"/>
        <rFont val="Calibri"/>
      </rPr>
      <t xml:space="preserve">
</t>
    </r>
    <r>
      <rPr>
        <sz val="11"/>
        <color rgb="FF000000"/>
        <rFont val="Calibri"/>
      </rPr>
      <t>With IPv4, PIM is disabled by default on all interfaces. Following is an example of an interface with PIM enabled.</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You can also verify what IPv4 interfaces are enabled for PIM with the show ip pim interface command.</t>
    </r>
    <r>
      <rPr>
        <sz val="11"/>
        <color rgb="FF000000"/>
        <rFont val="Calibri"/>
      </rPr>
      <t xml:space="preserve">
</t>
    </r>
    <r>
      <rPr>
        <sz val="11"/>
        <color rgb="FF000000"/>
        <rFont val="Calibri"/>
      </rPr>
      <t>With IPv6, PIM is enabled by default on all IPv6-enabled interfaces if IPv6 multicast routing is enabled on the router via the global ipv6 multicast-routing command. An interface can be disabled for PIM using the no ipv6 pim interface command.</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ipv6 address 2001:1:0:146::/64 eui-64</t>
    </r>
    <r>
      <rPr>
        <sz val="11"/>
        <color rgb="FF000000"/>
        <rFont val="Calibri"/>
      </rPr>
      <t xml:space="preserve">
</t>
    </r>
    <r>
      <rPr>
        <sz val="11"/>
        <color rgb="FF000000"/>
        <rFont val="Calibri"/>
      </rPr>
      <t xml:space="preserve"> no ipv6 pim</t>
    </r>
    <r>
      <rPr>
        <sz val="11"/>
        <color rgb="FF000000"/>
        <rFont val="Calibri"/>
      </rPr>
      <t xml:space="preserve">
</t>
    </r>
    <r>
      <rPr>
        <sz val="11"/>
        <color rgb="FF000000"/>
        <rFont val="Calibri"/>
      </rPr>
      <t>You can also verify what ipv6 interfaces are enabled for PIM with the show ipv6 pim interface command.</t>
    </r>
  </si>
  <si>
    <t>V-30578</t>
  </si>
  <si>
    <r>
      <rPr>
        <sz val="11"/>
        <rFont val="Calibri"/>
      </rPr>
      <t>The administrator must ensure that a PIM neighbor filter is bound to all interfaces that have PIM enabled.</t>
    </r>
  </si>
  <si>
    <r>
      <rPr>
        <sz val="11"/>
        <color rgb="FF000000"/>
        <rFont val="Calibri"/>
      </rPr>
      <t>If IPv4 or IPv6 multicast routing is enabled, ensure that all interfaces enabled for PIM has a neighbor filter to only accept PIM control plane traffic from the documented routers according to the multicast topology diagram.</t>
    </r>
  </si>
  <si>
    <r>
      <rPr>
        <sz val="11"/>
        <color rgb="FF000000"/>
        <rFont val="Calibri"/>
      </rPr>
      <t>Protocol Independent Multicast (PIM) is a routing protocol used to build multicast distribution tress for forwarding multicast traffic across the network infrastructure. PIM traffic must be limited to only known PIM neighbors by configuring and binding a PIM neighbor filter to those interfaces that have PIM enabled.</t>
    </r>
  </si>
  <si>
    <r>
      <rPr>
        <sz val="11"/>
        <color rgb="FF000000"/>
        <rFont val="Calibri"/>
      </rPr>
      <t>Review the router or multi-layer switch to determine if either IPv4 or IPv6 multicast routing is enabled. If either is enabled, verify that all interfaces enabled for PIM has a neighbor filter to only accept PIM control plane traffic from the documented routers according to the multicast topology diagram.</t>
    </r>
    <r>
      <rPr>
        <sz val="11"/>
        <color rgb="FF000000"/>
        <rFont val="Calibri"/>
      </rPr>
      <t xml:space="preserve">
</t>
    </r>
    <r>
      <rPr>
        <sz val="11"/>
        <color rgb="FF000000"/>
        <rFont val="Calibri"/>
      </rPr>
      <t>IPv4</t>
    </r>
    <r>
      <rPr>
        <sz val="11"/>
        <color rgb="FF000000"/>
        <rFont val="Calibri"/>
      </rPr>
      <t xml:space="preserve">
</t>
    </r>
    <r>
      <rPr>
        <sz val="11"/>
        <color rgb="FF000000"/>
        <rFont val="Calibri"/>
      </rPr>
      <t>Step 1: Verify that an ACL is configured that will specify the allowable PIM neighbors similar to the</t>
    </r>
    <r>
      <rPr>
        <sz val="11"/>
        <color rgb="FF000000"/>
        <rFont val="Calibri"/>
      </rPr>
      <t xml:space="preserve">
</t>
    </r>
    <r>
      <rPr>
        <sz val="11"/>
        <color rgb="FF000000"/>
        <rFont val="Calibri"/>
      </rPr>
      <t>following example:</t>
    </r>
    <r>
      <rPr>
        <sz val="11"/>
        <color rgb="FF000000"/>
        <rFont val="Calibri"/>
      </rPr>
      <t xml:space="preserve">
</t>
    </r>
    <r>
      <rPr>
        <sz val="11"/>
        <color rgb="FF000000"/>
        <rFont val="Calibri"/>
      </rPr>
      <t>ip access-list standard PIM_NEIGHBORS</t>
    </r>
    <r>
      <rPr>
        <sz val="11"/>
        <color rgb="FF000000"/>
        <rFont val="Calibri"/>
      </rPr>
      <t xml:space="preserve">
</t>
    </r>
    <r>
      <rPr>
        <sz val="11"/>
        <color rgb="FF000000"/>
        <rFont val="Calibri"/>
      </rPr>
      <t xml:space="preserve"> permit 192.0.2.1</t>
    </r>
    <r>
      <rPr>
        <sz val="11"/>
        <color rgb="FF000000"/>
        <rFont val="Calibri"/>
      </rPr>
      <t xml:space="preserve">
</t>
    </r>
    <r>
      <rPr>
        <sz val="11"/>
        <color rgb="FF000000"/>
        <rFont val="Calibri"/>
      </rPr>
      <t xml:space="preserve"> permit 192.0.2.3</t>
    </r>
    <r>
      <rPr>
        <sz val="11"/>
        <color rgb="FF000000"/>
        <rFont val="Calibri"/>
      </rPr>
      <t xml:space="preserve">
</t>
    </r>
    <r>
      <rPr>
        <sz val="11"/>
        <color rgb="FF000000"/>
        <rFont val="Calibri"/>
      </rPr>
      <t xml:space="preserve"> deny any log</t>
    </r>
    <r>
      <rPr>
        <sz val="11"/>
        <color rgb="FF000000"/>
        <rFont val="Calibri"/>
      </rPr>
      <t xml:space="preserve">
</t>
    </r>
    <r>
      <rPr>
        <sz val="11"/>
        <color rgb="FF000000"/>
        <rFont val="Calibri"/>
      </rPr>
      <t>Step 2: Verify that a pim neighbor-filter command is configured on all PIM-enabled interfaces that is</t>
    </r>
    <r>
      <rPr>
        <sz val="11"/>
        <color rgb="FF000000"/>
        <rFont val="Calibri"/>
      </rPr>
      <t xml:space="preserve">
</t>
    </r>
    <r>
      <rPr>
        <sz val="11"/>
        <color rgb="FF000000"/>
        <rFont val="Calibri"/>
      </rPr>
      <t>referencing the PIM neighbor ACL similar to the following example:</t>
    </r>
    <r>
      <rPr>
        <sz val="11"/>
        <color rgb="FF000000"/>
        <rFont val="Calibri"/>
      </rPr>
      <t xml:space="preserve">
</t>
    </r>
    <r>
      <rPr>
        <sz val="11"/>
        <color rgb="FF000000"/>
        <rFont val="Calibri"/>
      </rPr>
      <t>interface FastEthernet0/3</t>
    </r>
    <r>
      <rPr>
        <sz val="11"/>
        <color rgb="FF000000"/>
        <rFont val="Calibri"/>
      </rPr>
      <t xml:space="preserve">
</t>
    </r>
    <r>
      <rPr>
        <sz val="11"/>
        <color rgb="FF000000"/>
        <rFont val="Calibri"/>
      </rPr>
      <t xml:space="preserve"> ip address 192.0.2.2 255.255.255.0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pim neighbor-filter PIM_NEIGHBORS</t>
    </r>
    <r>
      <rPr>
        <sz val="11"/>
        <color rgb="FF000000"/>
        <rFont val="Calibri"/>
      </rPr>
      <t xml:space="preserve">
</t>
    </r>
    <r>
      <rPr>
        <sz val="11"/>
        <color rgb="FF000000"/>
        <rFont val="Calibri"/>
      </rPr>
      <t>IPv6</t>
    </r>
    <r>
      <rPr>
        <sz val="11"/>
        <color rgb="FF000000"/>
        <rFont val="Calibri"/>
      </rPr>
      <t xml:space="preserve">
</t>
    </r>
    <r>
      <rPr>
        <sz val="11"/>
        <color rgb="FF000000"/>
        <rFont val="Calibri"/>
      </rPr>
      <t>Step 1: Verify that an ACL is configured that will specify the allowable PIM neighbors similar to the</t>
    </r>
    <r>
      <rPr>
        <sz val="11"/>
        <color rgb="FF000000"/>
        <rFont val="Calibri"/>
      </rPr>
      <t xml:space="preserve">
</t>
    </r>
    <r>
      <rPr>
        <sz val="11"/>
        <color rgb="FF000000"/>
        <rFont val="Calibri"/>
      </rPr>
      <t>following example:</t>
    </r>
    <r>
      <rPr>
        <sz val="11"/>
        <color rgb="FF000000"/>
        <rFont val="Calibri"/>
      </rPr>
      <t xml:space="preserve">
</t>
    </r>
    <r>
      <rPr>
        <sz val="11"/>
        <color rgb="FF000000"/>
        <rFont val="Calibri"/>
      </rPr>
      <t>ipv6 access-list PIM_NEIGHBORS</t>
    </r>
    <r>
      <rPr>
        <sz val="11"/>
        <color rgb="FF000000"/>
        <rFont val="Calibri"/>
      </rPr>
      <t xml:space="preserve">
</t>
    </r>
    <r>
      <rPr>
        <sz val="11"/>
        <color rgb="FF000000"/>
        <rFont val="Calibri"/>
      </rPr>
      <t xml:space="preserve"> permit host FE80::1 any</t>
    </r>
    <r>
      <rPr>
        <sz val="11"/>
        <color rgb="FF000000"/>
        <rFont val="Calibri"/>
      </rPr>
      <t xml:space="preserve">
</t>
    </r>
    <r>
      <rPr>
        <sz val="11"/>
        <color rgb="FF000000"/>
        <rFont val="Calibri"/>
      </rPr>
      <t xml:space="preserve"> permit host FE80::3 any</t>
    </r>
    <r>
      <rPr>
        <sz val="11"/>
        <color rgb="FF000000"/>
        <rFont val="Calibri"/>
      </rPr>
      <t xml:space="preserve">
</t>
    </r>
    <r>
      <rPr>
        <sz val="11"/>
        <color rgb="FF000000"/>
        <rFont val="Calibri"/>
      </rPr>
      <t>deny any any log</t>
    </r>
    <r>
      <rPr>
        <sz val="11"/>
        <color rgb="FF000000"/>
        <rFont val="Calibri"/>
      </rPr>
      <t xml:space="preserve">
</t>
    </r>
    <r>
      <rPr>
        <sz val="11"/>
        <color rgb="FF000000"/>
        <rFont val="Calibri"/>
      </rPr>
      <t xml:space="preserve">Note: IPv6 PIM adjacenencies are created using the router unicast link-local addresses </t>
    </r>
    <r>
      <rPr>
        <sz val="11"/>
        <color rgb="FF000000"/>
        <rFont val="Calibri"/>
      </rPr>
      <t xml:space="preserve">
</t>
    </r>
    <r>
      <rPr>
        <sz val="11"/>
        <color rgb="FF000000"/>
        <rFont val="Calibri"/>
      </rPr>
      <t>Step 2: Verify that a pim neighbor-filter global command is configured</t>
    </r>
    <r>
      <rPr>
        <sz val="11"/>
        <color rgb="FF000000"/>
        <rFont val="Calibri"/>
      </rPr>
      <t xml:space="preserve">
</t>
    </r>
    <r>
      <rPr>
        <sz val="11"/>
        <color rgb="FF000000"/>
        <rFont val="Calibri"/>
      </rPr>
      <t>ipv6 pim neighbor-filter list PIM_NEIGHBORS</t>
    </r>
  </si>
  <si>
    <t>V-30579</t>
  </si>
  <si>
    <r>
      <rPr>
        <sz val="11"/>
        <rFont val="Calibri"/>
      </rPr>
      <t>The administrator must ensure that boundaries are established at the enclave perimeter for all administrative scoped multicast traffic.</t>
    </r>
  </si>
  <si>
    <r>
      <rPr>
        <sz val="11"/>
        <color rgb="FF000000"/>
        <rFont val="Calibri"/>
      </rPr>
      <t>Local Scope range is 239.255.0.0/16 and can expand into the reserved ranges 239.254.0.0/16 and 239.253.0.0/16 if 239.255.0.0/16 is exhausted. The IPv4 Organization Local Scope is 239.192.0.0/14 is defined to be and is the space from which an organization should allocate sub- ranges when defining scopes for private use. The scope of IPv6 multicast packets are determined by the scope value where 4 is Admin-local, 5 is Site-local, and 8 is Organization-local.  Configure the necessary boundary to ensure packets addressed to these administratively scoped multicast addresses do not cross the applicable administrative boundaries.</t>
    </r>
  </si>
  <si>
    <r>
      <rPr>
        <sz val="11"/>
        <color rgb="FF000000"/>
        <rFont val="Calibri"/>
      </rPr>
      <t>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perspective”—that is, packets routed within a zone must not pass through any links that are outside of the zone. This requirement forces each zone to be one contiguous island rather than a series of separate islands. As stated in the DoD IPv6 IA Guidance for MO3, “One should be able to identify all interfaces of a zone by drawing a closed loop on their network diagram, engulfing some routers and passing through some routers to include only some of their interfaces.”</t>
    </r>
    <r>
      <rPr>
        <sz val="11"/>
        <color rgb="FF000000"/>
        <rFont val="Calibri"/>
      </rPr>
      <t xml:space="preserve">
</t>
    </r>
    <r>
      <rPr>
        <sz val="11"/>
        <color rgb="FF000000"/>
        <rFont val="Calibri"/>
      </rPr>
      <t>Administrative scoped multicast addresses are locally assigned and are to be used exclusively by the enterprise network or enclave. Hence, administrative scoped multicast traffic must not cross the perimeter of the enclave in either direction. Admin-local scope could be used to contain multicast traffic to a portion of an enclave or within a site. This can make it more difficult for a malicious user to access sensitive traffic if the traffic is restricted to links that the user does not have access to. Admin-local scope is encouraged for any multicast traffic within a network that is intended for network management as well as control plane traffic that must reach beyond link-local destinations.</t>
    </r>
  </si>
  <si>
    <r>
      <rPr>
        <sz val="11"/>
        <color rgb="FF000000"/>
        <rFont val="Calibri"/>
      </rPr>
      <t xml:space="preserve">An administratively scoped IP multicast region is defined to be a topological region in which there are one or more boundary routers with common boundary definitions. Such a router is said to be a boundary for multicast scoped addresses in the range defined in its configuration. In order to support administratively scoped multicast, a multicast boundary router will drop multicast traffic matching an interface's boundary definition in either direction. </t>
    </r>
    <r>
      <rPr>
        <sz val="11"/>
        <color rgb="FF000000"/>
        <rFont val="Calibri"/>
      </rPr>
      <t xml:space="preserve">
</t>
    </r>
    <r>
      <rPr>
        <sz val="11"/>
        <color rgb="FF000000"/>
        <rFont val="Calibri"/>
      </rPr>
      <t xml:space="preserve">The IPv4 administrative scoped multicast address space is 239/8 which is divided into two scope levels: the Local Scope and Organization Local Scope.  The Local Scope range is 239.255.0.0/16 and can expand into the reserved ranges 239.254.0.0/16 and 239.253.0.0/16 if 239.255.0.0/16 is exhausted. The IPv4 Organization Local Scope is 239.192.0.0/14 is the space from which an organization should allocate sub-ranges when defining scopes for private use. This scope can be expanded to 239.128.0.0/10, 239.64.0.0/10, and 239.0.0.0/10 if necessary. The scope of IPv6 multicast packets are determined by the scope value where 4 (ffx4::/16) is Admin-local, 5 (ffx5::/16) is Site-local, and 8 (ffx8::/16) is Organization-local. </t>
    </r>
    <r>
      <rPr>
        <sz val="11"/>
        <color rgb="FF000000"/>
        <rFont val="Calibri"/>
      </rPr>
      <t xml:space="preserve">
</t>
    </r>
    <r>
      <rPr>
        <sz val="11"/>
        <color rgb="FF000000"/>
        <rFont val="Calibri"/>
      </rPr>
      <t>Review the perimeter router or multi-layer switch to determine if multicast routing is enabled on any external-facing interface. If enabled, determine if there is a multicast boundary configured on the external-facing interface to ensure that no administrative scope traffic is not allowed into or out of the enclave.</t>
    </r>
    <r>
      <rPr>
        <sz val="11"/>
        <color rgb="FF000000"/>
        <rFont val="Calibri"/>
      </rPr>
      <t xml:space="preserve">
</t>
    </r>
    <r>
      <rPr>
        <sz val="11"/>
        <color rgb="FF000000"/>
        <rFont val="Calibri"/>
      </rPr>
      <t>The following examples will establish a multicast boundary on the external-facing interface to ensure that no administrative scoped traffic is allowed into or out of the enclave:</t>
    </r>
    <r>
      <rPr>
        <sz val="11"/>
        <color rgb="FF000000"/>
        <rFont val="Calibri"/>
      </rPr>
      <t xml:space="preserve">
</t>
    </r>
    <r>
      <rPr>
        <sz val="11"/>
        <color rgb="FF000000"/>
        <rFont val="Calibri"/>
      </rPr>
      <t>IPv4</t>
    </r>
    <r>
      <rPr>
        <sz val="11"/>
        <color rgb="FF000000"/>
        <rFont val="Calibri"/>
      </rPr>
      <t xml:space="preserve">
</t>
    </r>
    <r>
      <rPr>
        <sz val="11"/>
        <color rgb="FF000000"/>
        <rFont val="Calibri"/>
      </rPr>
      <t xml:space="preserve">ip multicast-routing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description DISN CORE facing </t>
    </r>
    <r>
      <rPr>
        <sz val="11"/>
        <color rgb="FF000000"/>
        <rFont val="Calibri"/>
      </rPr>
      <t xml:space="preserve">
</t>
    </r>
    <r>
      <rPr>
        <sz val="11"/>
        <color rgb="FF000000"/>
        <rFont val="Calibri"/>
      </rPr>
      <t xml:space="preserve"> ip address 198.18.0.1 255.255.255.0</t>
    </r>
    <r>
      <rPr>
        <sz val="11"/>
        <color rgb="FF000000"/>
        <rFont val="Calibri"/>
      </rPr>
      <t xml:space="preserve">
</t>
    </r>
    <r>
      <rPr>
        <sz val="11"/>
        <color rgb="FF000000"/>
        <rFont val="Calibri"/>
      </rPr>
      <t>ip pim sparse-mode</t>
    </r>
    <r>
      <rPr>
        <sz val="11"/>
        <color rgb="FF000000"/>
        <rFont val="Calibri"/>
      </rPr>
      <t xml:space="preserve">
</t>
    </r>
    <r>
      <rPr>
        <sz val="11"/>
        <color rgb="FF000000"/>
        <rFont val="Calibri"/>
      </rPr>
      <t>ip multicast boundary MCAST_ADMIN_SCOPED_BOUNDARY</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MCAST_ADMIN_SCOPED_BOUNDARY</t>
    </r>
    <r>
      <rPr>
        <sz val="11"/>
        <color rgb="FF000000"/>
        <rFont val="Calibri"/>
      </rPr>
      <t xml:space="preserve">
</t>
    </r>
    <r>
      <rPr>
        <sz val="11"/>
        <color rgb="FF000000"/>
        <rFont val="Calibri"/>
      </rPr>
      <t>deny   239.0.0.0 0.255.255.255</t>
    </r>
    <r>
      <rPr>
        <sz val="11"/>
        <color rgb="FF000000"/>
        <rFont val="Calibri"/>
      </rPr>
      <t xml:space="preserve">
</t>
    </r>
    <r>
      <rPr>
        <sz val="11"/>
        <color rgb="FF000000"/>
        <rFont val="Calibri"/>
      </rPr>
      <t>permit 224.0.0.0 15.255.255.255</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filter used by multicast boundary command will effect multicast traffic outside of the administratively scoped IPv4 multicast space.  To allow global multicast traffic to pass by this boundary, ensure that the filter will permit the global address space (224.0.1.0-238.255.255.255) if the enclave has deployed inter-domain multicast routing.</t>
    </r>
    <r>
      <rPr>
        <sz val="11"/>
        <color rgb="FF000000"/>
        <rFont val="Calibri"/>
      </rPr>
      <t xml:space="preserve">
</t>
    </r>
    <r>
      <rPr>
        <sz val="11"/>
        <color rgb="FF000000"/>
        <rFont val="Calibri"/>
      </rPr>
      <t>IPv6</t>
    </r>
    <r>
      <rPr>
        <sz val="11"/>
        <color rgb="FF000000"/>
        <rFont val="Calibri"/>
      </rPr>
      <t xml:space="preserve">
</t>
    </r>
    <r>
      <rPr>
        <sz val="11"/>
        <color rgb="FF000000"/>
        <rFont val="Calibri"/>
      </rPr>
      <t>ipv6 multicast-routing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ipv6 address 2001:1:0:146::/64 eui-64</t>
    </r>
    <r>
      <rPr>
        <sz val="11"/>
        <color rgb="FF000000"/>
        <rFont val="Calibri"/>
      </rPr>
      <t xml:space="preserve">
</t>
    </r>
    <r>
      <rPr>
        <sz val="11"/>
        <color rgb="FF000000"/>
        <rFont val="Calibri"/>
      </rPr>
      <t xml:space="preserve"> ipv6 multicast boundary scope 8</t>
    </r>
    <r>
      <rPr>
        <sz val="11"/>
        <color rgb="FF000000"/>
        <rFont val="Calibri"/>
      </rPr>
      <t xml:space="preserve">
</t>
    </r>
    <r>
      <rPr>
        <sz val="11"/>
        <color rgb="FF000000"/>
        <rFont val="Calibri"/>
      </rPr>
      <t>Note: Filtering the scope value of 8 will ensure that any multicast traffic received by the interface in either direction with a scope equal to or less than 8 (organization-local) will be dropped. Hence, all administrative scoped traffic will be dropped while allowing global multicast traffic (scope of 14) to be forwarded for an inter-domain multicast routing deployment.</t>
    </r>
  </si>
  <si>
    <t>V-30594</t>
  </si>
  <si>
    <r>
      <rPr>
        <sz val="11"/>
        <rFont val="Calibri"/>
      </rPr>
      <t>The administrator must ensure the perimeter router is configured to drop all inbound and outbound IPv6 packets containing a Hop-by-Hop header with invalid option type values.</t>
    </r>
  </si>
  <si>
    <r>
      <rPr>
        <sz val="11"/>
        <color rgb="FF000000"/>
        <rFont val="Calibri"/>
      </rPr>
      <t>Configure the perimeter router or multi-layer switch to drop all inbound and outbound IPv6 packets containing a Hop-by-Hop header with option type values of 0x04 (Tunnel Encapsulation Limit), 0xC9 (Home Address Destination), or 0xC3 (NSAP Address).</t>
    </r>
  </si>
  <si>
    <r>
      <rPr>
        <sz val="11"/>
        <color rgb="FF000000"/>
        <rFont val="Calibri"/>
      </rPr>
      <t>These options are intended to be for the Destination Options header only. The optional and extensible natures of the IPv6 extension headers require higher scrutiny since many implementations do not always drop packets with headers that it can’t recognize and hence could cause a DoS on the target device. In addition, the type, length, value (TLV) formatting provides the ability for headers to be very large. According to the DoD IPv6 IA Guidance for MO3, headers which may be valid but serve no intended use should not be allowed into or out of any network (S0-C2-opt-3).</t>
    </r>
  </si>
  <si>
    <r>
      <rPr>
        <sz val="11"/>
        <color rgb="FF000000"/>
        <rFont val="Calibri"/>
      </rPr>
      <t xml:space="preserve">Review the perimeter router or multi-layer switch configuration and determine if filters are bound to the applicable interfaces to drop all inbound and outbound IPv6 packets containing a Hop-by-Hop header with option type values of 0x04 (Tunnel Encapsulation Limit), 0xC9 (Home Address Destination), or 0xC3 (NSAP Address). </t>
    </r>
    <r>
      <rPr>
        <sz val="11"/>
        <color rgb="FF000000"/>
        <rFont val="Calibri"/>
      </rPr>
      <t xml:space="preserve">
</t>
    </r>
    <r>
      <rPr>
        <sz val="11"/>
        <color rgb="FF000000"/>
        <rFont val="Calibri"/>
      </rPr>
      <t>The following example will block any inbound IPv6 packet containing a Hop-by-Hop header with option type values of 0x04 (Tunnel Encapsulation Limit), 0xC9 (Home Address Destination), or 0xC3 (NSAP Address):</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ipv6 address 2001:1:0:146::4/64</t>
    </r>
    <r>
      <rPr>
        <sz val="11"/>
        <color rgb="FF000000"/>
        <rFont val="Calibri"/>
      </rPr>
      <t xml:space="preserve">
</t>
    </r>
    <r>
      <rPr>
        <sz val="11"/>
        <color rgb="FF000000"/>
        <rFont val="Calibri"/>
      </rPr>
      <t xml:space="preserve"> ipv6 traffic-filter IPV6_INGRESS_ACL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ipv6 access-list IPV6-INGRESS_ACL</t>
    </r>
    <r>
      <rPr>
        <sz val="11"/>
        <color rgb="FF000000"/>
        <rFont val="Calibri"/>
      </rPr>
      <t xml:space="preserve">
</t>
    </r>
    <r>
      <rPr>
        <sz val="11"/>
        <color rgb="FF000000"/>
        <rFont val="Calibri"/>
      </rPr>
      <t xml:space="preserve"> deny 0 any any dest-option-type 4</t>
    </r>
    <r>
      <rPr>
        <sz val="11"/>
        <color rgb="FF000000"/>
        <rFont val="Calibri"/>
      </rPr>
      <t xml:space="preserve">
</t>
    </r>
    <r>
      <rPr>
        <sz val="11"/>
        <color rgb="FF000000"/>
        <rFont val="Calibri"/>
      </rPr>
      <t xml:space="preserve"> deny 0 any any dest-option-type 195</t>
    </r>
    <r>
      <rPr>
        <sz val="11"/>
        <color rgb="FF000000"/>
        <rFont val="Calibri"/>
      </rPr>
      <t xml:space="preserve">
</t>
    </r>
    <r>
      <rPr>
        <sz val="11"/>
        <color rgb="FF000000"/>
        <rFont val="Calibri"/>
      </rPr>
      <t xml:space="preserve"> deny 0 any any dest-option-type home-address</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ipv6 access-list IPV6_INGRESS_ACL</t>
    </r>
    <r>
      <rPr>
        <sz val="11"/>
        <color rgb="FF000000"/>
        <rFont val="Calibri"/>
      </rPr>
      <t xml:space="preserve">
</t>
    </r>
    <r>
      <rPr>
        <sz val="11"/>
        <color rgb="FF000000"/>
        <rFont val="Calibri"/>
      </rPr>
      <t>deny 0 any any dest-option</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Because hop-by-hop and destination options have the same exact header format, they are combined under the dest-option-type keyword. According to Cisco, since Hop-by-Hop and Destination Option headers have non-overlapping types, you can use dest-option-type to match either. You can filter the Hop-by-Hop and Destination Option headers via protocol 0 and 60 respectively.</t>
    </r>
  </si>
  <si>
    <t>V-30617</t>
  </si>
  <si>
    <r>
      <rPr>
        <sz val="11"/>
        <rFont val="Calibri"/>
      </rPr>
      <t>The administrator must ensure that the maximum hop limit is at least 32.</t>
    </r>
  </si>
  <si>
    <r>
      <rPr>
        <sz val="11"/>
        <color rgb="FF000000"/>
        <rFont val="Calibri"/>
      </rPr>
      <t>Configure maximum hop limit to at least 32.</t>
    </r>
  </si>
  <si>
    <r>
      <rPr>
        <sz val="11"/>
        <color rgb="FF000000"/>
        <rFont val="Calibri"/>
      </rPr>
      <t>The Neighbor Discovery protocol allows a hop limit value to be advertised by routers in a Router Advertisement message to be used by hosts instead of the standardized default value. If a very small value was configured and advertised to hosts on the LAN segment, communications would fail due to hop limit reaching zero before the packets sent by a host reached its destination.</t>
    </r>
  </si>
  <si>
    <r>
      <rPr>
        <sz val="11"/>
        <color rgb="FF000000"/>
        <rFont val="Calibri"/>
      </rPr>
      <t xml:space="preserve">The maximum number of hops used in router advertisements and all IPv6 packets that are originated by the router can be set using the ipv6 hop-limit command in global configuration mode.  Review the router or multi-layer switch configuration to determine if the maximum hop limit has been configured. If it has been configured, then it must be set to at least 32. </t>
    </r>
    <r>
      <rPr>
        <sz val="11"/>
        <color rgb="FF000000"/>
        <rFont val="Calibri"/>
      </rPr>
      <t xml:space="preserve">
</t>
    </r>
    <r>
      <rPr>
        <sz val="11"/>
        <color rgb="FF000000"/>
        <rFont val="Calibri"/>
      </rPr>
      <t xml:space="preserve">The following global command sets the max hop limit to 128: ipv6 hop-limit 128 </t>
    </r>
    <r>
      <rPr>
        <sz val="11"/>
        <color rgb="FF000000"/>
        <rFont val="Calibri"/>
      </rPr>
      <t xml:space="preserve">
</t>
    </r>
    <r>
      <rPr>
        <sz val="11"/>
        <color rgb="FF000000"/>
        <rFont val="Calibri"/>
      </rPr>
      <t>Note: The IOS default is 64. Hence, if the hop limit is not configured, the router will be in compliance with the requirement.</t>
    </r>
  </si>
  <si>
    <t>V-30618</t>
  </si>
  <si>
    <r>
      <rPr>
        <sz val="11"/>
        <rFont val="Calibri"/>
      </rPr>
      <t>The administrator must ensure the perimeter router is configured to drop all inbound and outbound IPv6 packets containing a Destination Option header with invalid option type values.</t>
    </r>
  </si>
  <si>
    <r>
      <rPr>
        <sz val="11"/>
        <color rgb="FF000000"/>
        <rFont val="Calibri"/>
      </rPr>
      <t>Configure the perimeter router or multi-layer switch to drop all inbound and outbound IPv6 packets containing a Destination Option header with option type values of 0x05 (Router Alert) or 0xC2 (Jumbo Payload).</t>
    </r>
  </si>
  <si>
    <r>
      <rPr>
        <sz val="11"/>
        <color rgb="FF000000"/>
        <rFont val="Calibri"/>
      </rPr>
      <t>These options are intended to be for the Hop-by-Hop header only. The optional and extensible natures of the IPv6 extension headers require higher scrutiny since many imiplementtions do not always drop packets with headers that it can’t recognize and hence could cause a DoS on the target device. In addition, the type, lengthe, value (TLV) formatting provides the ability for headers to be very large. According to  the DoD IPv6 IA Guidance for MO3, headers which may be valid but serve no intended use should not be allowed into or out of any network (S0-C2-opt-3).</t>
    </r>
  </si>
  <si>
    <r>
      <rPr>
        <sz val="11"/>
        <color rgb="FF000000"/>
        <rFont val="Calibri"/>
      </rPr>
      <t xml:space="preserve">Review the perimeter router or multi-layer switch configuration and determine if filters are bound to the applicable interfaces to drop all inbound and outbound IPv6 packets containing a Destination Option header with option type values of 0x05 (Router Alert) or 0xC2 (Jumbo Payload). </t>
    </r>
    <r>
      <rPr>
        <sz val="11"/>
        <color rgb="FF000000"/>
        <rFont val="Calibri"/>
      </rPr>
      <t xml:space="preserve">
</t>
    </r>
    <r>
      <rPr>
        <sz val="11"/>
        <color rgb="FF000000"/>
        <rFont val="Calibri"/>
      </rPr>
      <t>The following example will block any inbound IPv6 packet containing a Destination Option header with option type values of with option type values of 0x05 (Router Alert) or 0xC2 (Jumbo Payload):</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ipv6 address 2001:1:0:146::4/64</t>
    </r>
    <r>
      <rPr>
        <sz val="11"/>
        <color rgb="FF000000"/>
        <rFont val="Calibri"/>
      </rPr>
      <t xml:space="preserve">
</t>
    </r>
    <r>
      <rPr>
        <sz val="11"/>
        <color rgb="FF000000"/>
        <rFont val="Calibri"/>
      </rPr>
      <t xml:space="preserve"> ipv6 traffic-filter IPV6_INGRESS_ACL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ipv6 access-list IPV6-INGRESS_ACL</t>
    </r>
    <r>
      <rPr>
        <sz val="11"/>
        <color rgb="FF000000"/>
        <rFont val="Calibri"/>
      </rPr>
      <t xml:space="preserve">
</t>
    </r>
    <r>
      <rPr>
        <sz val="11"/>
        <color rgb="FF000000"/>
        <rFont val="Calibri"/>
      </rPr>
      <t xml:space="preserve"> deny 60 any any dest-option-type 5</t>
    </r>
    <r>
      <rPr>
        <sz val="11"/>
        <color rgb="FF000000"/>
        <rFont val="Calibri"/>
      </rPr>
      <t xml:space="preserve">
</t>
    </r>
    <r>
      <rPr>
        <sz val="11"/>
        <color rgb="FF000000"/>
        <rFont val="Calibri"/>
      </rPr>
      <t xml:space="preserve"> deny 60 any any dest-option-type 194</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ipv6 access-list IPV6_INGRESS_ACL</t>
    </r>
    <r>
      <rPr>
        <sz val="11"/>
        <color rgb="FF000000"/>
        <rFont val="Calibri"/>
      </rPr>
      <t xml:space="preserve">
</t>
    </r>
    <r>
      <rPr>
        <sz val="11"/>
        <color rgb="FF000000"/>
        <rFont val="Calibri"/>
      </rPr>
      <t>deny 60 any any dest-option</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Because hop-by-hop and destination options have the same exact header format, they are combined under the dest-option-type keyword. According to Cisco, since Hop-by-Hop and Destination Option headers have non-overlapping types, you can use dest-option-type to match either. You can filter the Hop-by-Hop and Destination Option headers via protocol 0 and 60 respectively.</t>
    </r>
  </si>
  <si>
    <t>V-30646</t>
  </si>
  <si>
    <r>
      <rPr>
        <sz val="11"/>
        <rFont val="Calibri"/>
      </rPr>
      <t>The administrator must ensure the perimeter router is configured to drop all inbound and outbound IPv6 packets containing an extension header with the Endpoint Identification option.</t>
    </r>
  </si>
  <si>
    <r>
      <rPr>
        <sz val="11"/>
        <color rgb="FF000000"/>
        <rFont val="Calibri"/>
      </rPr>
      <t>Configure the perimeter router or multi-layer switch to drop all inbound and outbound IPv6 packets containing an option type values of 0x8A (Endpoint Identification)  regardless of whether it appears in a Hop-by-Hop or Destination Option header</t>
    </r>
  </si>
  <si>
    <r>
      <rPr>
        <sz val="11"/>
        <color rgb="FF000000"/>
        <rFont val="Calibri"/>
      </rPr>
      <t>The optional and extensible natures of the IPv6 extension headers require higher scrutiny since many implementations do not always drop packets with headers that it can’t recognize and hence could cause a DoS on the target device. In addition, the type, length, value (TLV) formatting provides the ability for headers to be very large. According to the DoD IPv6 IA Guidance for MO3, headers which may be valid but serve no intended use should not be allowed into or out of any network (S0-C2-opt-3). This option type is associated with the Nimrod Routing system and has no defining RFC document.</t>
    </r>
  </si>
  <si>
    <r>
      <rPr>
        <sz val="11"/>
        <color rgb="FF000000"/>
        <rFont val="Calibri"/>
      </rPr>
      <t xml:space="preserve">Review the perimeter router or multi-layer switch configuration and determine if filters are bound to the applicable interfaces to drop all inbound and outbound IPv6 packets containing an option type values of 0x8A (Endpoint Identification)  regardless of whether it appears in a Hop-by-Hop or Destination Option header. </t>
    </r>
    <r>
      <rPr>
        <sz val="11"/>
        <color rgb="FF000000"/>
        <rFont val="Calibri"/>
      </rPr>
      <t xml:space="preserve">
</t>
    </r>
    <r>
      <rPr>
        <sz val="11"/>
        <color rgb="FF000000"/>
        <rFont val="Calibri"/>
      </rPr>
      <t>The following example will block any inbound IPv6 packet containing an extension header with the option type value of 0x8A (Endpoint Identification):</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ipv6 address 2001:1:0:146::4/64</t>
    </r>
    <r>
      <rPr>
        <sz val="11"/>
        <color rgb="FF000000"/>
        <rFont val="Calibri"/>
      </rPr>
      <t xml:space="preserve">
</t>
    </r>
    <r>
      <rPr>
        <sz val="11"/>
        <color rgb="FF000000"/>
        <rFont val="Calibri"/>
      </rPr>
      <t xml:space="preserve"> ipv6 traffic-filter IPV6_INGRESS_ACL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ipv6 access-list IPV6-INGRESS_ACL</t>
    </r>
    <r>
      <rPr>
        <sz val="11"/>
        <color rgb="FF000000"/>
        <rFont val="Calibri"/>
      </rPr>
      <t xml:space="preserve">
</t>
    </r>
    <r>
      <rPr>
        <sz val="11"/>
        <color rgb="FF000000"/>
        <rFont val="Calibri"/>
      </rPr>
      <t xml:space="preserve"> deny any any dest-option-type 138</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ipv6 access-list IPV6_INGRESS_ACL</t>
    </r>
    <r>
      <rPr>
        <sz val="11"/>
        <color rgb="FF000000"/>
        <rFont val="Calibri"/>
      </rPr>
      <t xml:space="preserve">
</t>
    </r>
    <r>
      <rPr>
        <sz val="11"/>
        <color rgb="FF000000"/>
        <rFont val="Calibri"/>
      </rPr>
      <t>deny any any dest-option</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Because hop-by-hop and destination options have the same exact header format, they are combined under the dest-option-type keyword. According to Cisco, since Hop-by-Hop and Destination Option headers have non-overlapping types, you can use dest-option-type to match either. You can filter the Hop-by-Hop and Destination Option headers via protocol 0 and 60 respectively.</t>
    </r>
  </si>
  <si>
    <t>V-30648</t>
  </si>
  <si>
    <r>
      <rPr>
        <sz val="11"/>
        <rFont val="Calibri"/>
      </rPr>
      <t>The administrator must ensure the perimeter router is configured to drop all inbound and outbound IPv6 packets containing the NSAP address option.</t>
    </r>
  </si>
  <si>
    <r>
      <rPr>
        <sz val="11"/>
        <color rgb="FF000000"/>
        <rFont val="Calibri"/>
      </rPr>
      <t>Configure the perimeter router or multi-layer switch to drop all inbound and outbound IPv6 packets containing a Destination Option header with option type value of 0xC3 (NSAP address).</t>
    </r>
  </si>
  <si>
    <r>
      <rPr>
        <sz val="11"/>
        <color rgb="FF000000"/>
        <rFont val="Calibri"/>
      </rPr>
      <t>The optional and extensible natures of the IPv6 extension headers require higher scrutiny since many implementations do not always drop packets with headers that it can’t recognize and hence could cause a DoS on the target device. In addition, the type, length, value (TLV) formatting provides the ability for headers to be very large. According to the DoD IPv6 IA Guidance for MO3, headers which may be valid but serve no intended use should not be allowed into or out of any network (S0-C2-opt-3). This option type from RFC 1888 (OSI NSAPs and IPv6) has been deprecated by RFC 4048.</t>
    </r>
  </si>
  <si>
    <r>
      <rPr>
        <sz val="11"/>
        <color rgb="FF000000"/>
        <rFont val="Calibri"/>
      </rPr>
      <t>Review the perimeter router or multi-layer switch configuration and determine if filters are bound to the applicable interfaces to drop all inbound and outbound IPv6 packets containing a Destination Option header with option type value of 0xC3 (NSAP address).</t>
    </r>
    <r>
      <rPr>
        <sz val="11"/>
        <color rgb="FF000000"/>
        <rFont val="Calibri"/>
      </rPr>
      <t xml:space="preserve">
</t>
    </r>
    <r>
      <rPr>
        <sz val="11"/>
        <color rgb="FF000000"/>
        <rFont val="Calibri"/>
      </rPr>
      <t>The following example will block any inbound IPv6 packet containing a Destination Option header with option type value of 0xC3 (NSAP address):</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ipv6 address 2001:1:0:146::4/64</t>
    </r>
    <r>
      <rPr>
        <sz val="11"/>
        <color rgb="FF000000"/>
        <rFont val="Calibri"/>
      </rPr>
      <t xml:space="preserve">
</t>
    </r>
    <r>
      <rPr>
        <sz val="11"/>
        <color rgb="FF000000"/>
        <rFont val="Calibri"/>
      </rPr>
      <t xml:space="preserve"> ipv6 traffic-filter IPV6_INGRESS_ACL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ipv6 access-list IPV6-INGRESS_ACL</t>
    </r>
    <r>
      <rPr>
        <sz val="11"/>
        <color rgb="FF000000"/>
        <rFont val="Calibri"/>
      </rPr>
      <t xml:space="preserve">
</t>
    </r>
    <r>
      <rPr>
        <sz val="11"/>
        <color rgb="FF000000"/>
        <rFont val="Calibri"/>
      </rPr>
      <t xml:space="preserve"> deny 60 any any dest-option-type 195</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ipv6 access-list IPV6_INGRESS_ACL</t>
    </r>
    <r>
      <rPr>
        <sz val="11"/>
        <color rgb="FF000000"/>
        <rFont val="Calibri"/>
      </rPr>
      <t xml:space="preserve">
</t>
    </r>
    <r>
      <rPr>
        <sz val="11"/>
        <color rgb="FF000000"/>
        <rFont val="Calibri"/>
      </rPr>
      <t>deny 60 any any dest-option</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Because hop-by-hop and destination options have the same exact header format, they are combined under the dest-option-type keyword. According to Cisco, since Hop-by-Hop and Destionation Option headers have non-overlapping types,  you can use dest-option-type to match either. You can filter the Hop-by-Hop and Destionation Option headers via protocol 0 and 60 respectively.</t>
    </r>
  </si>
  <si>
    <t>V-30657</t>
  </si>
  <si>
    <r>
      <rPr>
        <sz val="11"/>
        <rFont val="Calibri"/>
      </rPr>
      <t>The administrator must ensure the perimeter router is configured to drop all inbound and outbound IPv6 packets containing a Hop-by-Hop or Destination Option extension header with an undefined option type.</t>
    </r>
  </si>
  <si>
    <r>
      <rPr>
        <sz val="11"/>
        <color rgb="FF000000"/>
        <rFont val="Calibri"/>
      </rPr>
      <t>Configure the perimeter router or multi-layer switch to drop all inbound and outbound IPv6 packets containing an undefined option type value regardless of whether they appear in a Hop-by-Hop or Destination Option header. Undefined values are 0x02, 0x03, 0x06 through 0x89 inclusive, 0x8B through 0xC1 inclusive, 0xC4 through 0xC8 inclusive, and anything greater than 0xC9.</t>
    </r>
  </si>
  <si>
    <r>
      <rPr>
        <sz val="11"/>
        <color rgb="FF000000"/>
        <rFont val="Calibri"/>
      </rPr>
      <t>The optional and extensible natures of the IPv6 extension headers require higher scrutiny since many implementations do not always drop packets with headers that it can’t recognize and hence could cause a DoS on the target device. In addition, the type, length, value (TLV) formatting provides the ability for headers to be very large. According to the DoD IPv6 IA Guidance for MO3, extension headers with an unknown option type value should not be allowed into or out of any network (S0-C2-opt-3).</t>
    </r>
  </si>
  <si>
    <r>
      <rPr>
        <sz val="11"/>
        <color rgb="FF000000"/>
        <rFont val="Calibri"/>
      </rPr>
      <t xml:space="preserve">Review the perimeter router or multi-layer switch configuration and determine if filters are bound to the applicable interfaces to drop all inbound and outbound IPv6 packets containing an undefined option type value regardless of whether they appear in a Hop-by-Hop or Destination Option header. Undefined values are 0x02, 0x03, 0x06 through 0x89 inclusive, 0x8B through 0xC1 inclusive, 0xC4 through 0xC8 inclusive, and anything greater than 0xC9. </t>
    </r>
    <r>
      <rPr>
        <sz val="11"/>
        <color rgb="FF000000"/>
        <rFont val="Calibri"/>
      </rPr>
      <t xml:space="preserve">
</t>
    </r>
    <r>
      <rPr>
        <sz val="11"/>
        <color rgb="FF000000"/>
        <rFont val="Calibri"/>
      </rPr>
      <t>The following example will block any inbound IPv6 packet containing a an extension header with an invalid or undefined option type value:</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ipv6 address 2001:1:0:146::4/64</t>
    </r>
    <r>
      <rPr>
        <sz val="11"/>
        <color rgb="FF000000"/>
        <rFont val="Calibri"/>
      </rPr>
      <t xml:space="preserve">
</t>
    </r>
    <r>
      <rPr>
        <sz val="11"/>
        <color rgb="FF000000"/>
        <rFont val="Calibri"/>
      </rPr>
      <t xml:space="preserve"> ipv6 traffic-filter IPV6_INGRESS_ACL 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ipv6 access-list IPV6-INGRESS_ACL</t>
    </r>
    <r>
      <rPr>
        <sz val="11"/>
        <color rgb="FF000000"/>
        <rFont val="Calibri"/>
      </rPr>
      <t xml:space="preserve">
</t>
    </r>
    <r>
      <rPr>
        <sz val="11"/>
        <color rgb="FF000000"/>
        <rFont val="Calibri"/>
      </rPr>
      <t>deny any any dest-option-type 2</t>
    </r>
    <r>
      <rPr>
        <sz val="11"/>
        <color rgb="FF000000"/>
        <rFont val="Calibri"/>
      </rPr>
      <t xml:space="preserve">
</t>
    </r>
    <r>
      <rPr>
        <sz val="11"/>
        <color rgb="FF000000"/>
        <rFont val="Calibri"/>
      </rPr>
      <t>deny any any dest-option-type 3</t>
    </r>
    <r>
      <rPr>
        <sz val="11"/>
        <color rgb="FF000000"/>
        <rFont val="Calibri"/>
      </rPr>
      <t xml:space="preserve">
</t>
    </r>
    <r>
      <rPr>
        <sz val="11"/>
        <color rgb="FF000000"/>
        <rFont val="Calibri"/>
      </rPr>
      <t>deny any any dest-option-type 6</t>
    </r>
    <r>
      <rPr>
        <sz val="11"/>
        <color rgb="FF000000"/>
        <rFont val="Calibri"/>
      </rPr>
      <t xml:space="preserve">
</t>
    </r>
    <r>
      <rPr>
        <sz val="11"/>
        <color rgb="FF000000"/>
        <rFont val="Calibri"/>
      </rPr>
      <t>deny any any dest-option-type 7</t>
    </r>
    <r>
      <rPr>
        <sz val="11"/>
        <color rgb="FF000000"/>
        <rFont val="Calibri"/>
      </rPr>
      <t xml:space="preserve">
</t>
    </r>
    <r>
      <rPr>
        <sz val="11"/>
        <color rgb="FF000000"/>
        <rFont val="Calibri"/>
      </rPr>
      <t>deny any any dest-option-type 8</t>
    </r>
    <r>
      <rPr>
        <sz val="11"/>
        <color rgb="FF000000"/>
        <rFont val="Calibri"/>
      </rPr>
      <t xml:space="preserve">
</t>
    </r>
    <r>
      <rPr>
        <sz val="11"/>
        <color rgb="FF000000"/>
        <rFont val="Calibri"/>
      </rPr>
      <t>…</t>
    </r>
    <r>
      <rPr>
        <sz val="11"/>
        <color rgb="FF000000"/>
        <rFont val="Calibri"/>
      </rPr>
      <t xml:space="preserve">
</t>
    </r>
    <r>
      <rPr>
        <sz val="11"/>
        <color rgb="FF000000"/>
        <rFont val="Calibri"/>
      </rPr>
      <t>deny any any dest-option-type 137</t>
    </r>
    <r>
      <rPr>
        <sz val="11"/>
        <color rgb="FF000000"/>
        <rFont val="Calibri"/>
      </rPr>
      <t xml:space="preserve">
</t>
    </r>
    <r>
      <rPr>
        <sz val="11"/>
        <color rgb="FF000000"/>
        <rFont val="Calibri"/>
      </rPr>
      <t>deny any any dest-option-type 139</t>
    </r>
    <r>
      <rPr>
        <sz val="11"/>
        <color rgb="FF000000"/>
        <rFont val="Calibri"/>
      </rPr>
      <t xml:space="preserve">
</t>
    </r>
    <r>
      <rPr>
        <sz val="11"/>
        <color rgb="FF000000"/>
        <rFont val="Calibri"/>
      </rPr>
      <t>deny any any dest-option-type 193</t>
    </r>
    <r>
      <rPr>
        <sz val="11"/>
        <color rgb="FF000000"/>
        <rFont val="Calibri"/>
      </rPr>
      <t xml:space="preserve">
</t>
    </r>
    <r>
      <rPr>
        <sz val="11"/>
        <color rgb="FF000000"/>
        <rFont val="Calibri"/>
      </rPr>
      <t>deny any any dest-option-type 196</t>
    </r>
    <r>
      <rPr>
        <sz val="11"/>
        <color rgb="FF000000"/>
        <rFont val="Calibri"/>
      </rPr>
      <t xml:space="preserve">
</t>
    </r>
    <r>
      <rPr>
        <sz val="11"/>
        <color rgb="FF000000"/>
        <rFont val="Calibri"/>
      </rPr>
      <t>deny any any dest-option-type 197</t>
    </r>
    <r>
      <rPr>
        <sz val="11"/>
        <color rgb="FF000000"/>
        <rFont val="Calibri"/>
      </rPr>
      <t xml:space="preserve">
</t>
    </r>
    <r>
      <rPr>
        <sz val="11"/>
        <color rgb="FF000000"/>
        <rFont val="Calibri"/>
      </rPr>
      <t>deny any any dest-option-type 198</t>
    </r>
    <r>
      <rPr>
        <sz val="11"/>
        <color rgb="FF000000"/>
        <rFont val="Calibri"/>
      </rPr>
      <t xml:space="preserve">
</t>
    </r>
    <r>
      <rPr>
        <sz val="11"/>
        <color rgb="FF000000"/>
        <rFont val="Calibri"/>
      </rPr>
      <t>deny any any dest-option-type 199</t>
    </r>
    <r>
      <rPr>
        <sz val="11"/>
        <color rgb="FF000000"/>
        <rFont val="Calibri"/>
      </rPr>
      <t xml:space="preserve">
</t>
    </r>
    <r>
      <rPr>
        <sz val="11"/>
        <color rgb="FF000000"/>
        <rFont val="Calibri"/>
      </rPr>
      <t>deny any any dest-option-type 200</t>
    </r>
    <r>
      <rPr>
        <sz val="11"/>
        <color rgb="FF000000"/>
        <rFont val="Calibri"/>
      </rPr>
      <t xml:space="preserve">
</t>
    </r>
    <r>
      <rPr>
        <sz val="11"/>
        <color rgb="FF000000"/>
        <rFont val="Calibri"/>
      </rPr>
      <t>deny any any dest-option-type 202</t>
    </r>
    <r>
      <rPr>
        <sz val="11"/>
        <color rgb="FF000000"/>
        <rFont val="Calibri"/>
      </rPr>
      <t xml:space="preserve">
</t>
    </r>
    <r>
      <rPr>
        <sz val="11"/>
        <color rgb="FF000000"/>
        <rFont val="Calibri"/>
      </rPr>
      <t>…</t>
    </r>
    <r>
      <rPr>
        <sz val="11"/>
        <color rgb="FF000000"/>
        <rFont val="Calibri"/>
      </rPr>
      <t xml:space="preserve">
</t>
    </r>
    <r>
      <rPr>
        <sz val="11"/>
        <color rgb="FF000000"/>
        <rFont val="Calibri"/>
      </rPr>
      <t>deny any any dest-option-type 255</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ipv6 access-list IPV6_INGRESS_ACL</t>
    </r>
    <r>
      <rPr>
        <sz val="11"/>
        <color rgb="FF000000"/>
        <rFont val="Calibri"/>
      </rPr>
      <t xml:space="preserve">
</t>
    </r>
    <r>
      <rPr>
        <sz val="11"/>
        <color rgb="FF000000"/>
        <rFont val="Calibri"/>
      </rPr>
      <t>deny any any dest-option</t>
    </r>
    <r>
      <rPr>
        <sz val="11"/>
        <color rgb="FF000000"/>
        <rFont val="Calibri"/>
      </rPr>
      <t xml:space="preserve">
</t>
    </r>
    <r>
      <rPr>
        <sz val="11"/>
        <color rgb="FF000000"/>
        <rFont val="Calibri"/>
      </rPr>
      <t xml:space="preserve">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deny ipv6 any any</t>
    </r>
    <r>
      <rPr>
        <sz val="11"/>
        <color rgb="FF000000"/>
        <rFont val="Calibri"/>
      </rPr>
      <t xml:space="preserve">
</t>
    </r>
    <r>
      <rPr>
        <sz val="11"/>
        <color rgb="FF000000"/>
        <rFont val="Calibri"/>
      </rPr>
      <t>Note: Option type 0(0x00) and 1(0x01) are reserved for the Pad1 and PadN options respectively. They are used for both Hop-by-Hop or Destination Option header when it is necessary to align subsequent options and to pad out the header to a multiple of 8 octets in length.</t>
    </r>
  </si>
  <si>
    <t>V-30660</t>
  </si>
  <si>
    <r>
      <rPr>
        <sz val="11"/>
        <rFont val="Calibri"/>
      </rPr>
      <t>The administrator must ensure the 6-to-4 router is configured to drop any IPv4 packets with protocol 41 received from the internal network.</t>
    </r>
  </si>
  <si>
    <r>
      <rPr>
        <sz val="11"/>
        <color rgb="FF000000"/>
        <rFont val="Calibri"/>
      </rPr>
      <t>If the router is functioning as a 6to4 router, configure an egress filter (inbound on the internal-facing interface) to drop any outbound IPv4 packets that are tunneling IPv6 packets.</t>
    </r>
  </si>
  <si>
    <r>
      <rPr>
        <sz val="11"/>
        <color rgb="FF000000"/>
        <rFont val="Calibri"/>
      </rPr>
      <t>The 6to4 specific filters accomplish the role of endpoint verification and provide assurance that the tunnels are being used properly. This primary guidance assumes that only the designated 6to4 router is allowed to form tunnel packets. If they are being formed inside an enclave and passed to the 6to4 router, they are suspicious and must be dropped. In accordance with DoD IPv6 IA Guidance for MO3 (S5-C7-8), packets as such must be dropped and logged as a security event.</t>
    </r>
  </si>
  <si>
    <r>
      <rPr>
        <sz val="11"/>
        <color rgb="FF000000"/>
        <rFont val="Calibri"/>
      </rPr>
      <t>If the router is functioning as a 6to4 router, verify that there is an egress filter (inbound on the internal-facing interface) to drop any outbound IPv4 packets that are tunneling IPv6 packets.</t>
    </r>
    <r>
      <rPr>
        <sz val="11"/>
        <color rgb="FF000000"/>
        <rFont val="Calibri"/>
      </rPr>
      <t xml:space="preserve">
</t>
    </r>
    <r>
      <rPr>
        <sz val="11"/>
        <color rgb="FF000000"/>
        <rFont val="Calibri"/>
      </rPr>
      <t>Step 1: Determine if the router is functioning as a 6to4 router. You should find a tunnel configuration similar to the following example:</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no ip address</t>
    </r>
    <r>
      <rPr>
        <sz val="11"/>
        <color rgb="FF000000"/>
        <rFont val="Calibri"/>
      </rPr>
      <t xml:space="preserve">
</t>
    </r>
    <r>
      <rPr>
        <sz val="11"/>
        <color rgb="FF000000"/>
        <rFont val="Calibri"/>
      </rPr>
      <t xml:space="preserve"> no ip redirects</t>
    </r>
    <r>
      <rPr>
        <sz val="11"/>
        <color rgb="FF000000"/>
        <rFont val="Calibri"/>
      </rPr>
      <t xml:space="preserve">
</t>
    </r>
    <r>
      <rPr>
        <sz val="11"/>
        <color rgb="FF000000"/>
        <rFont val="Calibri"/>
      </rPr>
      <t xml:space="preserve"> ipv6 address 2000:C0A8:6301::1/64</t>
    </r>
    <r>
      <rPr>
        <sz val="11"/>
        <color rgb="FF000000"/>
        <rFont val="Calibri"/>
      </rPr>
      <t xml:space="preserve">
</t>
    </r>
    <r>
      <rPr>
        <sz val="11"/>
        <color rgb="FF000000"/>
        <rFont val="Calibri"/>
      </rPr>
      <t xml:space="preserve"> tunnel source FastEthernet0/1</t>
    </r>
    <r>
      <rPr>
        <sz val="11"/>
        <color rgb="FF000000"/>
        <rFont val="Calibri"/>
      </rPr>
      <t xml:space="preserve">
</t>
    </r>
    <r>
      <rPr>
        <sz val="11"/>
        <color rgb="FF000000"/>
        <rFont val="Calibri"/>
      </rPr>
      <t xml:space="preserve"> tunnel mode ipv6ip 6to4</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ipv6 route 2002::/16 Tunnel0</t>
    </r>
    <r>
      <rPr>
        <sz val="11"/>
        <color rgb="FF000000"/>
        <rFont val="Calibri"/>
      </rPr>
      <t xml:space="preserve">
</t>
    </r>
    <r>
      <rPr>
        <sz val="11"/>
        <color rgb="FF000000"/>
        <rFont val="Calibri"/>
      </rPr>
      <t>Step 2: Verify that there is an egress filter (inbound on the internal-facing interface) to drop any outbound IPv4 packets that are tunneling IPv6 packets. You should find a configuration similar to the following example:</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internal link</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ipv6 address 6TO4PREFIX ::1:0:0:0:1/64</t>
    </r>
    <r>
      <rPr>
        <sz val="11"/>
        <color rgb="FF000000"/>
        <rFont val="Calibri"/>
      </rPr>
      <t xml:space="preserve">
</t>
    </r>
    <r>
      <rPr>
        <sz val="11"/>
        <color rgb="FF000000"/>
        <rFont val="Calibri"/>
      </rPr>
      <t xml:space="preserve"> ip access-group IPV4_EGRESS_FILTER in</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IPV4_EGRESS_FILTER</t>
    </r>
    <r>
      <rPr>
        <sz val="11"/>
        <color rgb="FF000000"/>
        <rFont val="Calibri"/>
      </rPr>
      <t xml:space="preserve">
</t>
    </r>
    <r>
      <rPr>
        <sz val="11"/>
        <color rgb="FF000000"/>
        <rFont val="Calibri"/>
      </rPr>
      <t>remark only this 6to4 router can tunnel IPv6 traffic</t>
    </r>
    <r>
      <rPr>
        <sz val="11"/>
        <color rgb="FF000000"/>
        <rFont val="Calibri"/>
      </rPr>
      <t xml:space="preserve">
</t>
    </r>
    <r>
      <rPr>
        <sz val="11"/>
        <color rgb="FF000000"/>
        <rFont val="Calibri"/>
      </rPr>
      <t>deny  41 any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Note: normally you would want to configure the internal interface for a 6to4 router as dual stack. However IPv6 only is possible and if configured as such, having an IPv4 ACL is irrelevant since the interface will not accept any IPv4 packets.</t>
    </r>
  </si>
  <si>
    <t>V-30736</t>
  </si>
  <si>
    <r>
      <rPr>
        <sz val="11"/>
        <rFont val="Calibri"/>
      </rPr>
      <t>The administrator must ensure the 6-to-4 router is configured to drop any outbound IPv6 packets from the internal network with a source address that is not within the 6to4 prefix 2002:V4ADDR::/48 where V4ADDR is the designated IPv4 6to4 address for the enclave.</t>
    </r>
  </si>
  <si>
    <r>
      <rPr>
        <sz val="11"/>
        <color rgb="FF000000"/>
        <rFont val="Calibri"/>
      </rPr>
      <t>If the router is functioning as a 6to4 router, configure an egress filter (inbound on the internal-facing interface) to drop any outbound IPv6 packets from the internal network with a source address that is not within the 6to4 prefix 2002:V4ADDR::/48 where V4ADDR is the designated IPv4 6to4 address for the enclave.</t>
    </r>
  </si>
  <si>
    <r>
      <rPr>
        <sz val="11"/>
        <color rgb="FF000000"/>
        <rFont val="Calibri"/>
      </rPr>
      <t>An automatic 6to4 tunnel allows isolated IPv6 domains to be connected over an IPv4 network and allows connections to remote IPv6 networks. The key difference between this deployment and manually configured tunnels is that the routers are not configured in pairs and thus do not require manual configuration because they treat the IPv4 infrastructure as a virtual non-broadcast link, using an IPv4 address embedded in the IPv6 address to find the remote end of the tunnel. In other words, the tunnel destination is determined by the IPv4 address of the external interface of the 6to4 router that is concatenated to the 2002::/16 prefix in the format 2002: V4ADDR::/48.  Hence, the imbedded V4ADDR of the 6to4 prefix must belong to the same ipv4 prefix as configured on the external-facing interface of the 6to4 router.</t>
    </r>
  </si>
  <si>
    <r>
      <rPr>
        <sz val="11"/>
        <color rgb="FF000000"/>
        <rFont val="Calibri"/>
      </rPr>
      <t>If the router is functioning as a 6to4 router, verify that an egress filter (inbound on the internal-facing interface) has been configured to drop any outbound IPv6 packets from the internal network with a source address that is not within the 6to4 prefix 2002:V4ADDR::/48 where V4ADDR is the designated IPv4 6to4 address for the enclave.</t>
    </r>
    <r>
      <rPr>
        <sz val="11"/>
        <color rgb="FF000000"/>
        <rFont val="Calibri"/>
      </rPr>
      <t xml:space="preserve">
</t>
    </r>
    <r>
      <rPr>
        <sz val="11"/>
        <color rgb="FF000000"/>
        <rFont val="Calibri"/>
      </rPr>
      <t>The examples below are using 2002:c612:1::/48 where c612:1 maps to 198.18.0.1 which is the imbedded V4ADDR. The subnet in this example is 2002:c612:1:1::/64. The IPV6 ACL will filter the source address of the IPv6 packets before they are forwarded to the 6to4 tunnel.</t>
    </r>
    <r>
      <rPr>
        <sz val="11"/>
        <color rgb="FF000000"/>
        <rFont val="Calibri"/>
      </rPr>
      <t xml:space="preserve">
</t>
    </r>
    <r>
      <rPr>
        <sz val="11"/>
        <color rgb="FF000000"/>
        <rFont val="Calibri"/>
      </rPr>
      <t>ipv6 general-prefix 6TO4_PREFIX 6to4 FastEthernet0/1</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ipv6 address 2000:c0a8:6301::1/64 </t>
    </r>
    <r>
      <rPr>
        <sz val="11"/>
        <color rgb="FF000000"/>
        <rFont val="Calibri"/>
      </rPr>
      <t xml:space="preserve">
</t>
    </r>
    <r>
      <rPr>
        <sz val="11"/>
        <color rgb="FF000000"/>
        <rFont val="Calibri"/>
      </rPr>
      <t xml:space="preserve"> tunnel source FastEthernet0/0</t>
    </r>
    <r>
      <rPr>
        <sz val="11"/>
        <color rgb="FF000000"/>
        <rFont val="Calibri"/>
      </rPr>
      <t xml:space="preserve">
</t>
    </r>
    <r>
      <rPr>
        <sz val="11"/>
        <color rgb="FF000000"/>
        <rFont val="Calibri"/>
      </rPr>
      <t xml:space="preserve"> tunnel mode ipv6ip 6to4</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 xml:space="preserve"> ip address 10.1.12.1 255.255.255.0</t>
    </r>
    <r>
      <rPr>
        <sz val="11"/>
        <color rgb="FF000000"/>
        <rFont val="Calibri"/>
      </rPr>
      <t xml:space="preserve">
</t>
    </r>
    <r>
      <rPr>
        <sz val="11"/>
        <color rgb="FF000000"/>
        <rFont val="Calibri"/>
      </rPr>
      <t xml:space="preserve"> ipv6 address 6TO4_PREFIX ::1:0:0:0:1/64</t>
    </r>
    <r>
      <rPr>
        <sz val="11"/>
        <color rgb="FF000000"/>
        <rFont val="Calibri"/>
      </rPr>
      <t xml:space="preserve">
</t>
    </r>
    <r>
      <rPr>
        <sz val="11"/>
        <color rgb="FF000000"/>
        <rFont val="Calibri"/>
      </rPr>
      <t xml:space="preserve"> ipv6 traffic-filter IPV6_EGRESS_FILTER in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 address 198.18.0.1 255.255.255.0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ipv6 route 2002::/16 Tunnel0</t>
    </r>
    <r>
      <rPr>
        <sz val="11"/>
        <color rgb="FF000000"/>
        <rFont val="Calibri"/>
      </rPr>
      <t xml:space="preserve">
</t>
    </r>
    <r>
      <rPr>
        <sz val="11"/>
        <color rgb="FF000000"/>
        <rFont val="Calibri"/>
      </rPr>
      <t>!</t>
    </r>
    <r>
      <rPr>
        <sz val="11"/>
        <color rgb="FF000000"/>
        <rFont val="Calibri"/>
      </rPr>
      <t xml:space="preserve">
</t>
    </r>
    <r>
      <rPr>
        <sz val="11"/>
        <color rgb="FF000000"/>
        <rFont val="Calibri"/>
      </rPr>
      <t>ipv6 access-list IPV6_EGRESS_FILTER</t>
    </r>
    <r>
      <rPr>
        <sz val="11"/>
        <color rgb="FF000000"/>
        <rFont val="Calibri"/>
      </rPr>
      <t xml:space="preserve">
</t>
    </r>
    <r>
      <rPr>
        <sz val="11"/>
        <color rgb="FF000000"/>
        <rFont val="Calibri"/>
      </rPr>
      <t>permit ipv6 2002:C612:1::/48 any</t>
    </r>
    <r>
      <rPr>
        <sz val="11"/>
        <color rgb="FF000000"/>
        <rFont val="Calibri"/>
      </rPr>
      <t xml:space="preserve">
</t>
    </r>
    <r>
      <rPr>
        <sz val="11"/>
        <color rgb="FF000000"/>
        <rFont val="Calibri"/>
      </rPr>
      <t>deny ipv6 any any log</t>
    </r>
    <r>
      <rPr>
        <sz val="11"/>
        <color rgb="FF000000"/>
        <rFont val="Calibri"/>
      </rPr>
      <t xml:space="preserve">
</t>
    </r>
    <r>
      <rPr>
        <sz val="11"/>
        <color rgb="FF000000"/>
        <rFont val="Calibri"/>
      </rPr>
      <t>Note: normally  you would want to configure the internal interface dual stack, allthough IPv6 only is possible.</t>
    </r>
  </si>
  <si>
    <t>V-30744</t>
  </si>
  <si>
    <r>
      <rPr>
        <sz val="11"/>
        <rFont val="Calibri"/>
      </rPr>
      <t>The administrator must ensure the that all L2TPv3 sessions are authenticated prior to transporting traffic.</t>
    </r>
  </si>
  <si>
    <r>
      <rPr>
        <sz val="11"/>
        <color rgb="FF000000"/>
        <rFont val="Calibri"/>
      </rPr>
      <t>Configure L2TPv3 to use authentication for any peering sessions.</t>
    </r>
  </si>
  <si>
    <r>
      <rPr>
        <sz val="11"/>
        <color rgb="FF000000"/>
        <rFont val="Calibri"/>
      </rPr>
      <t>L2TPv3 sessions can be used to transport layer-2 protocols across an IP backbone. These protocols were intended for link-local scope only and are therefore less defended and not as well-known. As stated in DoD IPv6 IA Guidance for MO3 (S4-C7-1), the L2TP tunnels can also carry IP packets that are very difficult to filter because of the additional encapsulation. Hence, it is imperative that L2TP sessions are authenticated prior to transporting traffic.</t>
    </r>
  </si>
  <si>
    <r>
      <rPr>
        <sz val="11"/>
        <color rgb="FF000000"/>
        <rFont val="Calibri"/>
      </rPr>
      <t>Review the router or multi-layer switch configuration and determine if L2TPv3 has been configured to provide transport across an IP network. If it has been configured, verify that the L2TPv3 session requires authentication.</t>
    </r>
    <r>
      <rPr>
        <sz val="11"/>
        <color rgb="FF000000"/>
        <rFont val="Calibri"/>
      </rPr>
      <t xml:space="preserve">
</t>
    </r>
    <r>
      <rPr>
        <sz val="11"/>
        <color rgb="FF000000"/>
        <rFont val="Calibri"/>
      </rPr>
      <t>Step 1: Determine if an L2TPv3 pseudowire is configured on an interface which will look similar to the following configuration:</t>
    </r>
    <r>
      <rPr>
        <sz val="11"/>
        <color rgb="FF000000"/>
        <rFont val="Calibri"/>
      </rPr>
      <t xml:space="preserve">
</t>
    </r>
    <r>
      <rPr>
        <sz val="11"/>
        <color rgb="FF000000"/>
        <rFont val="Calibri"/>
      </rPr>
      <t>pseudowire-class L2TPV3</t>
    </r>
    <r>
      <rPr>
        <sz val="11"/>
        <color rgb="FF000000"/>
        <rFont val="Calibri"/>
      </rPr>
      <t xml:space="preserve">
</t>
    </r>
    <r>
      <rPr>
        <sz val="11"/>
        <color rgb="FF000000"/>
        <rFont val="Calibri"/>
      </rPr>
      <t>encapsulation l2tpv3</t>
    </r>
    <r>
      <rPr>
        <sz val="11"/>
        <color rgb="FF000000"/>
        <rFont val="Calibri"/>
      </rPr>
      <t xml:space="preserve">
</t>
    </r>
    <r>
      <rPr>
        <sz val="11"/>
        <color rgb="FF000000"/>
        <rFont val="Calibri"/>
      </rPr>
      <t>ip local interface Loopback0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ip address 1.1.1.1 255.255.255.255</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xconnect 5.5.5.5  1 encapsulation l2tpv3 pw-class L2TPV3</t>
    </r>
    <r>
      <rPr>
        <sz val="11"/>
        <color rgb="FF000000"/>
        <rFont val="Calibri"/>
      </rPr>
      <t xml:space="preserve">
</t>
    </r>
    <r>
      <rPr>
        <sz val="11"/>
        <color rgb="FF000000"/>
        <rFont val="Calibri"/>
      </rPr>
      <t>If you do not see a configuration similar to the one above, then this vulnerability is not applicable. Otherwise, proceed to step 2.</t>
    </r>
    <r>
      <rPr>
        <sz val="11"/>
        <color rgb="FF000000"/>
        <rFont val="Calibri"/>
      </rPr>
      <t xml:space="preserve">
</t>
    </r>
    <r>
      <rPr>
        <sz val="11"/>
        <color rgb="FF000000"/>
        <rFont val="Calibri"/>
      </rPr>
      <t>Step2: Verify that the l2tp-class global command has been configured with authentication as shown in the following example.</t>
    </r>
    <r>
      <rPr>
        <sz val="11"/>
        <color rgb="FF000000"/>
        <rFont val="Calibri"/>
      </rPr>
      <t xml:space="preserve">
</t>
    </r>
    <r>
      <rPr>
        <sz val="11"/>
        <color rgb="FF000000"/>
        <rFont val="Calibri"/>
      </rPr>
      <t>l2tp-class L2TP_CLASS</t>
    </r>
    <r>
      <rPr>
        <sz val="11"/>
        <color rgb="FF000000"/>
        <rFont val="Calibri"/>
      </rPr>
      <t xml:space="preserve">
</t>
    </r>
    <r>
      <rPr>
        <sz val="11"/>
        <color rgb="FF000000"/>
        <rFont val="Calibri"/>
      </rPr>
      <t xml:space="preserve"> authentication</t>
    </r>
    <r>
      <rPr>
        <sz val="11"/>
        <color rgb="FF000000"/>
        <rFont val="Calibri"/>
      </rPr>
      <t xml:space="preserve">
</t>
    </r>
    <r>
      <rPr>
        <sz val="11"/>
        <color rgb="FF000000"/>
        <rFont val="Calibri"/>
      </rPr>
      <t xml:space="preserve"> password 7 011E1F145A1815182E5E4A</t>
    </r>
    <r>
      <rPr>
        <sz val="11"/>
        <color rgb="FF000000"/>
        <rFont val="Calibri"/>
      </rPr>
      <t xml:space="preserve">
</t>
    </r>
    <r>
      <rPr>
        <sz val="11"/>
        <color rgb="FF000000"/>
        <rFont val="Calibri"/>
      </rPr>
      <t>Note: If a password is not configured in the l2tp-class command the password associated with the remote peer router is taken from the value entered with the global username hostname password value.</t>
    </r>
    <r>
      <rPr>
        <sz val="11"/>
        <color rgb="FF000000"/>
        <rFont val="Calibri"/>
      </rPr>
      <t xml:space="preserve">
</t>
    </r>
    <r>
      <rPr>
        <sz val="11"/>
        <color rgb="FF000000"/>
        <rFont val="Calibri"/>
      </rPr>
      <t>Note: Layer 2 Forwarding or L2F (RFC2341), which is the "version 1",  and L2TPv2 (RFC 2661) are used for remote access services based on the Virtual Private Dial-up Network (VPDN) model—not for tunneling IP packets across a backbone as with L2TPv3. With the VPDN model, a user obtains a layer-2 connection to a RAS using dialup PSTN or ISDN service and then establishes a PPP session over that connection. The L2 termination and PPP session endpoints reside on the RAS. L2TP extends the PPP model by allowing the L2 and PPP endpoints to reside on different devices that are interconnected by a backbone network. A remote access client has an L2 connection to an L2TP Access Concentrator (LAC) that tunnels PPP frames across the IP backbone to the L2TP Network Server (LNS) residing in the private network.</t>
    </r>
  </si>
  <si>
    <t>V-31285</t>
  </si>
  <si>
    <r>
      <rPr>
        <sz val="11"/>
        <rFont val="Calibri"/>
      </rPr>
      <t>The network element must authenticate all BGP peers within the same or between autonomous systems (AS).</t>
    </r>
  </si>
  <si>
    <r>
      <rPr>
        <sz val="11"/>
        <color rgb="FF000000"/>
        <rFont val="Calibri"/>
      </rPr>
      <t>Configure the device to authenticate all BGP peers.</t>
    </r>
  </si>
  <si>
    <r>
      <rPr>
        <sz val="11"/>
        <color rgb="FF000000"/>
        <rFont val="Calibri"/>
      </rPr>
      <t>As specified in RFC 793, TCP utilizes sequence checking to ensure proper ordering of received packets. RFC 793 also specifies that RST (reset) control flags should be processed immediately, without waiting for out of sequence packets to arrive. RFC 793 also requires that sequence numbers are checked against the window size before accepting data or control flags as valid. A router receiving an RST segment will close the TCP session with the BGP peer that is being spoofed; thereby, purging all routes learned from that BGP neighbor. A RST segment is valid as long as the sequence number is within the window. The TCP reset attack is made possible due to the requirements that Reset flags should be processed immediately and that a TCP endpoint must accept out of order packets that are within the range of a window size. This reduces the number of sequence number guesses the attack must make by a factor equivalent to the active window size. Each sequence number guess made by the attacker can be simply incremented by the receiving connections window size. The BGP peering session can protect itself against such an attack by authenticating each TCP segment. The TCP header options include an MD5 signature in every packet and are checked prior to the acceptance and processing of any TCP packet—including RST flags.</t>
    </r>
    <r>
      <rPr>
        <sz val="11"/>
        <color rgb="FF000000"/>
        <rFont val="Calibri"/>
      </rPr>
      <t xml:space="preserve">
</t>
    </r>
    <r>
      <rPr>
        <sz val="11"/>
        <color rgb="FF000000"/>
        <rFont val="Calibri"/>
      </rPr>
      <t>One way to create havoc in a network is to advertise bogus routes to a network. A rogue router could send a fictitious routing update to convince a BGP router to send traffic to an incorrect or rogue destination. This diverted traffic could be analyzed to learn confidential information of the site’s network, or merely used to disrupt the network’s ability to effectively communicate with other networks. An autonomous system can advertise incorrect information by sending BGP updates messages to routers in a neighboring AS. A malicious AS can advertise a prefix originated from another AS and claim that it is the originator (prefix hijacking). Neighboring autonomous systems receiving this announcement will believe that the malicious AS is the prefix owner and route packets to it.</t>
    </r>
  </si>
  <si>
    <r>
      <rPr>
        <sz val="11"/>
        <color rgb="FF000000"/>
        <rFont val="Calibri"/>
      </rPr>
      <t>Review the router configuration to determine if authentication is being used for all peers. A password should be defined for each BGP neighbor regardless of the autonomous system the peer belongs as shown in the following example:</t>
    </r>
    <r>
      <rPr>
        <sz val="11"/>
        <color rgb="FF000000"/>
        <rFont val="Calibri"/>
      </rPr>
      <t xml:space="preserve">
</t>
    </r>
    <r>
      <rPr>
        <sz val="11"/>
        <color rgb="FF000000"/>
        <rFont val="Calibri"/>
      </rPr>
      <t>outer bgp 100</t>
    </r>
    <r>
      <rPr>
        <sz val="11"/>
        <color rgb="FF000000"/>
        <rFont val="Calibri"/>
      </rPr>
      <t xml:space="preserve">
</t>
    </r>
    <r>
      <rPr>
        <sz val="11"/>
        <color rgb="FF000000"/>
        <rFont val="Calibri"/>
      </rPr>
      <t>neighbor external-peers peer-group</t>
    </r>
    <r>
      <rPr>
        <sz val="11"/>
        <color rgb="FF000000"/>
        <rFont val="Calibri"/>
      </rPr>
      <t xml:space="preserve">
</t>
    </r>
    <r>
      <rPr>
        <sz val="11"/>
        <color rgb="FF000000"/>
        <rFont val="Calibri"/>
      </rPr>
      <t>neighbor 171.69.232.90 remote-as 200</t>
    </r>
    <r>
      <rPr>
        <sz val="11"/>
        <color rgb="FF000000"/>
        <rFont val="Calibri"/>
      </rPr>
      <t xml:space="preserve">
</t>
    </r>
    <r>
      <rPr>
        <sz val="11"/>
        <color rgb="FF000000"/>
        <rFont val="Calibri"/>
      </rPr>
      <t>neighbor 171.69.232.90 peer-group external-peers</t>
    </r>
    <r>
      <rPr>
        <sz val="11"/>
        <color rgb="FF000000"/>
        <rFont val="Calibri"/>
      </rPr>
      <t xml:space="preserve">
</t>
    </r>
    <r>
      <rPr>
        <sz val="11"/>
        <color rgb="FF000000"/>
        <rFont val="Calibri"/>
      </rPr>
      <t>neighbor 171.69.232.100 remote-as 300</t>
    </r>
    <r>
      <rPr>
        <sz val="11"/>
        <color rgb="FF000000"/>
        <rFont val="Calibri"/>
      </rPr>
      <t xml:space="preserve">
</t>
    </r>
    <r>
      <rPr>
        <sz val="11"/>
        <color rgb="FF000000"/>
        <rFont val="Calibri"/>
      </rPr>
      <t>neighbor 171.69.232.100 peer-group external-peers</t>
    </r>
    <r>
      <rPr>
        <sz val="11"/>
        <color rgb="FF000000"/>
        <rFont val="Calibri"/>
      </rPr>
      <t xml:space="preserve">
</t>
    </r>
    <r>
      <rPr>
        <sz val="11"/>
        <color rgb="FF000000"/>
        <rFont val="Calibri"/>
      </rPr>
      <t>neighbor 171.69.232.90 password xxxxxxxxxx</t>
    </r>
    <r>
      <rPr>
        <sz val="11"/>
        <color rgb="FF000000"/>
        <rFont val="Calibri"/>
      </rPr>
      <t xml:space="preserve">
</t>
    </r>
    <r>
      <rPr>
        <sz val="11"/>
        <color rgb="FF000000"/>
        <rFont val="Calibri"/>
      </rPr>
      <t>neighbor 171.69.232.100 password xxxxxxxxxx</t>
    </r>
  </si>
  <si>
    <t>V-64805</t>
  </si>
  <si>
    <r>
      <rPr>
        <sz val="11"/>
        <rFont val="Calibri"/>
      </rPr>
      <t>The network element must have the Maintenance Operation Protocol (MOP) service disabled.</t>
    </r>
  </si>
  <si>
    <r>
      <rPr>
        <sz val="11"/>
        <color rgb="FF000000"/>
        <rFont val="Calibri"/>
      </rPr>
      <t xml:space="preserve">Configure the device to disable Maintenance Operation Protocol (MOP). Issue the following command on all Ethernet, FastEthernet, and GigabitEthernet interfaces: </t>
    </r>
    <r>
      <rPr>
        <sz val="11"/>
        <color rgb="FF000000"/>
        <rFont val="Calibri"/>
      </rPr>
      <t xml:space="preserve">
</t>
    </r>
    <r>
      <rPr>
        <sz val="11"/>
        <color rgb="FF000000"/>
        <rFont val="Calibri"/>
      </rPr>
      <t>(config-if) no mop enable</t>
    </r>
    <r>
      <rPr>
        <sz val="11"/>
        <color rgb="FF000000"/>
        <rFont val="Calibri"/>
      </rPr>
      <t xml:space="preserve">
</t>
    </r>
    <r>
      <rPr>
        <sz val="11"/>
        <color rgb="FF000000"/>
        <rFont val="Calibri"/>
      </rPr>
      <t>Not all releases of Cisco IOS support this capability and this does not apply to Cisco NX OS. Document the IOS release and feature set; if the device IOS does not support Maintenance Operation Protocol, no configuration change is necessary.</t>
    </r>
  </si>
  <si>
    <r>
      <rPr>
        <sz val="11"/>
        <color rgb="FF000000"/>
        <rFont val="Calibri"/>
      </rPr>
      <t xml:space="preserve">The Maintenance Operations Protocol (MOP) was developed by Digital Equipment Corporation to be used for remote communications. Cisco IOS software routers implement MOP to gather configuration information when communicating with DECNet networks. By default, MOP is enabled on all Ethernet, FastEthernet, and GigabitEthernet interfaces, and disabled on all other type of interfaces. The MOP RC data is carried directly over L2 frames, with no L3 addressing at all, so any RC session is limited to devices that are either on the same physical network segment or in separate network segments that are bridged. It is possible to connect to a Cisco IOS device using a MOP RC client and, with a valid set of credentials, establish an interactive remote session.  </t>
    </r>
    <r>
      <rPr>
        <sz val="11"/>
        <color rgb="FF000000"/>
        <rFont val="Calibri"/>
      </rPr>
      <t xml:space="preserve">
</t>
    </r>
    <r>
      <rPr>
        <sz val="11"/>
        <color rgb="FF000000"/>
        <rFont val="Calibri"/>
      </rPr>
      <t>Since this is a Cisco default setting, it will not display in the configuration when enabled. The MOP service must be disabled on each interface by using the "no mop enabled" interface configuration command.</t>
    </r>
  </si>
  <si>
    <r>
      <rPr>
        <sz val="11"/>
        <color rgb="FF000000"/>
        <rFont val="Calibri"/>
      </rPr>
      <t>Review the device configuration; if the statement "no mop enabled" is not present on every enabled Ethernet, FastEthernet, and GigabitEthernet interface, this is a finding.</t>
    </r>
    <r>
      <rPr>
        <sz val="11"/>
        <color rgb="FF000000"/>
        <rFont val="Calibri"/>
      </rPr>
      <t xml:space="preserve">
</t>
    </r>
    <r>
      <rPr>
        <sz val="11"/>
        <color rgb="FF000000"/>
        <rFont val="Calibri"/>
      </rPr>
      <t>Not all releases of Cisco IOS support this capability and this does not apply to Cisco NX OS. If the "no mop enabled" statement is not present in the device configuration, determine if the IOS version and feature set support Maintenance Operations Protocol. If it does not,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</si>
  <si>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</si>
  <si>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</si>
  <si>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</si>
  <si>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</si>
  <si>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</si>
  <si>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</si>
  <si>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</si>
  <si>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</si>
  <si>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</si>
  <si>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</si>
  <si>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</si>
  <si>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</si>
  <si>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</si>
  <si>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</si>
  <si>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</si>
  <si>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</si>
  <si>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</si>
  <si>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</si>
  <si>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</si>
  <si>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</si>
  <si>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</si>
  <si>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</si>
  <si>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</si>
  <si>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</si>
  <si>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</si>
  <si>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</si>
  <si>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</si>
  <si>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</si>
  <si>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</si>
  <si>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Perimeter L3 Switch Security Technical Implementation Guide - Cisco V8R32</t>
  </si>
  <si>
    <t>Developed By:</t>
  </si>
  <si>
    <t>Defense Information Systems Agency (DISA) for the US DoD</t>
  </si>
  <si>
    <t>Release Information:</t>
  </si>
  <si>
    <r>
      <rPr>
        <b/>
        <sz val="11"/>
        <color rgb="FF000000"/>
        <rFont val="Calibri"/>
      </rPr>
      <t>Version:</t>
    </r>
    <r>
      <rPr>
        <sz val="11"/>
        <color rgb="FF000000"/>
        <rFont val="Calibri"/>
      </rPr>
      <t xml:space="preserve"> V8R32    </t>
    </r>
    <r>
      <rPr>
        <b/>
        <sz val="11"/>
        <color rgb="FF000000"/>
        <rFont val="Calibri"/>
      </rPr>
      <t>Date:</t>
    </r>
    <r>
      <rPr>
        <sz val="11"/>
        <color rgb="FF000000"/>
        <rFont val="Calibri"/>
      </rPr>
      <t xml:space="preserve"> 25 January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166</t>
    </r>
  </si>
  <si>
    <t>Download Url:</t>
  </si>
  <si>
    <t>https://www.cyber.mil/stigs</t>
  </si>
  <si>
    <t>Guide Overview:</t>
  </si>
  <si>
    <r>
      <rPr>
        <sz val="11"/>
        <color rgb="FF000000"/>
        <rFont val="Calibri"/>
      </rPr>
      <t>The Perimeter Router and L3 Switch Security Technical Implementation Guides (STIGs) are published as a tool to improve the security of Department of Defense (DoD) information systems. This document is meant for use in conjunction with the Enclave, Network Infrastructure, Secure Remote Computing, and appropriate Operating System (OS) STIGs.</t>
    </r>
    <r>
      <rPr>
        <sz val="11"/>
        <color rgb="FF000000"/>
        <rFont val="Calibri"/>
      </rPr>
      <t xml:space="preserve">
</t>
    </r>
    <r>
      <rPr>
        <sz val="11"/>
        <color rgb="FF000000"/>
        <rFont val="Calibri"/>
      </rPr>
      <t>The Perimeter Router and L3 Switch STIGs are written to address pre-JIE (Joint Information Environment) architectures/enclaves. While some of the requirements will carry over into guidance directly addressing JIE architecture, there may be differences between pre-JIE and JIE requirements due to the differences in scope and surrounding infrastructure; therefore, the Perimeter Router and L3 Switch STIGs do not apply to JIE or Joint Regional Security Stack (JRSS) environments. JIE-specific STIGs are being developed for devices and architectures used in the JIE framework</t>
    </r>
  </si>
  <si>
    <t>Components:</t>
  </si>
  <si>
    <t>L3 Switch Security Technical Implementation Guide - Cisco</t>
  </si>
  <si>
    <r>
      <rPr>
        <i/>
        <sz val="11"/>
        <color rgb="FF000000"/>
        <rFont val="Calibri"/>
      </rPr>
      <t>Title:</t>
    </r>
    <r>
      <rPr>
        <sz val="11"/>
        <color rgb="FF000000"/>
        <rFont val="Calibri"/>
      </rPr>
      <t xml:space="preserve"> Perimeter L3 Switch Security Technical Implementation Guide - Cisco</t>
    </r>
    <r>
      <rPr>
        <sz val="11"/>
        <color rgb="FF000000"/>
        <rFont val="Calibri"/>
      </rPr>
      <t xml:space="preserve">
</t>
    </r>
    <r>
      <rPr>
        <i/>
        <sz val="11"/>
        <color rgb="FF000000"/>
        <rFont val="Calibri"/>
      </rPr>
      <t>Version:</t>
    </r>
    <r>
      <rPr>
        <sz val="11"/>
        <color rgb="FF000000"/>
        <rFont val="Calibri"/>
      </rPr>
      <t xml:space="preserve"> V8R32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164</t>
    </r>
  </si>
  <si>
    <t>L3 Switch</t>
  </si>
  <si>
    <r>
      <rPr>
        <i/>
        <sz val="11"/>
        <color rgb="FF000000"/>
        <rFont val="Calibri"/>
      </rPr>
      <t>Title:</t>
    </r>
    <r>
      <rPr>
        <sz val="11"/>
        <color rgb="FF000000"/>
        <rFont val="Calibri"/>
      </rPr>
      <t xml:space="preserve"> Perimeter L3 Switch Security Technical Implementation Guide</t>
    </r>
    <r>
      <rPr>
        <sz val="11"/>
        <color rgb="FF000000"/>
        <rFont val="Calibri"/>
      </rPr>
      <t xml:space="preserve">
</t>
    </r>
    <r>
      <rPr>
        <i/>
        <sz val="11"/>
        <color rgb="FF000000"/>
        <rFont val="Calibri"/>
      </rPr>
      <t>Version:</t>
    </r>
    <r>
      <rPr>
        <sz val="11"/>
        <color rgb="FF000000"/>
        <rFont val="Calibri"/>
      </rPr>
      <t xml:space="preserve"> V8R32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151</t>
    </r>
  </si>
  <si>
    <t>Router Security Technical Implementation Guide Cisco</t>
  </si>
  <si>
    <r>
      <rPr>
        <i/>
        <sz val="11"/>
        <color rgb="FF000000"/>
        <rFont val="Calibri"/>
      </rPr>
      <t>Title:</t>
    </r>
    <r>
      <rPr>
        <sz val="11"/>
        <color rgb="FF000000"/>
        <rFont val="Calibri"/>
      </rPr>
      <t xml:space="preserve"> Perimeter Router Security Technical Implementation Guide Cisco</t>
    </r>
    <r>
      <rPr>
        <sz val="11"/>
        <color rgb="FF000000"/>
        <rFont val="Calibri"/>
      </rPr>
      <t xml:space="preserve">
</t>
    </r>
    <r>
      <rPr>
        <i/>
        <sz val="11"/>
        <color rgb="FF000000"/>
        <rFont val="Calibri"/>
      </rPr>
      <t>Version:</t>
    </r>
    <r>
      <rPr>
        <sz val="11"/>
        <color rgb="FF000000"/>
        <rFont val="Calibri"/>
      </rPr>
      <t xml:space="preserve"> V8R32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145</t>
    </r>
  </si>
  <si>
    <r>
      <rPr>
        <i/>
        <sz val="11"/>
        <color rgb="FF000000"/>
        <rFont val="Calibri"/>
      </rPr>
      <t>Title:</t>
    </r>
    <r>
      <rPr>
        <sz val="11"/>
        <color rgb="FF000000"/>
        <rFont val="Calibri"/>
      </rPr>
      <t xml:space="preserve"> Perimeter Router Security Technical Implementation Guide Juniper</t>
    </r>
    <r>
      <rPr>
        <sz val="11"/>
        <color rgb="FF000000"/>
        <rFont val="Calibri"/>
      </rPr>
      <t xml:space="preserve">
</t>
    </r>
    <r>
      <rPr>
        <i/>
        <sz val="11"/>
        <color rgb="FF000000"/>
        <rFont val="Calibri"/>
      </rPr>
      <t>Version:</t>
    </r>
    <r>
      <rPr>
        <sz val="11"/>
        <color rgb="FF000000"/>
        <rFont val="Calibri"/>
      </rPr>
      <t xml:space="preserve"> V8R32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132</t>
    </r>
  </si>
  <si>
    <t>Router</t>
  </si>
  <si>
    <r>
      <rPr>
        <i/>
        <sz val="11"/>
        <color rgb="FF000000"/>
        <rFont val="Calibri"/>
      </rPr>
      <t>Title:</t>
    </r>
    <r>
      <rPr>
        <sz val="11"/>
        <color rgb="FF000000"/>
        <rFont val="Calibri"/>
      </rPr>
      <t xml:space="preserve"> Perimeter Router Security Technical Implementation Guide</t>
    </r>
    <r>
      <rPr>
        <sz val="11"/>
        <color rgb="FF000000"/>
        <rFont val="Calibri"/>
      </rPr>
      <t xml:space="preserve">
</t>
    </r>
    <r>
      <rPr>
        <i/>
        <sz val="11"/>
        <color rgb="FF000000"/>
        <rFont val="Calibri"/>
      </rPr>
      <t>Version:</t>
    </r>
    <r>
      <rPr>
        <sz val="11"/>
        <color rgb="FF000000"/>
        <rFont val="Calibri"/>
      </rPr>
      <t xml:space="preserve"> V8R32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132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</si>
  <si>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</si>
  <si>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</si>
  <si>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</si>
  <si>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</si>
  <si>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</si>
  <si>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</si>
  <si>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</si>
  <si>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</si>
  <si>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</si>
  <si>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</si>
  <si>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</si>
  <si>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</si>
  <si>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</si>
  <si>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</si>
  <si>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</si>
  <si>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</si>
  <si>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</si>
  <si>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</si>
  <si>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</si>
  <si>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</si>
  <si>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</si>
  <si>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</si>
  <si>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</si>
  <si>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</si>
  <si>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</si>
  <si>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</si>
  <si>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</si>
  <si>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</si>
  <si>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</si>
  <si>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</si>
  <si>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</si>
  <si>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</si>
  <si>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</si>
  <si>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</si>
  <si>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</si>
  <si>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</si>
  <si>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</si>
  <si>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</si>
  <si>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</si>
  <si>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</si>
  <si>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</si>
  <si>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</si>
  <si>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</si>
  <si>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</si>
  <si>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</si>
  <si>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</si>
  <si>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</si>
  <si>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Perimeter L3 Switch Security Technical Implementation Guide - Cisco V8R32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</si>
  <si>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</si>
  <si>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</si>
  <si>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</si>
  <si>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</si>
  <si>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</si>
  <si>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</si>
  <si>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</si>
  <si>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</si>
  <si>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</si>
  <si>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</si>
  <si>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</si>
  <si>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</si>
  <si>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</si>
  <si>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</si>
  <si>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</si>
  <si>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</si>
  <si>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</si>
  <si>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</si>
  <si>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</si>
  <si>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</si>
  <si>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</si>
  <si>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</si>
  <si>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</si>
  <si>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</si>
  <si>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</si>
  <si>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</si>
  <si>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</si>
  <si>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</si>
  <si>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</si>
  <si>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</si>
  <si>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</si>
  <si>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</si>
  <si>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</si>
  <si>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</si>
  <si>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</si>
  <si>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</si>
  <si>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</si>
  <si>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</si>
  <si>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</si>
  <si>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</si>
  <si>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</si>
  <si>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</si>
  <si>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</si>
  <si>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</si>
  <si>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</si>
  <si>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</si>
  <si>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</si>
  <si>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(C92)</t>
  </si>
  <si>
    <t>% Must</t>
  </si>
  <si>
    <t>Should Count (C93)</t>
  </si>
  <si>
    <t>% Should</t>
  </si>
  <si>
    <t>Could Count (C94)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</si>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</sst>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7AF-4CCA-BB9E-5BB6C7159C3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7AF-4CCA-BB9E-5BB6C7159C3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166</c:v>
                </c:pt>
              </c:numCache>
            </c:numRef>
          </c:val>
          <c:extLst>
            <c:ext xmlns:c16="http://schemas.microsoft.com/office/drawing/2014/chart" uri="{C3380CC4-5D6E-409C-BE32-E72D297353CC}">
              <c16:uniqueId val="{00000002-17AF-4CCA-BB9E-5BB6C7159C3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L3 Switch Security Technical Implementation Guide - Cisco; L3 Switch</c:v>
                </c:pt>
                <c:pt idx="1">
                  <c:v>L3 Switch Security Technical Implementation Guide - Cisco; L3 Switch; Router Security Technical Implementation Guide Cisco; Router</c:v>
                </c:pt>
                <c:pt idx="2">
                  <c:v>L3 Switch Security Technical Implementation Guide - Cisco; L3 Switch; Router Security Technical Implementation Guide Cisco; Router Security Technical Implementation Guide Juniper; Router</c:v>
                </c:pt>
                <c:pt idx="3">
                  <c:v>L3 Switch Security Technical Implementation Guide - Cisco; Router Security Technical Implementation Guide Cisco</c:v>
                </c:pt>
                <c:pt idx="4">
                  <c:v>L3 Switch; Router Security Technical Implementation Guide Juniper; Router</c:v>
                </c:pt>
                <c:pt idx="5">
                  <c:v>Router Security Technical Implementation Guide Juniper</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482-4297-8914-57646E3EC76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L3 Switch Security Technical Implementation Guide - Cisco; L3 Switch</c:v>
                </c:pt>
                <c:pt idx="1">
                  <c:v>L3 Switch Security Technical Implementation Guide - Cisco; L3 Switch; Router Security Technical Implementation Guide Cisco; Router</c:v>
                </c:pt>
                <c:pt idx="2">
                  <c:v>L3 Switch Security Technical Implementation Guide - Cisco; L3 Switch; Router Security Technical Implementation Guide Cisco; Router Security Technical Implementation Guide Juniper; Router</c:v>
                </c:pt>
                <c:pt idx="3">
                  <c:v>L3 Switch Security Technical Implementation Guide - Cisco; Router Security Technical Implementation Guide Cisco</c:v>
                </c:pt>
                <c:pt idx="4">
                  <c:v>L3 Switch; Router Security Technical Implementation Guide Juniper; Router</c:v>
                </c:pt>
                <c:pt idx="5">
                  <c:v>Router Security Technical Implementation Guide Juniper</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482-4297-8914-57646E3EC76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L3 Switch Security Technical Implementation Guide - Cisco; L3 Switch</c:v>
                </c:pt>
                <c:pt idx="1">
                  <c:v>L3 Switch Security Technical Implementation Guide - Cisco; L3 Switch; Router Security Technical Implementation Guide Cisco; Router</c:v>
                </c:pt>
                <c:pt idx="2">
                  <c:v>L3 Switch Security Technical Implementation Guide - Cisco; L3 Switch; Router Security Technical Implementation Guide Cisco; Router Security Technical Implementation Guide Juniper; Router</c:v>
                </c:pt>
                <c:pt idx="3">
                  <c:v>L3 Switch Security Technical Implementation Guide - Cisco; Router Security Technical Implementation Guide Cisco</c:v>
                </c:pt>
                <c:pt idx="4">
                  <c:v>L3 Switch; Router Security Technical Implementation Guide Juniper; Router</c:v>
                </c:pt>
                <c:pt idx="5">
                  <c:v>Router Security Technical Implementation Guide Juniper</c:v>
                </c:pt>
              </c:strCache>
            </c:strRef>
          </c:cat>
          <c:val>
            <c:numRef>
              <c:f>Dashboard!$E$29:$E$34</c:f>
              <c:numCache>
                <c:formatCode>General</c:formatCode>
                <c:ptCount val="6"/>
                <c:pt idx="0">
                  <c:v>19</c:v>
                </c:pt>
                <c:pt idx="1">
                  <c:v>1</c:v>
                </c:pt>
                <c:pt idx="2">
                  <c:v>130</c:v>
                </c:pt>
                <c:pt idx="3">
                  <c:v>14</c:v>
                </c:pt>
                <c:pt idx="4">
                  <c:v>1</c:v>
                </c:pt>
                <c:pt idx="5">
                  <c:v>1</c:v>
                </c:pt>
              </c:numCache>
            </c:numRef>
          </c:val>
          <c:extLst>
            <c:ext xmlns:c16="http://schemas.microsoft.com/office/drawing/2014/chart" uri="{C3380CC4-5D6E-409C-BE32-E72D297353CC}">
              <c16:uniqueId val="{00000002-A482-4297-8914-57646E3EC76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Dashboard!$C$52:$C$57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C77-4341-AED1-297280F7751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Dashboard!$D$52:$D$57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C77-4341-AED1-297280F7751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Dashboard!$E$52:$E$57</c:f>
              <c:numCache>
                <c:formatCode>General</c:formatCode>
                <c:ptCount val="6"/>
                <c:pt idx="0">
                  <c:v>0</c:v>
                </c:pt>
                <c:pt idx="1">
                  <c:v>0</c:v>
                </c:pt>
                <c:pt idx="2">
                  <c:v>0</c:v>
                </c:pt>
                <c:pt idx="3">
                  <c:v>0</c:v>
                </c:pt>
                <c:pt idx="4">
                  <c:v>0</c:v>
                </c:pt>
                <c:pt idx="5">
                  <c:v>166</c:v>
                </c:pt>
              </c:numCache>
            </c:numRef>
          </c:val>
          <c:extLst>
            <c:ext xmlns:c16="http://schemas.microsoft.com/office/drawing/2014/chart" uri="{C3380CC4-5D6E-409C-BE32-E72D297353CC}">
              <c16:uniqueId val="{00000002-BC77-4341-AED1-297280F7751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Dashboard!$C$75:$C$77</c:f>
              <c:numCache>
                <c:formatCode>General</c:formatCode>
                <c:ptCount val="3"/>
                <c:pt idx="0">
                  <c:v>0</c:v>
                </c:pt>
                <c:pt idx="1">
                  <c:v>0</c:v>
                </c:pt>
                <c:pt idx="2">
                  <c:v>0</c:v>
                </c:pt>
              </c:numCache>
            </c:numRef>
          </c:val>
          <c:extLst>
            <c:ext xmlns:c16="http://schemas.microsoft.com/office/drawing/2014/chart" uri="{C3380CC4-5D6E-409C-BE32-E72D297353CC}">
              <c16:uniqueId val="{00000000-0BD4-4E9E-B453-AB7E97705F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Dashboard!$D$75:$D$77</c:f>
              <c:numCache>
                <c:formatCode>General</c:formatCode>
                <c:ptCount val="3"/>
                <c:pt idx="0">
                  <c:v>0</c:v>
                </c:pt>
                <c:pt idx="1">
                  <c:v>0</c:v>
                </c:pt>
                <c:pt idx="2">
                  <c:v>0</c:v>
                </c:pt>
              </c:numCache>
            </c:numRef>
          </c:val>
          <c:extLst>
            <c:ext xmlns:c16="http://schemas.microsoft.com/office/drawing/2014/chart" uri="{C3380CC4-5D6E-409C-BE32-E72D297353CC}">
              <c16:uniqueId val="{00000001-0BD4-4E9E-B453-AB7E97705F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Dashboard!$E$75:$E$77</c:f>
              <c:numCache>
                <c:formatCode>General</c:formatCode>
                <c:ptCount val="3"/>
                <c:pt idx="0">
                  <c:v>24</c:v>
                </c:pt>
                <c:pt idx="1">
                  <c:v>102</c:v>
                </c:pt>
                <c:pt idx="2">
                  <c:v>40</c:v>
                </c:pt>
              </c:numCache>
            </c:numRef>
          </c:val>
          <c:extLst>
            <c:ext xmlns:c16="http://schemas.microsoft.com/office/drawing/2014/chart" uri="{C3380CC4-5D6E-409C-BE32-E72D297353CC}">
              <c16:uniqueId val="{00000002-0BD4-4E9E-B453-AB7E97705F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Dashboard!$C$92:$C$96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084-4633-B9EA-99BC14E5737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Dashboard!$D$92:$D$96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084-4633-B9EA-99BC14E5737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Dashboard!$E$92:$E$96</c:f>
              <c:numCache>
                <c:formatCode>General</c:formatCode>
                <c:ptCount val="5"/>
                <c:pt idx="0">
                  <c:v>0</c:v>
                </c:pt>
                <c:pt idx="1">
                  <c:v>0</c:v>
                </c:pt>
                <c:pt idx="2">
                  <c:v>0</c:v>
                </c:pt>
                <c:pt idx="3">
                  <c:v>0</c:v>
                </c:pt>
                <c:pt idx="4">
                  <c:v>166</c:v>
                </c:pt>
              </c:numCache>
            </c:numRef>
          </c:val>
          <c:extLst>
            <c:ext xmlns:c16="http://schemas.microsoft.com/office/drawing/2014/chart" uri="{C3380CC4-5D6E-409C-BE32-E72D297353CC}">
              <c16:uniqueId val="{00000002-D084-4633-B9EA-99BC14E5737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Dashboard!$C$113:$C$116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742-499E-8D56-F9052F88DFA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Dashboard!$D$113:$D$116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742-499E-8D56-F9052F88DFA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Dashboard!$E$113:$E$116</c:f>
              <c:numCache>
                <c:formatCode>General</c:formatCode>
                <c:ptCount val="4"/>
                <c:pt idx="0">
                  <c:v>0</c:v>
                </c:pt>
                <c:pt idx="1">
                  <c:v>0</c:v>
                </c:pt>
                <c:pt idx="2">
                  <c:v>0</c:v>
                </c:pt>
                <c:pt idx="3">
                  <c:v>166</c:v>
                </c:pt>
              </c:numCache>
            </c:numRef>
          </c:val>
          <c:extLst>
            <c:ext xmlns:c16="http://schemas.microsoft.com/office/drawing/2014/chart" uri="{C3380CC4-5D6E-409C-BE32-E72D297353CC}">
              <c16:uniqueId val="{00000002-A742-499E-8D56-F9052F88DFA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Dashboard!$P$149:$P$178</c:f>
              <c:numCache>
                <c:formatCode>yyyy\-mm\-dd</c:formatCode>
                <c:ptCount val="30"/>
              </c:numCache>
            </c:numRef>
          </c:cat>
          <c:val>
            <c:numRef>
              <c:f>Dashboard!$R$149:$R$178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D07-4F33-8E88-3BD5E7976C4B}"/>
            </c:ext>
          </c:extLst>
        </c:ser>
        <c:ser>
          <c:idx val="1"/>
          <c:order val="1"/>
          <c:tx>
            <c:v>Must % Resolved</c:v>
          </c:tx>
          <c:spPr>
            <a:ln w="22225" cap="rnd">
              <a:solidFill>
                <a:schemeClr val="accent2"/>
              </a:solidFill>
              <a:round/>
            </a:ln>
            <a:effectLst/>
          </c:spPr>
          <c:marker>
            <c:symbol val="none"/>
          </c:marker>
          <c:cat>
            <c:numRef>
              <c:f>Dashboard!$P$149:$P$178</c:f>
              <c:numCache>
                <c:formatCode>yyyy\-mm\-dd</c:formatCode>
                <c:ptCount val="30"/>
              </c:numCache>
            </c:numRef>
          </c:cat>
          <c:val>
            <c:numRef>
              <c:f>Dashboard!$T$149:$T$178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D07-4F33-8E88-3BD5E7976C4B}"/>
            </c:ext>
          </c:extLst>
        </c:ser>
        <c:ser>
          <c:idx val="2"/>
          <c:order val="2"/>
          <c:tx>
            <c:v>Should % Resolved</c:v>
          </c:tx>
          <c:spPr>
            <a:ln w="22225" cap="rnd">
              <a:solidFill>
                <a:schemeClr val="accent3"/>
              </a:solidFill>
              <a:round/>
            </a:ln>
            <a:effectLst/>
          </c:spPr>
          <c:marker>
            <c:symbol val="none"/>
          </c:marker>
          <c:cat>
            <c:numRef>
              <c:f>Dashboard!$P$149:$P$178</c:f>
              <c:numCache>
                <c:formatCode>yyyy\-mm\-dd</c:formatCode>
                <c:ptCount val="30"/>
              </c:numCache>
            </c:numRef>
          </c:cat>
          <c:val>
            <c:numRef>
              <c:f>Dashboard!$V$149:$V$178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D07-4F33-8E88-3BD5E7976C4B}"/>
            </c:ext>
          </c:extLst>
        </c:ser>
        <c:ser>
          <c:idx val="3"/>
          <c:order val="3"/>
          <c:tx>
            <c:v>Could % Resolved</c:v>
          </c:tx>
          <c:spPr>
            <a:ln w="22225" cap="rnd">
              <a:solidFill>
                <a:schemeClr val="accent4"/>
              </a:solidFill>
              <a:round/>
            </a:ln>
            <a:effectLst/>
          </c:spPr>
          <c:marker>
            <c:symbol val="none"/>
          </c:marker>
          <c:cat>
            <c:numRef>
              <c:f>Dashboard!$P$149:$P$178</c:f>
              <c:numCache>
                <c:formatCode>yyyy\-mm\-dd</c:formatCode>
                <c:ptCount val="30"/>
              </c:numCache>
            </c:numRef>
          </c:cat>
          <c:val>
            <c:numRef>
              <c:f>Dashboard!$X$149:$X$178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D07-4F33-8E88-3BD5E7976C4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Dashboard!$P$191:$P$210</c:f>
              <c:numCache>
                <c:formatCode>yyyy\-mm\-dd</c:formatCode>
                <c:ptCount val="20"/>
              </c:numCache>
            </c:numRef>
          </c:cat>
          <c:val>
            <c:numRef>
              <c:f>Dashboard!$R$191:$R$210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E46-48B3-84BC-25FF6942475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0lsk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3bit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49</xdr:row>
      <xdr:rowOff>95250</xdr:rowOff>
    </xdr:from>
    <xdr:to>
      <xdr:col>15</xdr:col>
      <xdr:colOff>28575</xdr:colOff>
      <xdr:row>66</xdr:row>
      <xdr:rowOff>0</xdr:rowOff>
    </xdr:to>
    <xdr:graphicFrame macro="">
      <xdr:nvGraphicFramePr>
        <xdr:cNvPr id="4" name="Chartkha4v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69</xdr:row>
      <xdr:rowOff>95250</xdr:rowOff>
    </xdr:from>
    <xdr:to>
      <xdr:col>15</xdr:col>
      <xdr:colOff>28575</xdr:colOff>
      <xdr:row>84</xdr:row>
      <xdr:rowOff>47625</xdr:rowOff>
    </xdr:to>
    <xdr:graphicFrame macro="">
      <xdr:nvGraphicFramePr>
        <xdr:cNvPr id="5" name="Chartgkie2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88</xdr:row>
      <xdr:rowOff>95250</xdr:rowOff>
    </xdr:from>
    <xdr:to>
      <xdr:col>15</xdr:col>
      <xdr:colOff>28575</xdr:colOff>
      <xdr:row>104</xdr:row>
      <xdr:rowOff>0</xdr:rowOff>
    </xdr:to>
    <xdr:graphicFrame macro="">
      <xdr:nvGraphicFramePr>
        <xdr:cNvPr id="6" name="Chart5tmfd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107</xdr:row>
      <xdr:rowOff>95250</xdr:rowOff>
    </xdr:from>
    <xdr:to>
      <xdr:col>15</xdr:col>
      <xdr:colOff>28575</xdr:colOff>
      <xdr:row>122</xdr:row>
      <xdr:rowOff>142875</xdr:rowOff>
    </xdr:to>
    <xdr:graphicFrame macro="">
      <xdr:nvGraphicFramePr>
        <xdr:cNvPr id="7" name="Chartbupzs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144</xdr:row>
      <xdr:rowOff>95250</xdr:rowOff>
    </xdr:from>
    <xdr:to>
      <xdr:col>14</xdr:col>
      <xdr:colOff>0</xdr:colOff>
      <xdr:row>167</xdr:row>
      <xdr:rowOff>38100</xdr:rowOff>
    </xdr:to>
    <xdr:graphicFrame macro="">
      <xdr:nvGraphicFramePr>
        <xdr:cNvPr id="8" name="Chartzxpjg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185</xdr:row>
      <xdr:rowOff>95250</xdr:rowOff>
    </xdr:from>
    <xdr:to>
      <xdr:col>14</xdr:col>
      <xdr:colOff>0</xdr:colOff>
      <xdr:row>203</xdr:row>
      <xdr:rowOff>123825</xdr:rowOff>
    </xdr:to>
    <xdr:graphicFrame macro="">
      <xdr:nvGraphicFramePr>
        <xdr:cNvPr id="9" name="Chartconk0m">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67">
  <autoFilter ref="A1:N16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853</v>
      </c>
    </row>
    <row r="3" spans="2:3" ht="15" customHeight="1" x14ac:dyDescent="0.35"/>
    <row r="4" spans="2:3" ht="58" x14ac:dyDescent="0.35">
      <c r="B4" s="20" t="s">
        <v>854</v>
      </c>
      <c r="C4" s="21" t="s">
        <v>855</v>
      </c>
    </row>
    <row r="5" spans="2:3" x14ac:dyDescent="0.35">
      <c r="C5" s="21" t="s">
        <v>856</v>
      </c>
    </row>
    <row r="6" spans="2:3" x14ac:dyDescent="0.35">
      <c r="C6" s="18" t="s">
        <v>857</v>
      </c>
    </row>
    <row r="7" spans="2:3" ht="10" customHeight="1" x14ac:dyDescent="0.35"/>
    <row r="8" spans="2:3" ht="232" x14ac:dyDescent="0.35">
      <c r="B8" s="22" t="s">
        <v>858</v>
      </c>
      <c r="C8" s="21" t="s">
        <v>859</v>
      </c>
    </row>
    <row r="9" spans="2:3" ht="10" customHeight="1" x14ac:dyDescent="0.35"/>
    <row r="10" spans="2:3" ht="35" customHeight="1" x14ac:dyDescent="0.35">
      <c r="B10" s="22" t="s">
        <v>860</v>
      </c>
      <c r="C10" s="21" t="s">
        <v>861</v>
      </c>
    </row>
    <row r="11" spans="2:3" ht="75" customHeight="1" x14ac:dyDescent="0.35">
      <c r="B11" s="18" t="s">
        <v>21</v>
      </c>
      <c r="C11" s="21" t="s">
        <v>862</v>
      </c>
    </row>
    <row r="12" spans="2:3" ht="47" customHeight="1" x14ac:dyDescent="0.35">
      <c r="B12" s="18" t="s">
        <v>21</v>
      </c>
      <c r="C12" s="21" t="s">
        <v>863</v>
      </c>
    </row>
    <row r="13" spans="2:3" ht="35" customHeight="1" x14ac:dyDescent="0.35">
      <c r="B13" s="18" t="s">
        <v>21</v>
      </c>
      <c r="C13" s="21" t="s">
        <v>864</v>
      </c>
    </row>
    <row r="14" spans="2:3" ht="32" customHeight="1" x14ac:dyDescent="0.35">
      <c r="B14" s="18" t="s">
        <v>21</v>
      </c>
      <c r="C14" s="21" t="s">
        <v>865</v>
      </c>
    </row>
    <row r="15" spans="2:3" ht="30" customHeight="1" x14ac:dyDescent="0.35">
      <c r="B15" s="18" t="s">
        <v>21</v>
      </c>
      <c r="C15" s="21" t="s">
        <v>866</v>
      </c>
    </row>
    <row r="16" spans="2:3" ht="10" customHeight="1" x14ac:dyDescent="0.35"/>
    <row r="17" spans="1:3" ht="145" customHeight="1" x14ac:dyDescent="0.35">
      <c r="B17" s="22" t="s">
        <v>867</v>
      </c>
      <c r="C17" s="21" t="s">
        <v>868</v>
      </c>
    </row>
    <row r="18" spans="1:3" ht="10" customHeight="1" x14ac:dyDescent="0.35"/>
    <row r="19" spans="1:3" ht="3" customHeight="1" x14ac:dyDescent="0.35">
      <c r="B19" s="23"/>
      <c r="C19" s="23"/>
    </row>
    <row r="20" spans="1:3" ht="12" customHeight="1" x14ac:dyDescent="0.35"/>
    <row r="21" spans="1:3" ht="35" customHeight="1" x14ac:dyDescent="0.35">
      <c r="A21" s="25"/>
      <c r="B21" s="26" t="s">
        <v>869</v>
      </c>
      <c r="C21" s="27" t="s">
        <v>870</v>
      </c>
    </row>
    <row r="22" spans="1:3" ht="18" customHeight="1" x14ac:dyDescent="0.35">
      <c r="A22" s="25"/>
      <c r="B22" s="25" t="s">
        <v>21</v>
      </c>
      <c r="C22" s="27" t="s">
        <v>871</v>
      </c>
    </row>
    <row r="23" spans="1:3" ht="18" customHeight="1" x14ac:dyDescent="0.35">
      <c r="A23" s="25"/>
      <c r="B23" s="25" t="s">
        <v>21</v>
      </c>
      <c r="C23" s="27" t="s">
        <v>872</v>
      </c>
    </row>
    <row r="24" spans="1:3" ht="18" customHeight="1" x14ac:dyDescent="0.35">
      <c r="A24" s="25"/>
      <c r="B24" s="25" t="s">
        <v>21</v>
      </c>
      <c r="C24" s="27" t="s">
        <v>873</v>
      </c>
    </row>
    <row r="25" spans="1:3" ht="18" customHeight="1" x14ac:dyDescent="0.35">
      <c r="A25" s="25"/>
      <c r="B25" s="25" t="s">
        <v>21</v>
      </c>
      <c r="C25" s="27" t="s">
        <v>874</v>
      </c>
    </row>
    <row r="26" spans="1:3" ht="18" customHeight="1" x14ac:dyDescent="0.35">
      <c r="A26" s="25"/>
      <c r="B26" s="25" t="s">
        <v>21</v>
      </c>
      <c r="C26" s="27" t="s">
        <v>875</v>
      </c>
    </row>
    <row r="27" spans="1:3" ht="18" customHeight="1" x14ac:dyDescent="0.35">
      <c r="A27" s="25"/>
      <c r="B27" s="25" t="s">
        <v>21</v>
      </c>
      <c r="C27" s="27" t="s">
        <v>876</v>
      </c>
    </row>
    <row r="28" spans="1:3" ht="18" customHeight="1" x14ac:dyDescent="0.35">
      <c r="A28" s="25"/>
      <c r="B28" s="25" t="s">
        <v>21</v>
      </c>
      <c r="C28" s="27" t="s">
        <v>877</v>
      </c>
    </row>
    <row r="29" spans="1:3" ht="18" customHeight="1" x14ac:dyDescent="0.35">
      <c r="A29" s="25"/>
      <c r="B29" s="25" t="s">
        <v>21</v>
      </c>
      <c r="C29" s="27" t="s">
        <v>878</v>
      </c>
    </row>
    <row r="30" spans="1:3" ht="44" customHeight="1" x14ac:dyDescent="0.35">
      <c r="A30" s="25"/>
      <c r="B30" s="25" t="s">
        <v>21</v>
      </c>
      <c r="C30" s="28" t="s">
        <v>879</v>
      </c>
    </row>
    <row r="31" spans="1:3" ht="10" customHeight="1" x14ac:dyDescent="0.35"/>
    <row r="32" spans="1:3" ht="3" customHeight="1" x14ac:dyDescent="0.35">
      <c r="B32" s="23"/>
      <c r="C32" s="23"/>
    </row>
    <row r="33" spans="2:3" ht="12" customHeight="1" x14ac:dyDescent="0.35"/>
    <row r="34" spans="2:3" ht="24" customHeight="1" x14ac:dyDescent="0.35">
      <c r="B34" s="29" t="s">
        <v>880</v>
      </c>
      <c r="C34" s="30" t="s">
        <v>881</v>
      </c>
    </row>
    <row r="35" spans="2:3" ht="18.5" x14ac:dyDescent="0.35">
      <c r="B35" s="29" t="s">
        <v>882</v>
      </c>
      <c r="C35" s="31" t="s">
        <v>883</v>
      </c>
    </row>
    <row r="36" spans="2:3" ht="27" customHeight="1" x14ac:dyDescent="0.35">
      <c r="B36" s="32" t="s">
        <v>884</v>
      </c>
      <c r="C36" s="24" t="s">
        <v>885</v>
      </c>
    </row>
    <row r="37" spans="2:3" x14ac:dyDescent="0.35">
      <c r="B37" s="29" t="s">
        <v>886</v>
      </c>
      <c r="C37" s="33" t="s">
        <v>887</v>
      </c>
    </row>
    <row r="38" spans="2:3" ht="10" customHeight="1" x14ac:dyDescent="0.35"/>
    <row r="39" spans="2:3" ht="159.5" x14ac:dyDescent="0.35">
      <c r="B39" s="29" t="s">
        <v>888</v>
      </c>
      <c r="C39" s="34" t="s">
        <v>889</v>
      </c>
    </row>
    <row r="40" spans="2:3" ht="10" customHeight="1" x14ac:dyDescent="0.35"/>
    <row r="41" spans="2:3" ht="20" customHeight="1" x14ac:dyDescent="0.35">
      <c r="B41" s="29" t="s">
        <v>890</v>
      </c>
      <c r="C41" s="35" t="s">
        <v>891</v>
      </c>
    </row>
    <row r="42" spans="2:3" ht="29" x14ac:dyDescent="0.35">
      <c r="C42" s="21" t="s">
        <v>892</v>
      </c>
    </row>
    <row r="43" spans="2:3" ht="10" customHeight="1" x14ac:dyDescent="0.35"/>
    <row r="44" spans="2:3" ht="20" customHeight="1" x14ac:dyDescent="0.35">
      <c r="C44" s="35" t="s">
        <v>893</v>
      </c>
    </row>
    <row r="45" spans="2:3" ht="29" x14ac:dyDescent="0.35">
      <c r="C45" s="21" t="s">
        <v>894</v>
      </c>
    </row>
    <row r="46" spans="2:3" ht="10" customHeight="1" x14ac:dyDescent="0.35"/>
    <row r="47" spans="2:3" ht="20" customHeight="1" x14ac:dyDescent="0.35">
      <c r="C47" s="35" t="s">
        <v>895</v>
      </c>
    </row>
    <row r="48" spans="2:3" ht="29" x14ac:dyDescent="0.35">
      <c r="C48" s="21" t="s">
        <v>896</v>
      </c>
    </row>
    <row r="49" spans="2:3" ht="10" customHeight="1" x14ac:dyDescent="0.35"/>
    <row r="50" spans="2:3" ht="20" customHeight="1" x14ac:dyDescent="0.35">
      <c r="C50" s="35" t="s">
        <v>266</v>
      </c>
    </row>
    <row r="51" spans="2:3" ht="29" x14ac:dyDescent="0.35">
      <c r="C51" s="21" t="s">
        <v>897</v>
      </c>
    </row>
    <row r="52" spans="2:3" ht="10" customHeight="1" x14ac:dyDescent="0.35"/>
    <row r="53" spans="2:3" ht="20" customHeight="1" x14ac:dyDescent="0.35">
      <c r="C53" s="35" t="s">
        <v>898</v>
      </c>
    </row>
    <row r="54" spans="2:3" ht="29" x14ac:dyDescent="0.35">
      <c r="C54" s="21" t="s">
        <v>899</v>
      </c>
    </row>
    <row r="55" spans="2:3" ht="10" customHeight="1" x14ac:dyDescent="0.35"/>
    <row r="56" spans="2:3" ht="43.5" x14ac:dyDescent="0.35">
      <c r="B56" s="29" t="s">
        <v>900</v>
      </c>
      <c r="C56" s="21" t="s">
        <v>901</v>
      </c>
    </row>
    <row r="57" spans="2:3" ht="10" customHeight="1" x14ac:dyDescent="0.35"/>
    <row r="58" spans="2:3" ht="15.5" x14ac:dyDescent="0.35">
      <c r="C58" s="36" t="s">
        <v>33</v>
      </c>
    </row>
    <row r="59" spans="2:3" ht="29" x14ac:dyDescent="0.35">
      <c r="C59" s="21" t="s">
        <v>902</v>
      </c>
    </row>
    <row r="60" spans="2:3" ht="10" customHeight="1" x14ac:dyDescent="0.35"/>
    <row r="61" spans="2:3" ht="15.5" x14ac:dyDescent="0.35">
      <c r="C61" s="37" t="s">
        <v>27</v>
      </c>
    </row>
    <row r="62" spans="2:3" ht="29" x14ac:dyDescent="0.35">
      <c r="C62" s="21" t="s">
        <v>903</v>
      </c>
    </row>
    <row r="63" spans="2:3" ht="10" customHeight="1" x14ac:dyDescent="0.35"/>
    <row r="64" spans="2:3" ht="15.5" x14ac:dyDescent="0.35">
      <c r="C64" s="38" t="s">
        <v>16</v>
      </c>
    </row>
    <row r="65" spans="2:3" ht="29" x14ac:dyDescent="0.35">
      <c r="C65" s="21" t="s">
        <v>904</v>
      </c>
    </row>
    <row r="66" spans="2:3" ht="10" customHeight="1" x14ac:dyDescent="0.35"/>
    <row r="67" spans="2:3" ht="3" customHeight="1" x14ac:dyDescent="0.35">
      <c r="B67" s="23"/>
      <c r="C67" s="23"/>
    </row>
    <row r="68" spans="2:3" ht="12" customHeight="1" x14ac:dyDescent="0.35"/>
    <row r="69" spans="2:3" ht="130.5" x14ac:dyDescent="0.35">
      <c r="B69" s="20" t="s">
        <v>905</v>
      </c>
      <c r="C69" s="21" t="s">
        <v>906</v>
      </c>
    </row>
    <row r="70" spans="2:3" ht="6" customHeight="1" x14ac:dyDescent="0.35"/>
    <row r="71" spans="2:3" ht="217.5" x14ac:dyDescent="0.35">
      <c r="C71" s="21" t="s">
        <v>907</v>
      </c>
    </row>
    <row r="72" spans="2:3" ht="6" customHeight="1" x14ac:dyDescent="0.35"/>
    <row r="73" spans="2:3" ht="43.5" x14ac:dyDescent="0.35">
      <c r="C73" s="21" t="s">
        <v>908</v>
      </c>
    </row>
    <row r="74" spans="2:3" ht="10" customHeight="1" x14ac:dyDescent="0.35"/>
    <row r="75" spans="2:3" ht="3" customHeight="1" x14ac:dyDescent="0.35">
      <c r="B75" s="23"/>
      <c r="C75" s="23"/>
    </row>
    <row r="76" spans="2:3" ht="12" customHeight="1" x14ac:dyDescent="0.35"/>
    <row r="77" spans="2:3" ht="145" x14ac:dyDescent="0.35">
      <c r="B77" s="20" t="s">
        <v>909</v>
      </c>
      <c r="C77" s="21" t="s">
        <v>910</v>
      </c>
    </row>
    <row r="78" spans="2:3" ht="6" customHeight="1" x14ac:dyDescent="0.35"/>
    <row r="79" spans="2:3" ht="203" x14ac:dyDescent="0.35">
      <c r="C79" s="21" t="s">
        <v>911</v>
      </c>
    </row>
    <row r="80" spans="2:3" ht="6" customHeight="1" x14ac:dyDescent="0.35"/>
    <row r="81" spans="2:3" ht="43.5" x14ac:dyDescent="0.35">
      <c r="C81" s="21" t="s">
        <v>912</v>
      </c>
    </row>
    <row r="82" spans="2:3" ht="10" customHeight="1" x14ac:dyDescent="0.35"/>
    <row r="83" spans="2:3" ht="3" customHeight="1" x14ac:dyDescent="0.35">
      <c r="B83" s="23"/>
      <c r="C83" s="23"/>
    </row>
    <row r="84" spans="2:3" ht="12" customHeight="1" x14ac:dyDescent="0.35"/>
    <row r="85" spans="2:3" ht="101.5" x14ac:dyDescent="0.35">
      <c r="B85" s="20" t="s">
        <v>913</v>
      </c>
      <c r="C85" s="21" t="s">
        <v>914</v>
      </c>
    </row>
    <row r="86" spans="2:3" ht="6" customHeight="1" x14ac:dyDescent="0.35"/>
    <row r="87" spans="2:3" ht="145" x14ac:dyDescent="0.35">
      <c r="C87" s="21" t="s">
        <v>915</v>
      </c>
    </row>
    <row r="88" spans="2:3" ht="6" customHeight="1" x14ac:dyDescent="0.35"/>
    <row r="89" spans="2:3" ht="43.5" x14ac:dyDescent="0.35">
      <c r="C89" s="21" t="s">
        <v>916</v>
      </c>
    </row>
    <row r="90" spans="2:3" ht="10" customHeight="1" x14ac:dyDescent="0.35"/>
    <row r="91" spans="2:3" ht="3" customHeight="1" x14ac:dyDescent="0.35">
      <c r="B91" s="23"/>
      <c r="C91" s="23"/>
    </row>
    <row r="92" spans="2:3" ht="12" customHeight="1" x14ac:dyDescent="0.35"/>
    <row r="93" spans="2:3" ht="26" customHeight="1" x14ac:dyDescent="0.35">
      <c r="B93" s="39" t="s">
        <v>917</v>
      </c>
    </row>
    <row r="94" spans="2:3" ht="8" customHeight="1" x14ac:dyDescent="0.35"/>
    <row r="95" spans="2:3" ht="20" customHeight="1" x14ac:dyDescent="0.35">
      <c r="B95" s="29" t="s">
        <v>918</v>
      </c>
      <c r="C95" s="40" t="s">
        <v>919</v>
      </c>
    </row>
    <row r="96" spans="2:3" ht="116" x14ac:dyDescent="0.35">
      <c r="C96" s="21" t="s">
        <v>920</v>
      </c>
    </row>
    <row r="97" spans="2:3" ht="10" customHeight="1" x14ac:dyDescent="0.35"/>
    <row r="98" spans="2:3" ht="20" customHeight="1" x14ac:dyDescent="0.35">
      <c r="B98" s="29" t="s">
        <v>921</v>
      </c>
      <c r="C98" s="40" t="s">
        <v>922</v>
      </c>
    </row>
    <row r="99" spans="2:3" ht="116" x14ac:dyDescent="0.35">
      <c r="C99" s="21" t="s">
        <v>923</v>
      </c>
    </row>
    <row r="100" spans="2:3" ht="10" customHeight="1" x14ac:dyDescent="0.35"/>
    <row r="101" spans="2:3" ht="20" customHeight="1" x14ac:dyDescent="0.35">
      <c r="B101" s="29" t="s">
        <v>924</v>
      </c>
      <c r="C101" s="40" t="s">
        <v>925</v>
      </c>
    </row>
    <row r="102" spans="2:3" ht="130.5" x14ac:dyDescent="0.35">
      <c r="C102" s="21" t="s">
        <v>926</v>
      </c>
    </row>
    <row r="103" spans="2:3" ht="10" customHeight="1" x14ac:dyDescent="0.35"/>
    <row r="104" spans="2:3" ht="20" customHeight="1" x14ac:dyDescent="0.35">
      <c r="B104" s="29" t="s">
        <v>927</v>
      </c>
      <c r="C104" s="40" t="s">
        <v>928</v>
      </c>
    </row>
    <row r="105" spans="2:3" ht="130.5" x14ac:dyDescent="0.35">
      <c r="C105" s="21" t="s">
        <v>929</v>
      </c>
    </row>
    <row r="106" spans="2:3" ht="10" customHeight="1" x14ac:dyDescent="0.35"/>
    <row r="107" spans="2:3" ht="20" customHeight="1" x14ac:dyDescent="0.35">
      <c r="B107" s="29" t="s">
        <v>930</v>
      </c>
      <c r="C107" s="40" t="s">
        <v>931</v>
      </c>
    </row>
    <row r="108" spans="2:3" ht="116" x14ac:dyDescent="0.35">
      <c r="C108" s="21" t="s">
        <v>932</v>
      </c>
    </row>
    <row r="109" spans="2:3" ht="10" customHeight="1" x14ac:dyDescent="0.35"/>
    <row r="110" spans="2:3" ht="20" customHeight="1" x14ac:dyDescent="0.35">
      <c r="B110" s="29" t="s">
        <v>933</v>
      </c>
      <c r="C110" s="40" t="s">
        <v>934</v>
      </c>
    </row>
    <row r="111" spans="2:3" ht="116" x14ac:dyDescent="0.35">
      <c r="C111" s="21" t="s">
        <v>935</v>
      </c>
    </row>
    <row r="112" spans="2:3" ht="10" customHeight="1" x14ac:dyDescent="0.35"/>
    <row r="113" spans="2:3" ht="20" customHeight="1" x14ac:dyDescent="0.35">
      <c r="B113" s="29" t="s">
        <v>936</v>
      </c>
      <c r="C113" s="40" t="s">
        <v>937</v>
      </c>
    </row>
    <row r="114" spans="2:3" ht="130.5" x14ac:dyDescent="0.35">
      <c r="C114" s="21" t="s">
        <v>938</v>
      </c>
    </row>
    <row r="115" spans="2:3" ht="10" customHeight="1" x14ac:dyDescent="0.35"/>
    <row r="116" spans="2:3" ht="20" customHeight="1" x14ac:dyDescent="0.35">
      <c r="B116" s="29" t="s">
        <v>939</v>
      </c>
      <c r="C116" s="40" t="s">
        <v>940</v>
      </c>
    </row>
    <row r="117" spans="2:3" ht="203" x14ac:dyDescent="0.35">
      <c r="C117" s="21" t="s">
        <v>941</v>
      </c>
    </row>
    <row r="118" spans="2:3" ht="10" customHeight="1" x14ac:dyDescent="0.35"/>
    <row r="121" spans="2:3" ht="32" customHeight="1" x14ac:dyDescent="0.35">
      <c r="B121" s="291" t="s">
        <v>852</v>
      </c>
      <c r="C121" s="291"/>
    </row>
  </sheetData>
  <sheetProtection password="90EA" sheet="1"/>
  <mergeCells count="1">
    <mergeCell ref="B121:C121"/>
  </mergeCells>
  <hyperlinks>
    <hyperlink ref="C5" r:id="rId1" xr:uid="{00000000-0004-0000-0000-000000000000}"/>
    <hyperlink ref="C6" r:id="rId2" xr:uid="{00000000-0004-0000-0000-000001000000}"/>
    <hyperlink ref="C37" r:id="rId3" xr:uid="{00000000-0004-0000-0000-000002000000}"/>
    <hyperlink ref="B121"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3625</v>
      </c>
      <c r="B1" s="233" t="s">
        <v>0</v>
      </c>
      <c r="C1" s="233" t="s">
        <v>1102</v>
      </c>
      <c r="D1" s="233" t="s">
        <v>1103</v>
      </c>
      <c r="E1" s="233" t="s">
        <v>1108</v>
      </c>
      <c r="F1" s="233" t="s">
        <v>1109</v>
      </c>
      <c r="G1" s="233" t="s">
        <v>1110</v>
      </c>
      <c r="H1" s="233" t="s">
        <v>1111</v>
      </c>
      <c r="I1" s="233" t="s">
        <v>1112</v>
      </c>
      <c r="J1" s="233" t="s">
        <v>1113</v>
      </c>
      <c r="K1" s="233" t="s">
        <v>1114</v>
      </c>
      <c r="L1" s="233" t="s">
        <v>1115</v>
      </c>
      <c r="M1" s="233" t="s">
        <v>1116</v>
      </c>
      <c r="N1" s="233" t="s">
        <v>1117</v>
      </c>
      <c r="O1" s="233" t="s">
        <v>1118</v>
      </c>
      <c r="P1" s="233" t="s">
        <v>1119</v>
      </c>
      <c r="Q1" s="233" t="s">
        <v>1120</v>
      </c>
      <c r="R1" s="233" t="s">
        <v>1121</v>
      </c>
      <c r="S1" s="233" t="s">
        <v>1122</v>
      </c>
      <c r="T1" s="233" t="s">
        <v>1123</v>
      </c>
      <c r="U1" s="233" t="s">
        <v>1124</v>
      </c>
      <c r="V1" s="233" t="s">
        <v>1125</v>
      </c>
      <c r="W1" s="233" t="s">
        <v>1126</v>
      </c>
      <c r="X1" s="233" t="s">
        <v>1127</v>
      </c>
      <c r="Y1" s="233" t="s">
        <v>1128</v>
      </c>
      <c r="Z1" s="233" t="s">
        <v>1129</v>
      </c>
      <c r="AA1" s="233" t="s">
        <v>1130</v>
      </c>
      <c r="AB1" s="233" t="s">
        <v>1131</v>
      </c>
      <c r="AC1" s="233" t="s">
        <v>1132</v>
      </c>
      <c r="AD1" s="233" t="s">
        <v>1133</v>
      </c>
      <c r="AE1" s="233" t="s">
        <v>1134</v>
      </c>
      <c r="AF1" s="233" t="s">
        <v>1135</v>
      </c>
      <c r="AG1" s="233" t="s">
        <v>1136</v>
      </c>
      <c r="AH1" s="233" t="s">
        <v>1137</v>
      </c>
      <c r="AI1" s="233" t="s">
        <v>1138</v>
      </c>
      <c r="AJ1" s="233" t="s">
        <v>1139</v>
      </c>
      <c r="AK1" s="233" t="s">
        <v>1140</v>
      </c>
      <c r="AL1" s="233" t="s">
        <v>1141</v>
      </c>
      <c r="AM1" s="233" t="s">
        <v>1142</v>
      </c>
      <c r="AN1" s="233" t="s">
        <v>1143</v>
      </c>
      <c r="AO1" s="233" t="s">
        <v>1144</v>
      </c>
      <c r="AP1" s="233" t="s">
        <v>1145</v>
      </c>
      <c r="AQ1" s="233" t="s">
        <v>1146</v>
      </c>
      <c r="AR1" s="233" t="s">
        <v>1147</v>
      </c>
      <c r="AS1" s="234" t="s">
        <v>1148</v>
      </c>
    </row>
    <row r="2" spans="1:45" ht="60" customHeight="1" outlineLevel="1" x14ac:dyDescent="0.35">
      <c r="A2" s="226" t="s">
        <v>3626</v>
      </c>
      <c r="B2" s="213" t="s">
        <v>3627</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3626</v>
      </c>
      <c r="B3" s="214" t="s">
        <v>3628</v>
      </c>
      <c r="C3" s="215" t="s">
        <v>3629</v>
      </c>
      <c r="D3" s="217" t="s">
        <v>3630</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3626</v>
      </c>
      <c r="B4" s="214" t="s">
        <v>3631</v>
      </c>
      <c r="C4" s="215" t="s">
        <v>3632</v>
      </c>
      <c r="D4" s="217" t="s">
        <v>3633</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3626</v>
      </c>
      <c r="B5" s="214" t="s">
        <v>3634</v>
      </c>
      <c r="C5" s="215" t="s">
        <v>3635</v>
      </c>
      <c r="D5" s="217" t="s">
        <v>3636</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3626</v>
      </c>
      <c r="B6" s="214" t="s">
        <v>3637</v>
      </c>
      <c r="C6" s="215" t="s">
        <v>3638</v>
      </c>
      <c r="D6" s="217" t="s">
        <v>3639</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3626</v>
      </c>
      <c r="B7" s="214" t="s">
        <v>3640</v>
      </c>
      <c r="C7" s="215" t="s">
        <v>3641</v>
      </c>
      <c r="D7" s="217" t="s">
        <v>3642</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3626</v>
      </c>
      <c r="B8" s="214" t="s">
        <v>3643</v>
      </c>
      <c r="C8" s="215" t="s">
        <v>3644</v>
      </c>
      <c r="D8" s="217" t="s">
        <v>3645</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3626</v>
      </c>
      <c r="B9" s="214" t="s">
        <v>3646</v>
      </c>
      <c r="C9" s="215" t="s">
        <v>3647</v>
      </c>
      <c r="D9" s="217" t="s">
        <v>3648</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3626</v>
      </c>
      <c r="B10" s="214" t="s">
        <v>3649</v>
      </c>
      <c r="C10" s="215" t="s">
        <v>3650</v>
      </c>
      <c r="D10" s="217" t="s">
        <v>3651</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3626</v>
      </c>
      <c r="B11" s="214" t="s">
        <v>3652</v>
      </c>
      <c r="C11" s="215" t="s">
        <v>3653</v>
      </c>
      <c r="D11" s="217" t="s">
        <v>3654</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3626</v>
      </c>
      <c r="B12" s="214" t="s">
        <v>3655</v>
      </c>
      <c r="C12" s="215" t="s">
        <v>3656</v>
      </c>
      <c r="D12" s="217" t="s">
        <v>3657</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3626</v>
      </c>
      <c r="B13" s="214" t="s">
        <v>3658</v>
      </c>
      <c r="C13" s="215" t="s">
        <v>3659</v>
      </c>
      <c r="D13" s="217" t="s">
        <v>3660</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3626</v>
      </c>
      <c r="B14" s="214" t="s">
        <v>3661</v>
      </c>
      <c r="C14" s="215" t="s">
        <v>3662</v>
      </c>
      <c r="D14" s="217" t="s">
        <v>3663</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3626</v>
      </c>
      <c r="B15" s="214" t="s">
        <v>3664</v>
      </c>
      <c r="C15" s="215" t="s">
        <v>3665</v>
      </c>
      <c r="D15" s="217" t="s">
        <v>3666</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3626</v>
      </c>
      <c r="B16" s="214" t="s">
        <v>3667</v>
      </c>
      <c r="C16" s="215" t="s">
        <v>3668</v>
      </c>
      <c r="D16" s="217" t="s">
        <v>3669</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3626</v>
      </c>
      <c r="B17" s="214" t="s">
        <v>3670</v>
      </c>
      <c r="C17" s="215" t="s">
        <v>3671</v>
      </c>
      <c r="D17" s="217" t="s">
        <v>3672</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3626</v>
      </c>
      <c r="B18" s="214" t="s">
        <v>3673</v>
      </c>
      <c r="C18" s="215" t="s">
        <v>3674</v>
      </c>
      <c r="D18" s="217" t="s">
        <v>3675</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3626</v>
      </c>
      <c r="B19" s="214" t="s">
        <v>3676</v>
      </c>
      <c r="C19" s="215" t="s">
        <v>3677</v>
      </c>
      <c r="D19" s="217" t="s">
        <v>3678</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3626</v>
      </c>
      <c r="B20" s="214" t="s">
        <v>3679</v>
      </c>
      <c r="C20" s="215" t="s">
        <v>3680</v>
      </c>
      <c r="D20" s="217" t="s">
        <v>3681</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3626</v>
      </c>
      <c r="B21" s="214" t="s">
        <v>3682</v>
      </c>
      <c r="C21" s="215" t="s">
        <v>3683</v>
      </c>
      <c r="D21" s="217" t="s">
        <v>3684</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3626</v>
      </c>
      <c r="B22" s="214" t="s">
        <v>3685</v>
      </c>
      <c r="C22" s="215" t="s">
        <v>3686</v>
      </c>
      <c r="D22" s="217" t="s">
        <v>3687</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3626</v>
      </c>
      <c r="B23" s="214" t="s">
        <v>3688</v>
      </c>
      <c r="C23" s="215" t="s">
        <v>3689</v>
      </c>
      <c r="D23" s="217" t="s">
        <v>3690</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3626</v>
      </c>
      <c r="B24" s="214" t="s">
        <v>3691</v>
      </c>
      <c r="C24" s="215" t="s">
        <v>3692</v>
      </c>
      <c r="D24" s="217" t="s">
        <v>3693</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3626</v>
      </c>
      <c r="B25" s="214" t="s">
        <v>3694</v>
      </c>
      <c r="C25" s="215" t="s">
        <v>3695</v>
      </c>
      <c r="D25" s="217" t="s">
        <v>3696</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3626</v>
      </c>
      <c r="B26" s="214" t="s">
        <v>3697</v>
      </c>
      <c r="C26" s="215" t="s">
        <v>3698</v>
      </c>
      <c r="D26" s="217" t="s">
        <v>3699</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3626</v>
      </c>
      <c r="B27" s="214" t="s">
        <v>3700</v>
      </c>
      <c r="C27" s="215" t="s">
        <v>3701</v>
      </c>
      <c r="D27" s="217" t="s">
        <v>3702</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3626</v>
      </c>
      <c r="B28" s="214" t="s">
        <v>3703</v>
      </c>
      <c r="C28" s="215" t="s">
        <v>3704</v>
      </c>
      <c r="D28" s="217" t="s">
        <v>3705</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3626</v>
      </c>
      <c r="B29" s="214" t="s">
        <v>3706</v>
      </c>
      <c r="C29" s="215" t="s">
        <v>3707</v>
      </c>
      <c r="D29" s="217" t="s">
        <v>3708</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3626</v>
      </c>
      <c r="B30" s="214" t="s">
        <v>3709</v>
      </c>
      <c r="C30" s="215" t="s">
        <v>3710</v>
      </c>
      <c r="D30" s="217" t="s">
        <v>3711</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3626</v>
      </c>
      <c r="B31" s="214" t="s">
        <v>3712</v>
      </c>
      <c r="C31" s="215" t="s">
        <v>3713</v>
      </c>
      <c r="D31" s="217" t="s">
        <v>3714</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3626</v>
      </c>
      <c r="B32" s="214" t="s">
        <v>3715</v>
      </c>
      <c r="C32" s="215" t="s">
        <v>3716</v>
      </c>
      <c r="D32" s="217" t="s">
        <v>3717</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3626</v>
      </c>
      <c r="B33" s="214" t="s">
        <v>3718</v>
      </c>
      <c r="C33" s="215" t="s">
        <v>3719</v>
      </c>
      <c r="D33" s="217" t="s">
        <v>3720</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3626</v>
      </c>
      <c r="B34" s="214" t="s">
        <v>3721</v>
      </c>
      <c r="C34" s="215" t="s">
        <v>3722</v>
      </c>
      <c r="D34" s="217" t="s">
        <v>3723</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3626</v>
      </c>
      <c r="B35" s="214" t="s">
        <v>3724</v>
      </c>
      <c r="C35" s="215" t="s">
        <v>3725</v>
      </c>
      <c r="D35" s="217" t="s">
        <v>3726</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3626</v>
      </c>
      <c r="B36" s="214" t="s">
        <v>3727</v>
      </c>
      <c r="C36" s="215" t="s">
        <v>3728</v>
      </c>
      <c r="D36" s="217" t="s">
        <v>3729</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3626</v>
      </c>
      <c r="B37" s="214" t="s">
        <v>3730</v>
      </c>
      <c r="C37" s="215" t="s">
        <v>3731</v>
      </c>
      <c r="D37" s="217" t="s">
        <v>3732</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3626</v>
      </c>
      <c r="B38" s="214" t="s">
        <v>3733</v>
      </c>
      <c r="C38" s="215" t="s">
        <v>3734</v>
      </c>
      <c r="D38" s="217" t="s">
        <v>3735</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3626</v>
      </c>
      <c r="B39" s="214" t="s">
        <v>3736</v>
      </c>
      <c r="C39" s="215" t="s">
        <v>3737</v>
      </c>
      <c r="D39" s="217" t="s">
        <v>3738</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3739</v>
      </c>
      <c r="B40" s="213" t="s">
        <v>3740</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3739</v>
      </c>
      <c r="B41" s="214" t="s">
        <v>3741</v>
      </c>
      <c r="C41" s="215" t="s">
        <v>3742</v>
      </c>
      <c r="D41" s="217" t="s">
        <v>3743</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3739</v>
      </c>
      <c r="B42" s="214" t="s">
        <v>3744</v>
      </c>
      <c r="C42" s="215" t="s">
        <v>3745</v>
      </c>
      <c r="D42" s="217" t="s">
        <v>3746</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3739</v>
      </c>
      <c r="B43" s="214" t="s">
        <v>3747</v>
      </c>
      <c r="C43" s="215" t="s">
        <v>3748</v>
      </c>
      <c r="D43" s="217" t="s">
        <v>3749</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3739</v>
      </c>
      <c r="B44" s="214" t="s">
        <v>3750</v>
      </c>
      <c r="C44" s="215" t="s">
        <v>3751</v>
      </c>
      <c r="D44" s="217" t="s">
        <v>3752</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3739</v>
      </c>
      <c r="B45" s="214" t="s">
        <v>3753</v>
      </c>
      <c r="C45" s="215" t="s">
        <v>3754</v>
      </c>
      <c r="D45" s="217" t="s">
        <v>3755</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3739</v>
      </c>
      <c r="B46" s="214" t="s">
        <v>3756</v>
      </c>
      <c r="C46" s="215" t="s">
        <v>3757</v>
      </c>
      <c r="D46" s="217" t="s">
        <v>3758</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3739</v>
      </c>
      <c r="B47" s="214" t="s">
        <v>3759</v>
      </c>
      <c r="C47" s="215" t="s">
        <v>3760</v>
      </c>
      <c r="D47" s="217" t="s">
        <v>3761</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3739</v>
      </c>
      <c r="B48" s="214" t="s">
        <v>3762</v>
      </c>
      <c r="C48" s="215" t="s">
        <v>3763</v>
      </c>
      <c r="D48" s="217" t="s">
        <v>3764</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3765</v>
      </c>
      <c r="B49" s="213" t="s">
        <v>3766</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3765</v>
      </c>
      <c r="B50" s="214" t="s">
        <v>3767</v>
      </c>
      <c r="C50" s="215" t="s">
        <v>3768</v>
      </c>
      <c r="D50" s="217" t="s">
        <v>3769</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3765</v>
      </c>
      <c r="B51" s="214" t="s">
        <v>3770</v>
      </c>
      <c r="C51" s="215" t="s">
        <v>3771</v>
      </c>
      <c r="D51" s="217" t="s">
        <v>3772</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3765</v>
      </c>
      <c r="B52" s="214" t="s">
        <v>3773</v>
      </c>
      <c r="C52" s="215" t="s">
        <v>3774</v>
      </c>
      <c r="D52" s="217" t="s">
        <v>3775</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3765</v>
      </c>
      <c r="B53" s="214" t="s">
        <v>3776</v>
      </c>
      <c r="C53" s="215" t="s">
        <v>3777</v>
      </c>
      <c r="D53" s="217" t="s">
        <v>3778</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3765</v>
      </c>
      <c r="B54" s="214" t="s">
        <v>3779</v>
      </c>
      <c r="C54" s="215" t="s">
        <v>3780</v>
      </c>
      <c r="D54" s="217" t="s">
        <v>3781</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3765</v>
      </c>
      <c r="B55" s="214" t="s">
        <v>3782</v>
      </c>
      <c r="C55" s="215" t="s">
        <v>3783</v>
      </c>
      <c r="D55" s="217" t="s">
        <v>3784</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3765</v>
      </c>
      <c r="B56" s="214" t="s">
        <v>3785</v>
      </c>
      <c r="C56" s="215" t="s">
        <v>3786</v>
      </c>
      <c r="D56" s="217" t="s">
        <v>3787</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3765</v>
      </c>
      <c r="B57" s="214" t="s">
        <v>3788</v>
      </c>
      <c r="C57" s="215" t="s">
        <v>3789</v>
      </c>
      <c r="D57" s="217" t="s">
        <v>3790</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3765</v>
      </c>
      <c r="B58" s="214" t="s">
        <v>3791</v>
      </c>
      <c r="C58" s="215" t="s">
        <v>3792</v>
      </c>
      <c r="D58" s="217" t="s">
        <v>3793</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3765</v>
      </c>
      <c r="B59" s="214" t="s">
        <v>3794</v>
      </c>
      <c r="C59" s="215" t="s">
        <v>3795</v>
      </c>
      <c r="D59" s="217" t="s">
        <v>3796</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3765</v>
      </c>
      <c r="B60" s="214" t="s">
        <v>3797</v>
      </c>
      <c r="C60" s="215" t="s">
        <v>3798</v>
      </c>
      <c r="D60" s="217" t="s">
        <v>3799</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3765</v>
      </c>
      <c r="B61" s="214" t="s">
        <v>3800</v>
      </c>
      <c r="C61" s="215" t="s">
        <v>3801</v>
      </c>
      <c r="D61" s="217" t="s">
        <v>3802</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3765</v>
      </c>
      <c r="B62" s="214" t="s">
        <v>3803</v>
      </c>
      <c r="C62" s="215" t="s">
        <v>3804</v>
      </c>
      <c r="D62" s="217" t="s">
        <v>3805</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3765</v>
      </c>
      <c r="B63" s="214" t="s">
        <v>3806</v>
      </c>
      <c r="C63" s="215" t="s">
        <v>3807</v>
      </c>
      <c r="D63" s="217" t="s">
        <v>3808</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3809</v>
      </c>
      <c r="B64" s="213" t="s">
        <v>3810</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3809</v>
      </c>
      <c r="B65" s="214" t="s">
        <v>3811</v>
      </c>
      <c r="C65" s="215" t="s">
        <v>3812</v>
      </c>
      <c r="D65" s="217" t="s">
        <v>3813</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3809</v>
      </c>
      <c r="B66" s="214" t="s">
        <v>3814</v>
      </c>
      <c r="C66" s="215" t="s">
        <v>3815</v>
      </c>
      <c r="D66" s="217" t="s">
        <v>3816</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3809</v>
      </c>
      <c r="B67" s="214" t="s">
        <v>3817</v>
      </c>
      <c r="C67" s="215" t="s">
        <v>3818</v>
      </c>
      <c r="D67" s="217" t="s">
        <v>3819</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3809</v>
      </c>
      <c r="B68" s="214" t="s">
        <v>3820</v>
      </c>
      <c r="C68" s="215" t="s">
        <v>3821</v>
      </c>
      <c r="D68" s="217" t="s">
        <v>3822</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3809</v>
      </c>
      <c r="B69" s="214" t="s">
        <v>3823</v>
      </c>
      <c r="C69" s="215" t="s">
        <v>3824</v>
      </c>
      <c r="D69" s="217" t="s">
        <v>3825</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3809</v>
      </c>
      <c r="B70" s="214" t="s">
        <v>3826</v>
      </c>
      <c r="C70" s="215" t="s">
        <v>3827</v>
      </c>
      <c r="D70" s="217" t="s">
        <v>3828</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3809</v>
      </c>
      <c r="B71" s="214" t="s">
        <v>3829</v>
      </c>
      <c r="C71" s="215" t="s">
        <v>3830</v>
      </c>
      <c r="D71" s="217" t="s">
        <v>3831</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3809</v>
      </c>
      <c r="B72" s="214" t="s">
        <v>3832</v>
      </c>
      <c r="C72" s="215" t="s">
        <v>3833</v>
      </c>
      <c r="D72" s="217" t="s">
        <v>3834</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3809</v>
      </c>
      <c r="B73" s="214" t="s">
        <v>3835</v>
      </c>
      <c r="C73" s="215" t="s">
        <v>3836</v>
      </c>
      <c r="D73" s="217" t="s">
        <v>3837</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3809</v>
      </c>
      <c r="B74" s="214" t="s">
        <v>3838</v>
      </c>
      <c r="C74" s="215" t="s">
        <v>3839</v>
      </c>
      <c r="D74" s="217" t="s">
        <v>3840</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3809</v>
      </c>
      <c r="B75" s="214" t="s">
        <v>3841</v>
      </c>
      <c r="C75" s="215" t="s">
        <v>3842</v>
      </c>
      <c r="D75" s="217" t="s">
        <v>3843</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3809</v>
      </c>
      <c r="B76" s="214" t="s">
        <v>3844</v>
      </c>
      <c r="C76" s="215" t="s">
        <v>3845</v>
      </c>
      <c r="D76" s="217" t="s">
        <v>3846</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3809</v>
      </c>
      <c r="B77" s="214" t="s">
        <v>3847</v>
      </c>
      <c r="C77" s="215" t="s">
        <v>3848</v>
      </c>
      <c r="D77" s="217" t="s">
        <v>3849</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3809</v>
      </c>
      <c r="B78" s="214" t="s">
        <v>3850</v>
      </c>
      <c r="C78" s="215" t="s">
        <v>3851</v>
      </c>
      <c r="D78" s="217" t="s">
        <v>3852</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3809</v>
      </c>
      <c r="B79" s="214" t="s">
        <v>3853</v>
      </c>
      <c r="C79" s="215" t="s">
        <v>3854</v>
      </c>
      <c r="D79" s="217" t="s">
        <v>3855</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3809</v>
      </c>
      <c r="B80" s="214" t="s">
        <v>3856</v>
      </c>
      <c r="C80" s="215" t="s">
        <v>3857</v>
      </c>
      <c r="D80" s="217" t="s">
        <v>3858</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3809</v>
      </c>
      <c r="B81" s="214" t="s">
        <v>3859</v>
      </c>
      <c r="C81" s="215" t="s">
        <v>3860</v>
      </c>
      <c r="D81" s="217" t="s">
        <v>3861</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3809</v>
      </c>
      <c r="B82" s="214" t="s">
        <v>3862</v>
      </c>
      <c r="C82" s="215" t="s">
        <v>3863</v>
      </c>
      <c r="D82" s="217" t="s">
        <v>3864</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3809</v>
      </c>
      <c r="B83" s="214" t="s">
        <v>3865</v>
      </c>
      <c r="C83" s="215" t="s">
        <v>3866</v>
      </c>
      <c r="D83" s="217" t="s">
        <v>3867</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3809</v>
      </c>
      <c r="B84" s="214" t="s">
        <v>3868</v>
      </c>
      <c r="C84" s="215" t="s">
        <v>3869</v>
      </c>
      <c r="D84" s="217" t="s">
        <v>3870</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3809</v>
      </c>
      <c r="B85" s="214" t="s">
        <v>3871</v>
      </c>
      <c r="C85" s="215" t="s">
        <v>3872</v>
      </c>
      <c r="D85" s="217" t="s">
        <v>3873</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3809</v>
      </c>
      <c r="B86" s="214" t="s">
        <v>3874</v>
      </c>
      <c r="C86" s="215" t="s">
        <v>3875</v>
      </c>
      <c r="D86" s="217" t="s">
        <v>3876</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3809</v>
      </c>
      <c r="B87" s="214" t="s">
        <v>3877</v>
      </c>
      <c r="C87" s="215" t="s">
        <v>3878</v>
      </c>
      <c r="D87" s="217" t="s">
        <v>3879</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3809</v>
      </c>
      <c r="B88" s="214" t="s">
        <v>3880</v>
      </c>
      <c r="C88" s="215" t="s">
        <v>3881</v>
      </c>
      <c r="D88" s="217" t="s">
        <v>3882</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3809</v>
      </c>
      <c r="B89" s="214" t="s">
        <v>3883</v>
      </c>
      <c r="C89" s="215" t="s">
        <v>3884</v>
      </c>
      <c r="D89" s="217" t="s">
        <v>3885</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3809</v>
      </c>
      <c r="B90" s="214" t="s">
        <v>3886</v>
      </c>
      <c r="C90" s="215" t="s">
        <v>3887</v>
      </c>
      <c r="D90" s="217" t="s">
        <v>3888</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3809</v>
      </c>
      <c r="B91" s="214" t="s">
        <v>3889</v>
      </c>
      <c r="C91" s="215" t="s">
        <v>3890</v>
      </c>
      <c r="D91" s="217" t="s">
        <v>3891</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3809</v>
      </c>
      <c r="B92" s="214" t="s">
        <v>3892</v>
      </c>
      <c r="C92" s="215" t="s">
        <v>3893</v>
      </c>
      <c r="D92" s="217" t="s">
        <v>3894</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3809</v>
      </c>
      <c r="B93" s="214" t="s">
        <v>3895</v>
      </c>
      <c r="C93" s="215" t="s">
        <v>3896</v>
      </c>
      <c r="D93" s="217" t="s">
        <v>3897</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3809</v>
      </c>
      <c r="B94" s="214" t="s">
        <v>3898</v>
      </c>
      <c r="C94" s="215" t="s">
        <v>3899</v>
      </c>
      <c r="D94" s="217" t="s">
        <v>3900</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3809</v>
      </c>
      <c r="B95" s="214" t="s">
        <v>3901</v>
      </c>
      <c r="C95" s="215" t="s">
        <v>3902</v>
      </c>
      <c r="D95" s="217" t="s">
        <v>3903</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3809</v>
      </c>
      <c r="B96" s="214" t="s">
        <v>3904</v>
      </c>
      <c r="C96" s="215" t="s">
        <v>3905</v>
      </c>
      <c r="D96" s="217" t="s">
        <v>3906</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3809</v>
      </c>
      <c r="B97" s="214" t="s">
        <v>3907</v>
      </c>
      <c r="C97" s="215" t="s">
        <v>3908</v>
      </c>
      <c r="D97" s="217" t="s">
        <v>3909</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3809</v>
      </c>
      <c r="B98" s="221" t="s">
        <v>3910</v>
      </c>
      <c r="C98" s="222" t="s">
        <v>3911</v>
      </c>
      <c r="D98" s="223" t="s">
        <v>3912</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852</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IFERROR(INDEX('Recommendations'!$H$2:$H$167, MATCH(F2,'Recommendations'!$A$2:$A$167,0))="Implemented", FALSE))</xm:f>
            <x14:dxf>
              <font>
                <color rgb="FF000000"/>
              </font>
              <fill>
                <patternFill>
                  <bgColor rgb="FF3C7D22"/>
                </patternFill>
              </fill>
            </x14:dxf>
          </x14:cfRule>
          <x14:cfRule type="expression" priority="2" id="{00000000-000E-0000-0900-000002000000}">
            <xm:f>AND(F2&lt;&gt;"", IFERROR(INDEX('Recommendations'!$H$2:$H$167, MATCH(F2,'Recommendations'!$A$2:$A$167,0))="Compensated", FALSE))</xm:f>
            <x14:dxf>
              <font>
                <color rgb="FF000000"/>
              </font>
              <fill>
                <patternFill>
                  <bgColor rgb="FFC6E0B4"/>
                </patternFill>
              </fill>
            </x14:dxf>
          </x14:cfRule>
          <x14:cfRule type="expression" priority="3" id="{00000000-000E-0000-0900-000003000000}">
            <xm:f>AND(F2&lt;&gt;"", IFERROR(INDEX('Recommendations'!$H$2:$H$167, MATCH(F2,'Recommendations'!$A$2:$A$167,0))="Testing", FALSE))</xm:f>
            <x14:dxf>
              <font>
                <color rgb="FF000000"/>
              </font>
              <fill>
                <patternFill>
                  <bgColor rgb="FFFFC000"/>
                </patternFill>
              </fill>
            </x14:dxf>
          </x14:cfRule>
          <x14:cfRule type="expression" priority="4" id="{00000000-000E-0000-0900-000004000000}">
            <xm:f>AND(F2&lt;&gt;"", IFERROR(INDEX('Recommendations'!$H$2:$H$167, MATCH(F2,'Recommendations'!$A$2:$A$167,0))="Failed", FALSE))</xm:f>
            <x14:dxf>
              <font>
                <color rgb="FF000000"/>
              </font>
              <fill>
                <patternFill>
                  <bgColor rgb="FFD82891"/>
                </patternFill>
              </fill>
            </x14:dxf>
          </x14:cfRule>
          <x14:cfRule type="expression" priority="5" id="{00000000-000E-0000-0900-000005000000}">
            <xm:f>AND(F2&lt;&gt;"", IFERROR(INDEX('Recommendations'!$H$2:$H$167, MATCH(F2,'Recommendations'!$A$2:$A$167,0))="Risk Accepted", FALSE))</xm:f>
            <x14:dxf>
              <font>
                <color rgb="FF000000"/>
              </font>
              <fill>
                <patternFill>
                  <bgColor rgb="FFD9D9D9"/>
                </patternFill>
              </fill>
            </x14:dxf>
          </x14:cfRule>
          <x14:cfRule type="expression" priority="6" id="{00000000-000E-0000-0900-000006000000}">
            <xm:f>AND(F2&lt;&gt;"", IFERROR(INDEX('Recommendations'!$H$2:$H$167, MATCH(F2,'Recommendations'!$A$2:$A$167,0))="N/A",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3913</v>
      </c>
      <c r="C1" s="256" t="s">
        <v>3914</v>
      </c>
      <c r="D1" s="256" t="s">
        <v>3915</v>
      </c>
      <c r="E1" s="256" t="s">
        <v>3916</v>
      </c>
      <c r="F1" s="256" t="s">
        <v>2742</v>
      </c>
      <c r="G1" s="256" t="s">
        <v>3917</v>
      </c>
      <c r="H1" s="256" t="s">
        <v>3918</v>
      </c>
      <c r="I1" s="256" t="s">
        <v>3919</v>
      </c>
      <c r="J1" s="256" t="s">
        <v>11</v>
      </c>
      <c r="K1" s="256" t="s">
        <v>1108</v>
      </c>
      <c r="L1" s="256" t="s">
        <v>1109</v>
      </c>
      <c r="M1" s="256" t="s">
        <v>1110</v>
      </c>
      <c r="N1" s="256" t="s">
        <v>1111</v>
      </c>
      <c r="O1" s="256" t="s">
        <v>1112</v>
      </c>
      <c r="P1" s="256" t="s">
        <v>1113</v>
      </c>
      <c r="Q1" s="256" t="s">
        <v>1114</v>
      </c>
      <c r="R1" s="256" t="s">
        <v>1115</v>
      </c>
      <c r="S1" s="256" t="s">
        <v>1116</v>
      </c>
      <c r="T1" s="256" t="s">
        <v>1117</v>
      </c>
      <c r="U1" s="256" t="s">
        <v>1118</v>
      </c>
      <c r="V1" s="256" t="s">
        <v>1119</v>
      </c>
      <c r="W1" s="256" t="s">
        <v>1120</v>
      </c>
      <c r="X1" s="256" t="s">
        <v>1121</v>
      </c>
      <c r="Y1" s="256" t="s">
        <v>1122</v>
      </c>
      <c r="Z1" s="256" t="s">
        <v>1123</v>
      </c>
      <c r="AA1" s="256" t="s">
        <v>1124</v>
      </c>
      <c r="AB1" s="256" t="s">
        <v>1125</v>
      </c>
      <c r="AC1" s="256" t="s">
        <v>1126</v>
      </c>
      <c r="AD1" s="256" t="s">
        <v>1127</v>
      </c>
      <c r="AE1" s="256" t="s">
        <v>1128</v>
      </c>
      <c r="AF1" s="256" t="s">
        <v>1129</v>
      </c>
      <c r="AG1" s="256" t="s">
        <v>1130</v>
      </c>
      <c r="AH1" s="256" t="s">
        <v>1131</v>
      </c>
      <c r="AI1" s="256" t="s">
        <v>1132</v>
      </c>
      <c r="AJ1" s="256" t="s">
        <v>1133</v>
      </c>
      <c r="AK1" s="256" t="s">
        <v>1134</v>
      </c>
      <c r="AL1" s="256" t="s">
        <v>1135</v>
      </c>
      <c r="AM1" s="256" t="s">
        <v>1136</v>
      </c>
      <c r="AN1" s="256" t="s">
        <v>1137</v>
      </c>
      <c r="AO1" s="256" t="s">
        <v>1138</v>
      </c>
      <c r="AP1" s="256" t="s">
        <v>1139</v>
      </c>
      <c r="AQ1" s="256" t="s">
        <v>1140</v>
      </c>
      <c r="AR1" s="256" t="s">
        <v>1141</v>
      </c>
      <c r="AS1" s="256" t="s">
        <v>1142</v>
      </c>
      <c r="AT1" s="256" t="s">
        <v>1143</v>
      </c>
      <c r="AU1" s="256" t="s">
        <v>1144</v>
      </c>
      <c r="AV1" s="256" t="s">
        <v>1145</v>
      </c>
      <c r="AW1" s="256" t="s">
        <v>1146</v>
      </c>
      <c r="AX1" s="256" t="s">
        <v>1147</v>
      </c>
      <c r="AY1" s="257" t="s">
        <v>1148</v>
      </c>
    </row>
    <row r="2" spans="1:51" ht="60" customHeight="1" outlineLevel="1" x14ac:dyDescent="0.35">
      <c r="A2" s="247" t="s">
        <v>3920</v>
      </c>
      <c r="B2" s="235" t="s">
        <v>3921</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1151</v>
      </c>
      <c r="B3" s="236" t="s">
        <v>3922</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3923</v>
      </c>
      <c r="B4" s="237" t="s">
        <v>3924</v>
      </c>
      <c r="C4" s="237" t="s">
        <v>3925</v>
      </c>
      <c r="D4" s="237" t="s">
        <v>3926</v>
      </c>
      <c r="E4" s="237" t="s">
        <v>3927</v>
      </c>
      <c r="F4" s="237" t="s">
        <v>21</v>
      </c>
      <c r="G4" s="237" t="s">
        <v>21</v>
      </c>
      <c r="H4" s="237" t="s">
        <v>3928</v>
      </c>
      <c r="I4" s="237" t="s">
        <v>21</v>
      </c>
      <c r="J4" s="237" t="s">
        <v>3929</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3930</v>
      </c>
      <c r="B5" s="237" t="s">
        <v>3931</v>
      </c>
      <c r="C5" s="237" t="s">
        <v>3932</v>
      </c>
      <c r="D5" s="237" t="s">
        <v>3933</v>
      </c>
      <c r="E5" s="237" t="s">
        <v>3934</v>
      </c>
      <c r="F5" s="237" t="s">
        <v>3935</v>
      </c>
      <c r="G5" s="237" t="s">
        <v>21</v>
      </c>
      <c r="H5" s="237" t="s">
        <v>3936</v>
      </c>
      <c r="I5" s="237" t="s">
        <v>21</v>
      </c>
      <c r="J5" s="237" t="s">
        <v>3937</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1157</v>
      </c>
      <c r="B6" s="236" t="s">
        <v>3938</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3939</v>
      </c>
      <c r="B7" s="237" t="s">
        <v>3940</v>
      </c>
      <c r="C7" s="237" t="s">
        <v>3941</v>
      </c>
      <c r="D7" s="237" t="s">
        <v>3942</v>
      </c>
      <c r="E7" s="237" t="s">
        <v>3934</v>
      </c>
      <c r="F7" s="237" t="s">
        <v>3943</v>
      </c>
      <c r="G7" s="237" t="s">
        <v>21</v>
      </c>
      <c r="H7" s="237" t="s">
        <v>3944</v>
      </c>
      <c r="I7" s="237" t="s">
        <v>21</v>
      </c>
      <c r="J7" s="237" t="s">
        <v>3945</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3946</v>
      </c>
      <c r="B8" s="237" t="s">
        <v>3947</v>
      </c>
      <c r="C8" s="237" t="s">
        <v>3948</v>
      </c>
      <c r="D8" s="237" t="s">
        <v>3949</v>
      </c>
      <c r="E8" s="237" t="s">
        <v>21</v>
      </c>
      <c r="F8" s="237" t="s">
        <v>21</v>
      </c>
      <c r="G8" s="237" t="s">
        <v>21</v>
      </c>
      <c r="H8" s="237" t="s">
        <v>3950</v>
      </c>
      <c r="I8" s="237" t="s">
        <v>3951</v>
      </c>
      <c r="J8" s="237" t="s">
        <v>3952</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3953</v>
      </c>
      <c r="B9" s="237" t="s">
        <v>3954</v>
      </c>
      <c r="C9" s="237" t="s">
        <v>3955</v>
      </c>
      <c r="D9" s="237" t="s">
        <v>3956</v>
      </c>
      <c r="E9" s="237" t="s">
        <v>21</v>
      </c>
      <c r="F9" s="237" t="s">
        <v>21</v>
      </c>
      <c r="G9" s="237" t="s">
        <v>21</v>
      </c>
      <c r="H9" s="237" t="s">
        <v>3957</v>
      </c>
      <c r="I9" s="237" t="s">
        <v>3958</v>
      </c>
      <c r="J9" s="237" t="s">
        <v>3959</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3960</v>
      </c>
      <c r="B10" s="237" t="s">
        <v>3961</v>
      </c>
      <c r="C10" s="237" t="s">
        <v>3962</v>
      </c>
      <c r="D10" s="237" t="s">
        <v>3963</v>
      </c>
      <c r="E10" s="237" t="s">
        <v>21</v>
      </c>
      <c r="F10" s="237" t="s">
        <v>21</v>
      </c>
      <c r="G10" s="237" t="s">
        <v>21</v>
      </c>
      <c r="H10" s="237" t="s">
        <v>3964</v>
      </c>
      <c r="I10" s="237" t="s">
        <v>3965</v>
      </c>
      <c r="J10" s="237" t="s">
        <v>3966</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3967</v>
      </c>
      <c r="B11" s="237" t="s">
        <v>3968</v>
      </c>
      <c r="C11" s="237" t="s">
        <v>3969</v>
      </c>
      <c r="D11" s="237" t="s">
        <v>3970</v>
      </c>
      <c r="E11" s="237" t="s">
        <v>21</v>
      </c>
      <c r="F11" s="237" t="s">
        <v>21</v>
      </c>
      <c r="G11" s="237" t="s">
        <v>21</v>
      </c>
      <c r="H11" s="237" t="s">
        <v>3971</v>
      </c>
      <c r="I11" s="237" t="s">
        <v>21</v>
      </c>
      <c r="J11" s="237" t="s">
        <v>3972</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3973</v>
      </c>
      <c r="B12" s="237" t="s">
        <v>3974</v>
      </c>
      <c r="C12" s="237" t="s">
        <v>3975</v>
      </c>
      <c r="D12" s="237" t="s">
        <v>3976</v>
      </c>
      <c r="E12" s="237" t="s">
        <v>21</v>
      </c>
      <c r="F12" s="237" t="s">
        <v>21</v>
      </c>
      <c r="G12" s="237" t="s">
        <v>3977</v>
      </c>
      <c r="H12" s="237" t="s">
        <v>3978</v>
      </c>
      <c r="I12" s="237" t="s">
        <v>21</v>
      </c>
      <c r="J12" s="237" t="s">
        <v>3979</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3980</v>
      </c>
      <c r="B13" s="237" t="s">
        <v>3981</v>
      </c>
      <c r="C13" s="237" t="s">
        <v>3982</v>
      </c>
      <c r="D13" s="237" t="s">
        <v>3983</v>
      </c>
      <c r="E13" s="237" t="s">
        <v>21</v>
      </c>
      <c r="F13" s="237" t="s">
        <v>21</v>
      </c>
      <c r="G13" s="237" t="s">
        <v>21</v>
      </c>
      <c r="H13" s="237" t="s">
        <v>3984</v>
      </c>
      <c r="I13" s="237" t="s">
        <v>21</v>
      </c>
      <c r="J13" s="237" t="s">
        <v>3985</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3986</v>
      </c>
      <c r="B14" s="237" t="s">
        <v>3987</v>
      </c>
      <c r="C14" s="237" t="s">
        <v>3988</v>
      </c>
      <c r="D14" s="237" t="s">
        <v>3989</v>
      </c>
      <c r="E14" s="237" t="s">
        <v>21</v>
      </c>
      <c r="F14" s="237" t="s">
        <v>3990</v>
      </c>
      <c r="G14" s="237" t="s">
        <v>21</v>
      </c>
      <c r="H14" s="237" t="s">
        <v>3991</v>
      </c>
      <c r="I14" s="237" t="s">
        <v>3992</v>
      </c>
      <c r="J14" s="237" t="s">
        <v>3993</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1162</v>
      </c>
      <c r="B15" s="236" t="s">
        <v>3994</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3995</v>
      </c>
      <c r="B16" s="237" t="s">
        <v>3996</v>
      </c>
      <c r="C16" s="237" t="s">
        <v>3997</v>
      </c>
      <c r="D16" s="237" t="s">
        <v>3989</v>
      </c>
      <c r="E16" s="237" t="s">
        <v>21</v>
      </c>
      <c r="F16" s="237" t="s">
        <v>3998</v>
      </c>
      <c r="G16" s="237" t="s">
        <v>21</v>
      </c>
      <c r="H16" s="237" t="s">
        <v>3999</v>
      </c>
      <c r="I16" s="237" t="s">
        <v>21</v>
      </c>
      <c r="J16" s="237" t="s">
        <v>4000</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4001</v>
      </c>
      <c r="B17" s="237" t="s">
        <v>4002</v>
      </c>
      <c r="C17" s="237" t="s">
        <v>4003</v>
      </c>
      <c r="D17" s="237" t="s">
        <v>4004</v>
      </c>
      <c r="E17" s="237" t="s">
        <v>21</v>
      </c>
      <c r="F17" s="237" t="s">
        <v>3998</v>
      </c>
      <c r="G17" s="237" t="s">
        <v>21</v>
      </c>
      <c r="H17" s="237" t="s">
        <v>4005</v>
      </c>
      <c r="I17" s="237" t="s">
        <v>21</v>
      </c>
      <c r="J17" s="237" t="s">
        <v>4006</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4007</v>
      </c>
      <c r="B18" s="237" t="s">
        <v>4008</v>
      </c>
      <c r="C18" s="237" t="s">
        <v>4009</v>
      </c>
      <c r="D18" s="237" t="s">
        <v>21</v>
      </c>
      <c r="E18" s="237" t="s">
        <v>21</v>
      </c>
      <c r="F18" s="237" t="s">
        <v>21</v>
      </c>
      <c r="G18" s="237" t="s">
        <v>21</v>
      </c>
      <c r="H18" s="237" t="s">
        <v>4010</v>
      </c>
      <c r="I18" s="237" t="s">
        <v>21</v>
      </c>
      <c r="J18" s="237" t="s">
        <v>4011</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1167</v>
      </c>
      <c r="B19" s="236" t="s">
        <v>4012</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4013</v>
      </c>
      <c r="B20" s="237" t="s">
        <v>4014</v>
      </c>
      <c r="C20" s="237" t="s">
        <v>4015</v>
      </c>
      <c r="D20" s="237" t="s">
        <v>4016</v>
      </c>
      <c r="E20" s="237" t="s">
        <v>21</v>
      </c>
      <c r="F20" s="237" t="s">
        <v>4017</v>
      </c>
      <c r="G20" s="237" t="s">
        <v>21</v>
      </c>
      <c r="H20" s="237" t="s">
        <v>4018</v>
      </c>
      <c r="I20" s="237" t="s">
        <v>21</v>
      </c>
      <c r="J20" s="237" t="s">
        <v>4019</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4020</v>
      </c>
      <c r="B21" s="237" t="s">
        <v>4021</v>
      </c>
      <c r="C21" s="237" t="s">
        <v>4022</v>
      </c>
      <c r="D21" s="237" t="s">
        <v>4023</v>
      </c>
      <c r="E21" s="237" t="s">
        <v>4024</v>
      </c>
      <c r="F21" s="237" t="s">
        <v>21</v>
      </c>
      <c r="G21" s="237" t="s">
        <v>21</v>
      </c>
      <c r="H21" s="237" t="s">
        <v>4025</v>
      </c>
      <c r="I21" s="237" t="s">
        <v>4026</v>
      </c>
      <c r="J21" s="237" t="s">
        <v>4027</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4028</v>
      </c>
      <c r="B22" s="237" t="s">
        <v>4029</v>
      </c>
      <c r="C22" s="237" t="s">
        <v>4030</v>
      </c>
      <c r="D22" s="237" t="s">
        <v>4031</v>
      </c>
      <c r="E22" s="237" t="s">
        <v>21</v>
      </c>
      <c r="F22" s="237" t="s">
        <v>4032</v>
      </c>
      <c r="G22" s="237" t="s">
        <v>21</v>
      </c>
      <c r="H22" s="237" t="s">
        <v>4033</v>
      </c>
      <c r="I22" s="237" t="s">
        <v>21</v>
      </c>
      <c r="J22" s="237" t="s">
        <v>4034</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4035</v>
      </c>
      <c r="B23" s="237" t="s">
        <v>4036</v>
      </c>
      <c r="C23" s="237" t="s">
        <v>4037</v>
      </c>
      <c r="D23" s="237" t="s">
        <v>4038</v>
      </c>
      <c r="E23" s="237" t="s">
        <v>21</v>
      </c>
      <c r="F23" s="237" t="s">
        <v>21</v>
      </c>
      <c r="G23" s="237" t="s">
        <v>21</v>
      </c>
      <c r="H23" s="237" t="s">
        <v>4039</v>
      </c>
      <c r="I23" s="237" t="s">
        <v>4040</v>
      </c>
      <c r="J23" s="237" t="s">
        <v>4041</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4042</v>
      </c>
      <c r="B24" s="237" t="s">
        <v>4043</v>
      </c>
      <c r="C24" s="237" t="s">
        <v>4044</v>
      </c>
      <c r="D24" s="237" t="s">
        <v>4038</v>
      </c>
      <c r="E24" s="237" t="s">
        <v>21</v>
      </c>
      <c r="F24" s="237" t="s">
        <v>4045</v>
      </c>
      <c r="G24" s="237" t="s">
        <v>21</v>
      </c>
      <c r="H24" s="237" t="s">
        <v>4046</v>
      </c>
      <c r="I24" s="237" t="s">
        <v>21</v>
      </c>
      <c r="J24" s="237" t="s">
        <v>4047</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1171</v>
      </c>
      <c r="B25" s="236" t="s">
        <v>4048</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4049</v>
      </c>
      <c r="B26" s="237" t="s">
        <v>4050</v>
      </c>
      <c r="C26" s="237" t="s">
        <v>4051</v>
      </c>
      <c r="D26" s="237" t="s">
        <v>4052</v>
      </c>
      <c r="E26" s="237" t="s">
        <v>21</v>
      </c>
      <c r="F26" s="237" t="s">
        <v>4053</v>
      </c>
      <c r="G26" s="237" t="s">
        <v>21</v>
      </c>
      <c r="H26" s="237" t="s">
        <v>4054</v>
      </c>
      <c r="I26" s="237" t="s">
        <v>21</v>
      </c>
      <c r="J26" s="237" t="s">
        <v>4055</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4056</v>
      </c>
      <c r="B27" s="235" t="s">
        <v>4057</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1177</v>
      </c>
      <c r="B28" s="236" t="s">
        <v>4058</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4059</v>
      </c>
      <c r="B29" s="237" t="s">
        <v>4060</v>
      </c>
      <c r="C29" s="237" t="s">
        <v>4061</v>
      </c>
      <c r="D29" s="237" t="s">
        <v>4062</v>
      </c>
      <c r="E29" s="237" t="s">
        <v>4063</v>
      </c>
      <c r="F29" s="237" t="s">
        <v>21</v>
      </c>
      <c r="G29" s="237" t="s">
        <v>21</v>
      </c>
      <c r="H29" s="237" t="s">
        <v>4064</v>
      </c>
      <c r="I29" s="237" t="s">
        <v>21</v>
      </c>
      <c r="J29" s="237" t="s">
        <v>4065</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4066</v>
      </c>
      <c r="B30" s="237" t="s">
        <v>4067</v>
      </c>
      <c r="C30" s="237" t="s">
        <v>3932</v>
      </c>
      <c r="D30" s="237" t="s">
        <v>3933</v>
      </c>
      <c r="E30" s="237" t="s">
        <v>21</v>
      </c>
      <c r="F30" s="237" t="s">
        <v>3935</v>
      </c>
      <c r="G30" s="237" t="s">
        <v>21</v>
      </c>
      <c r="H30" s="237" t="s">
        <v>4068</v>
      </c>
      <c r="I30" s="237" t="s">
        <v>21</v>
      </c>
      <c r="J30" s="237" t="s">
        <v>4069</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1182</v>
      </c>
      <c r="B31" s="236" t="s">
        <v>4070</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4071</v>
      </c>
      <c r="B32" s="237" t="s">
        <v>4072</v>
      </c>
      <c r="C32" s="237" t="s">
        <v>4073</v>
      </c>
      <c r="D32" s="237" t="s">
        <v>4074</v>
      </c>
      <c r="E32" s="237" t="s">
        <v>21</v>
      </c>
      <c r="F32" s="237" t="s">
        <v>21</v>
      </c>
      <c r="G32" s="237" t="s">
        <v>4075</v>
      </c>
      <c r="H32" s="237" t="s">
        <v>4076</v>
      </c>
      <c r="I32" s="237" t="s">
        <v>21</v>
      </c>
      <c r="J32" s="237" t="s">
        <v>4077</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4078</v>
      </c>
      <c r="B33" s="237" t="s">
        <v>4079</v>
      </c>
      <c r="C33" s="237" t="s">
        <v>4080</v>
      </c>
      <c r="D33" s="237" t="s">
        <v>4081</v>
      </c>
      <c r="E33" s="237" t="s">
        <v>21</v>
      </c>
      <c r="F33" s="237" t="s">
        <v>4082</v>
      </c>
      <c r="G33" s="237" t="s">
        <v>21</v>
      </c>
      <c r="H33" s="237" t="s">
        <v>4083</v>
      </c>
      <c r="I33" s="237" t="s">
        <v>4084</v>
      </c>
      <c r="J33" s="237" t="s">
        <v>4085</v>
      </c>
      <c r="K33" s="240">
        <f>IF(COUNTIF(L33:AY33,"&lt;&gt;")=0,"",SUMPRODUCT(((Recommendations[ImplStatus]="Implemented")+(Recommendations[ImplStatus]="Compensated"))*ISNUMBER(MATCH(Recommendations[Id],L33:AY33,0)))/COUNTIF(L33:AY33,"&lt;&gt;"))</f>
        <v>0</v>
      </c>
      <c r="L33" s="243" t="s">
        <v>178</v>
      </c>
      <c r="M33" s="243" t="s">
        <v>208</v>
      </c>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4086</v>
      </c>
      <c r="B34" s="237" t="s">
        <v>4087</v>
      </c>
      <c r="C34" s="237" t="s">
        <v>4088</v>
      </c>
      <c r="D34" s="237" t="s">
        <v>4089</v>
      </c>
      <c r="E34" s="237" t="s">
        <v>21</v>
      </c>
      <c r="F34" s="237" t="s">
        <v>21</v>
      </c>
      <c r="G34" s="237" t="s">
        <v>21</v>
      </c>
      <c r="H34" s="237" t="s">
        <v>4090</v>
      </c>
      <c r="I34" s="237" t="s">
        <v>21</v>
      </c>
      <c r="J34" s="237" t="s">
        <v>4091</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4092</v>
      </c>
      <c r="B35" s="237" t="s">
        <v>4093</v>
      </c>
      <c r="C35" s="237" t="s">
        <v>4094</v>
      </c>
      <c r="D35" s="237" t="s">
        <v>4095</v>
      </c>
      <c r="E35" s="237" t="s">
        <v>21</v>
      </c>
      <c r="F35" s="237" t="s">
        <v>4096</v>
      </c>
      <c r="G35" s="237" t="s">
        <v>21</v>
      </c>
      <c r="H35" s="237" t="s">
        <v>4097</v>
      </c>
      <c r="I35" s="237" t="s">
        <v>21</v>
      </c>
      <c r="J35" s="237" t="s">
        <v>4098</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4099</v>
      </c>
      <c r="B36" s="237" t="s">
        <v>4100</v>
      </c>
      <c r="C36" s="237" t="s">
        <v>4101</v>
      </c>
      <c r="D36" s="237" t="s">
        <v>4102</v>
      </c>
      <c r="E36" s="237" t="s">
        <v>21</v>
      </c>
      <c r="F36" s="237" t="s">
        <v>21</v>
      </c>
      <c r="G36" s="237" t="s">
        <v>4103</v>
      </c>
      <c r="H36" s="237" t="s">
        <v>4104</v>
      </c>
      <c r="I36" s="237" t="s">
        <v>21</v>
      </c>
      <c r="J36" s="237" t="s">
        <v>4105</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4106</v>
      </c>
      <c r="B37" s="237" t="s">
        <v>4107</v>
      </c>
      <c r="C37" s="237" t="s">
        <v>4108</v>
      </c>
      <c r="D37" s="237" t="s">
        <v>4109</v>
      </c>
      <c r="E37" s="237" t="s">
        <v>21</v>
      </c>
      <c r="F37" s="237" t="s">
        <v>4110</v>
      </c>
      <c r="G37" s="237" t="s">
        <v>4111</v>
      </c>
      <c r="H37" s="237" t="s">
        <v>4112</v>
      </c>
      <c r="I37" s="237" t="s">
        <v>21</v>
      </c>
      <c r="J37" s="237" t="s">
        <v>4113</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4114</v>
      </c>
      <c r="B38" s="237" t="s">
        <v>4115</v>
      </c>
      <c r="C38" s="237" t="s">
        <v>4116</v>
      </c>
      <c r="D38" s="237" t="s">
        <v>4117</v>
      </c>
      <c r="E38" s="237" t="s">
        <v>21</v>
      </c>
      <c r="F38" s="237" t="s">
        <v>4110</v>
      </c>
      <c r="G38" s="237" t="s">
        <v>4118</v>
      </c>
      <c r="H38" s="237" t="s">
        <v>4119</v>
      </c>
      <c r="I38" s="237" t="s">
        <v>4120</v>
      </c>
      <c r="J38" s="237" t="s">
        <v>4121</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1186</v>
      </c>
      <c r="B39" s="236" t="s">
        <v>4122</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4123</v>
      </c>
      <c r="B40" s="237" t="s">
        <v>4124</v>
      </c>
      <c r="C40" s="237" t="s">
        <v>4125</v>
      </c>
      <c r="D40" s="237" t="s">
        <v>4126</v>
      </c>
      <c r="E40" s="237" t="s">
        <v>21</v>
      </c>
      <c r="F40" s="237" t="s">
        <v>21</v>
      </c>
      <c r="G40" s="237" t="s">
        <v>21</v>
      </c>
      <c r="H40" s="237" t="s">
        <v>4127</v>
      </c>
      <c r="I40" s="237" t="s">
        <v>4128</v>
      </c>
      <c r="J40" s="237" t="s">
        <v>4129</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4130</v>
      </c>
      <c r="B41" s="237" t="s">
        <v>4131</v>
      </c>
      <c r="C41" s="237" t="s">
        <v>4132</v>
      </c>
      <c r="D41" s="237" t="s">
        <v>21</v>
      </c>
      <c r="E41" s="237" t="s">
        <v>21</v>
      </c>
      <c r="F41" s="237" t="s">
        <v>21</v>
      </c>
      <c r="G41" s="237" t="s">
        <v>21</v>
      </c>
      <c r="H41" s="237" t="s">
        <v>4133</v>
      </c>
      <c r="I41" s="237" t="s">
        <v>21</v>
      </c>
      <c r="J41" s="237" t="s">
        <v>4134</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4135</v>
      </c>
      <c r="B42" s="235" t="s">
        <v>4136</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1209</v>
      </c>
      <c r="B43" s="236" t="s">
        <v>4137</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4138</v>
      </c>
      <c r="B44" s="237" t="s">
        <v>4139</v>
      </c>
      <c r="C44" s="237" t="s">
        <v>4140</v>
      </c>
      <c r="D44" s="237" t="s">
        <v>4141</v>
      </c>
      <c r="E44" s="237" t="s">
        <v>3927</v>
      </c>
      <c r="F44" s="237" t="s">
        <v>21</v>
      </c>
      <c r="G44" s="237" t="s">
        <v>21</v>
      </c>
      <c r="H44" s="237" t="s">
        <v>4142</v>
      </c>
      <c r="I44" s="237" t="s">
        <v>21</v>
      </c>
      <c r="J44" s="237" t="s">
        <v>4143</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4144</v>
      </c>
      <c r="B45" s="237" t="s">
        <v>4145</v>
      </c>
      <c r="C45" s="237" t="s">
        <v>4146</v>
      </c>
      <c r="D45" s="237" t="s">
        <v>3933</v>
      </c>
      <c r="E45" s="237" t="s">
        <v>21</v>
      </c>
      <c r="F45" s="237" t="s">
        <v>3935</v>
      </c>
      <c r="G45" s="237" t="s">
        <v>21</v>
      </c>
      <c r="H45" s="237" t="s">
        <v>4147</v>
      </c>
      <c r="I45" s="237" t="s">
        <v>21</v>
      </c>
      <c r="J45" s="237" t="s">
        <v>4148</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1215</v>
      </c>
      <c r="B46" s="236" t="s">
        <v>4149</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4150</v>
      </c>
      <c r="B47" s="237" t="s">
        <v>4151</v>
      </c>
      <c r="C47" s="237" t="s">
        <v>4152</v>
      </c>
      <c r="D47" s="237" t="s">
        <v>4153</v>
      </c>
      <c r="E47" s="237" t="s">
        <v>21</v>
      </c>
      <c r="F47" s="237" t="s">
        <v>4154</v>
      </c>
      <c r="G47" s="237" t="s">
        <v>4155</v>
      </c>
      <c r="H47" s="237" t="s">
        <v>4156</v>
      </c>
      <c r="I47" s="237" t="s">
        <v>4157</v>
      </c>
      <c r="J47" s="237" t="s">
        <v>4158</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1219</v>
      </c>
      <c r="B48" s="236" t="s">
        <v>4159</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4160</v>
      </c>
      <c r="B49" s="237" t="s">
        <v>4161</v>
      </c>
      <c r="C49" s="237" t="s">
        <v>4162</v>
      </c>
      <c r="D49" s="237" t="s">
        <v>4163</v>
      </c>
      <c r="E49" s="237" t="s">
        <v>4164</v>
      </c>
      <c r="F49" s="237" t="s">
        <v>21</v>
      </c>
      <c r="G49" s="237" t="s">
        <v>21</v>
      </c>
      <c r="H49" s="237" t="s">
        <v>4165</v>
      </c>
      <c r="I49" s="237" t="s">
        <v>4166</v>
      </c>
      <c r="J49" s="237" t="s">
        <v>4167</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4168</v>
      </c>
      <c r="B50" s="237" t="s">
        <v>4169</v>
      </c>
      <c r="C50" s="237" t="s">
        <v>4170</v>
      </c>
      <c r="D50" s="237" t="s">
        <v>21</v>
      </c>
      <c r="E50" s="237" t="s">
        <v>4171</v>
      </c>
      <c r="F50" s="237" t="s">
        <v>4172</v>
      </c>
      <c r="G50" s="237" t="s">
        <v>21</v>
      </c>
      <c r="H50" s="237" t="s">
        <v>4165</v>
      </c>
      <c r="I50" s="237" t="s">
        <v>4173</v>
      </c>
      <c r="J50" s="237" t="s">
        <v>4174</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4175</v>
      </c>
      <c r="B51" s="237" t="s">
        <v>4176</v>
      </c>
      <c r="C51" s="237" t="s">
        <v>4177</v>
      </c>
      <c r="D51" s="237" t="s">
        <v>21</v>
      </c>
      <c r="E51" s="237" t="s">
        <v>21</v>
      </c>
      <c r="F51" s="237" t="s">
        <v>4178</v>
      </c>
      <c r="G51" s="237" t="s">
        <v>21</v>
      </c>
      <c r="H51" s="237" t="s">
        <v>4165</v>
      </c>
      <c r="I51" s="237" t="s">
        <v>4179</v>
      </c>
      <c r="J51" s="237" t="s">
        <v>4180</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4181</v>
      </c>
      <c r="B52" s="237" t="s">
        <v>4182</v>
      </c>
      <c r="C52" s="237" t="s">
        <v>4183</v>
      </c>
      <c r="D52" s="237" t="s">
        <v>21</v>
      </c>
      <c r="E52" s="237" t="s">
        <v>21</v>
      </c>
      <c r="F52" s="237" t="s">
        <v>4184</v>
      </c>
      <c r="G52" s="237" t="s">
        <v>21</v>
      </c>
      <c r="H52" s="237" t="s">
        <v>4165</v>
      </c>
      <c r="I52" s="237" t="s">
        <v>4185</v>
      </c>
      <c r="J52" s="237" t="s">
        <v>4186</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4187</v>
      </c>
      <c r="B53" s="237" t="s">
        <v>4188</v>
      </c>
      <c r="C53" s="237" t="s">
        <v>4189</v>
      </c>
      <c r="D53" s="237" t="s">
        <v>4190</v>
      </c>
      <c r="E53" s="237" t="s">
        <v>4191</v>
      </c>
      <c r="F53" s="237" t="s">
        <v>21</v>
      </c>
      <c r="G53" s="237" t="s">
        <v>21</v>
      </c>
      <c r="H53" s="237" t="s">
        <v>4192</v>
      </c>
      <c r="I53" s="237" t="s">
        <v>21</v>
      </c>
      <c r="J53" s="237" t="s">
        <v>4193</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4194</v>
      </c>
      <c r="B54" s="237" t="s">
        <v>4195</v>
      </c>
      <c r="C54" s="237" t="s">
        <v>4189</v>
      </c>
      <c r="D54" s="237" t="s">
        <v>4190</v>
      </c>
      <c r="E54" s="237" t="s">
        <v>21</v>
      </c>
      <c r="F54" s="237" t="s">
        <v>21</v>
      </c>
      <c r="G54" s="237" t="s">
        <v>21</v>
      </c>
      <c r="H54" s="237" t="s">
        <v>4196</v>
      </c>
      <c r="I54" s="237" t="s">
        <v>4197</v>
      </c>
      <c r="J54" s="237" t="s">
        <v>4198</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1223</v>
      </c>
      <c r="B55" s="236" t="s">
        <v>4199</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4200</v>
      </c>
      <c r="B56" s="237" t="s">
        <v>4201</v>
      </c>
      <c r="C56" s="237" t="s">
        <v>4202</v>
      </c>
      <c r="D56" s="237" t="s">
        <v>4203</v>
      </c>
      <c r="E56" s="237" t="s">
        <v>4204</v>
      </c>
      <c r="F56" s="237" t="s">
        <v>21</v>
      </c>
      <c r="G56" s="237" t="s">
        <v>4205</v>
      </c>
      <c r="H56" s="237" t="s">
        <v>21</v>
      </c>
      <c r="I56" s="237" t="s">
        <v>21</v>
      </c>
      <c r="J56" s="237" t="s">
        <v>4206</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4207</v>
      </c>
      <c r="B57" s="237" t="s">
        <v>4208</v>
      </c>
      <c r="C57" s="237" t="s">
        <v>4209</v>
      </c>
      <c r="D57" s="237" t="s">
        <v>4210</v>
      </c>
      <c r="E57" s="237" t="s">
        <v>4211</v>
      </c>
      <c r="F57" s="237" t="s">
        <v>21</v>
      </c>
      <c r="G57" s="237" t="s">
        <v>4212</v>
      </c>
      <c r="H57" s="237" t="s">
        <v>4213</v>
      </c>
      <c r="I57" s="237" t="s">
        <v>21</v>
      </c>
      <c r="J57" s="237" t="s">
        <v>4214</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1227</v>
      </c>
      <c r="B58" s="236" t="s">
        <v>4215</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4216</v>
      </c>
      <c r="B59" s="237" t="s">
        <v>4217</v>
      </c>
      <c r="C59" s="237" t="s">
        <v>4218</v>
      </c>
      <c r="D59" s="237" t="s">
        <v>4219</v>
      </c>
      <c r="E59" s="237" t="s">
        <v>21</v>
      </c>
      <c r="F59" s="237" t="s">
        <v>21</v>
      </c>
      <c r="G59" s="237" t="s">
        <v>4220</v>
      </c>
      <c r="H59" s="237" t="s">
        <v>4221</v>
      </c>
      <c r="I59" s="237" t="s">
        <v>4222</v>
      </c>
      <c r="J59" s="237" t="s">
        <v>4223</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4224</v>
      </c>
      <c r="B60" s="237" t="s">
        <v>4225</v>
      </c>
      <c r="C60" s="237" t="s">
        <v>4226</v>
      </c>
      <c r="D60" s="237" t="s">
        <v>21</v>
      </c>
      <c r="E60" s="237" t="s">
        <v>4227</v>
      </c>
      <c r="F60" s="237" t="s">
        <v>4228</v>
      </c>
      <c r="G60" s="237" t="s">
        <v>21</v>
      </c>
      <c r="H60" s="237" t="s">
        <v>4229</v>
      </c>
      <c r="I60" s="237" t="s">
        <v>4230</v>
      </c>
      <c r="J60" s="237" t="s">
        <v>4231</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4232</v>
      </c>
      <c r="B61" s="237" t="s">
        <v>4233</v>
      </c>
      <c r="C61" s="237" t="s">
        <v>4234</v>
      </c>
      <c r="D61" s="237" t="s">
        <v>21</v>
      </c>
      <c r="E61" s="237" t="s">
        <v>21</v>
      </c>
      <c r="F61" s="237" t="s">
        <v>21</v>
      </c>
      <c r="G61" s="237" t="s">
        <v>4235</v>
      </c>
      <c r="H61" s="237" t="s">
        <v>4236</v>
      </c>
      <c r="I61" s="237" t="s">
        <v>4237</v>
      </c>
      <c r="J61" s="237" t="s">
        <v>4238</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4239</v>
      </c>
      <c r="B62" s="237" t="s">
        <v>4240</v>
      </c>
      <c r="C62" s="237" t="s">
        <v>4241</v>
      </c>
      <c r="D62" s="237" t="s">
        <v>4242</v>
      </c>
      <c r="E62" s="237" t="s">
        <v>21</v>
      </c>
      <c r="F62" s="237" t="s">
        <v>21</v>
      </c>
      <c r="G62" s="237" t="s">
        <v>21</v>
      </c>
      <c r="H62" s="237" t="s">
        <v>4243</v>
      </c>
      <c r="I62" s="237" t="s">
        <v>4244</v>
      </c>
      <c r="J62" s="237" t="s">
        <v>4245</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1231</v>
      </c>
      <c r="B63" s="236" t="s">
        <v>4246</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4247</v>
      </c>
      <c r="B64" s="237" t="s">
        <v>4248</v>
      </c>
      <c r="C64" s="237" t="s">
        <v>4249</v>
      </c>
      <c r="D64" s="237" t="s">
        <v>4250</v>
      </c>
      <c r="E64" s="237" t="s">
        <v>21</v>
      </c>
      <c r="F64" s="237" t="s">
        <v>21</v>
      </c>
      <c r="G64" s="237" t="s">
        <v>4251</v>
      </c>
      <c r="H64" s="237" t="s">
        <v>4252</v>
      </c>
      <c r="I64" s="237" t="s">
        <v>4253</v>
      </c>
      <c r="J64" s="237" t="s">
        <v>4254</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4255</v>
      </c>
      <c r="B65" s="237" t="s">
        <v>4256</v>
      </c>
      <c r="C65" s="237" t="s">
        <v>4257</v>
      </c>
      <c r="D65" s="237" t="s">
        <v>4258</v>
      </c>
      <c r="E65" s="237" t="s">
        <v>21</v>
      </c>
      <c r="F65" s="237" t="s">
        <v>21</v>
      </c>
      <c r="G65" s="237" t="s">
        <v>21</v>
      </c>
      <c r="H65" s="237" t="s">
        <v>4259</v>
      </c>
      <c r="I65" s="237" t="s">
        <v>4260</v>
      </c>
      <c r="J65" s="237" t="s">
        <v>4261</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4262</v>
      </c>
      <c r="B66" s="237" t="s">
        <v>4263</v>
      </c>
      <c r="C66" s="237" t="s">
        <v>4264</v>
      </c>
      <c r="D66" s="237" t="s">
        <v>4265</v>
      </c>
      <c r="E66" s="237" t="s">
        <v>21</v>
      </c>
      <c r="F66" s="237" t="s">
        <v>21</v>
      </c>
      <c r="G66" s="237" t="s">
        <v>21</v>
      </c>
      <c r="H66" s="237" t="s">
        <v>4266</v>
      </c>
      <c r="I66" s="237" t="s">
        <v>4267</v>
      </c>
      <c r="J66" s="237" t="s">
        <v>4268</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4269</v>
      </c>
      <c r="B67" s="237" t="s">
        <v>4270</v>
      </c>
      <c r="C67" s="237" t="s">
        <v>4271</v>
      </c>
      <c r="D67" s="237" t="s">
        <v>4272</v>
      </c>
      <c r="E67" s="237" t="s">
        <v>21</v>
      </c>
      <c r="F67" s="237" t="s">
        <v>21</v>
      </c>
      <c r="G67" s="237" t="s">
        <v>21</v>
      </c>
      <c r="H67" s="237" t="s">
        <v>4273</v>
      </c>
      <c r="I67" s="237" t="s">
        <v>21</v>
      </c>
      <c r="J67" s="237" t="s">
        <v>4274</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4275</v>
      </c>
      <c r="B68" s="237" t="s">
        <v>4276</v>
      </c>
      <c r="C68" s="237" t="s">
        <v>4277</v>
      </c>
      <c r="D68" s="237" t="s">
        <v>21</v>
      </c>
      <c r="E68" s="237" t="s">
        <v>21</v>
      </c>
      <c r="F68" s="237" t="s">
        <v>21</v>
      </c>
      <c r="G68" s="237" t="s">
        <v>21</v>
      </c>
      <c r="H68" s="237" t="s">
        <v>4278</v>
      </c>
      <c r="I68" s="237" t="s">
        <v>21</v>
      </c>
      <c r="J68" s="237" t="s">
        <v>4279</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1235</v>
      </c>
      <c r="B69" s="236" t="s">
        <v>4280</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4281</v>
      </c>
      <c r="B70" s="237" t="s">
        <v>4282</v>
      </c>
      <c r="C70" s="237" t="s">
        <v>4283</v>
      </c>
      <c r="D70" s="237" t="s">
        <v>21</v>
      </c>
      <c r="E70" s="237" t="s">
        <v>21</v>
      </c>
      <c r="F70" s="237" t="s">
        <v>21</v>
      </c>
      <c r="G70" s="237" t="s">
        <v>4284</v>
      </c>
      <c r="H70" s="237" t="s">
        <v>4285</v>
      </c>
      <c r="I70" s="237" t="s">
        <v>21</v>
      </c>
      <c r="J70" s="237" t="s">
        <v>4286</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4287</v>
      </c>
      <c r="B71" s="237" t="s">
        <v>4288</v>
      </c>
      <c r="C71" s="237" t="s">
        <v>4289</v>
      </c>
      <c r="D71" s="237" t="s">
        <v>21</v>
      </c>
      <c r="E71" s="237" t="s">
        <v>21</v>
      </c>
      <c r="F71" s="237" t="s">
        <v>21</v>
      </c>
      <c r="G71" s="237" t="s">
        <v>21</v>
      </c>
      <c r="H71" s="237" t="s">
        <v>4290</v>
      </c>
      <c r="I71" s="237" t="s">
        <v>21</v>
      </c>
      <c r="J71" s="237" t="s">
        <v>4291</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4292</v>
      </c>
      <c r="B72" s="237" t="s">
        <v>4293</v>
      </c>
      <c r="C72" s="237" t="s">
        <v>4294</v>
      </c>
      <c r="D72" s="237" t="s">
        <v>4295</v>
      </c>
      <c r="E72" s="237" t="s">
        <v>4296</v>
      </c>
      <c r="F72" s="237" t="s">
        <v>21</v>
      </c>
      <c r="G72" s="237" t="s">
        <v>21</v>
      </c>
      <c r="H72" s="237" t="s">
        <v>4297</v>
      </c>
      <c r="I72" s="237" t="s">
        <v>21</v>
      </c>
      <c r="J72" s="237" t="s">
        <v>4298</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4299</v>
      </c>
      <c r="B73" s="237" t="s">
        <v>4300</v>
      </c>
      <c r="C73" s="237" t="s">
        <v>4301</v>
      </c>
      <c r="D73" s="237" t="s">
        <v>4302</v>
      </c>
      <c r="E73" s="237" t="s">
        <v>4296</v>
      </c>
      <c r="F73" s="237" t="s">
        <v>21</v>
      </c>
      <c r="G73" s="237" t="s">
        <v>4303</v>
      </c>
      <c r="H73" s="237" t="s">
        <v>4304</v>
      </c>
      <c r="I73" s="237" t="s">
        <v>21</v>
      </c>
      <c r="J73" s="237" t="s">
        <v>4305</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4306</v>
      </c>
      <c r="B74" s="237" t="s">
        <v>4307</v>
      </c>
      <c r="C74" s="237" t="s">
        <v>4308</v>
      </c>
      <c r="D74" s="237" t="s">
        <v>4302</v>
      </c>
      <c r="E74" s="237" t="s">
        <v>4309</v>
      </c>
      <c r="F74" s="237" t="s">
        <v>21</v>
      </c>
      <c r="G74" s="237" t="s">
        <v>4310</v>
      </c>
      <c r="H74" s="237" t="s">
        <v>4311</v>
      </c>
      <c r="I74" s="237" t="s">
        <v>4312</v>
      </c>
      <c r="J74" s="237" t="s">
        <v>4313</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4314</v>
      </c>
      <c r="B75" s="237" t="s">
        <v>4315</v>
      </c>
      <c r="C75" s="237" t="s">
        <v>4316</v>
      </c>
      <c r="D75" s="237" t="s">
        <v>4317</v>
      </c>
      <c r="E75" s="237" t="s">
        <v>4309</v>
      </c>
      <c r="F75" s="237" t="s">
        <v>4318</v>
      </c>
      <c r="G75" s="237" t="s">
        <v>4319</v>
      </c>
      <c r="H75" s="237" t="s">
        <v>4320</v>
      </c>
      <c r="I75" s="237" t="s">
        <v>4321</v>
      </c>
      <c r="J75" s="237" t="s">
        <v>4322</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4323</v>
      </c>
      <c r="B76" s="237" t="s">
        <v>4324</v>
      </c>
      <c r="C76" s="237" t="s">
        <v>4325</v>
      </c>
      <c r="D76" s="237" t="s">
        <v>4326</v>
      </c>
      <c r="E76" s="237" t="s">
        <v>21</v>
      </c>
      <c r="F76" s="237" t="s">
        <v>21</v>
      </c>
      <c r="G76" s="237" t="s">
        <v>21</v>
      </c>
      <c r="H76" s="237" t="s">
        <v>4327</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4328</v>
      </c>
      <c r="B77" s="237" t="s">
        <v>4329</v>
      </c>
      <c r="C77" s="237" t="s">
        <v>4330</v>
      </c>
      <c r="D77" s="237" t="s">
        <v>21</v>
      </c>
      <c r="E77" s="237" t="s">
        <v>21</v>
      </c>
      <c r="F77" s="237" t="s">
        <v>21</v>
      </c>
      <c r="G77" s="237" t="s">
        <v>4331</v>
      </c>
      <c r="H77" s="237" t="s">
        <v>4332</v>
      </c>
      <c r="I77" s="237" t="s">
        <v>21</v>
      </c>
      <c r="J77" s="237" t="s">
        <v>4333</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4334</v>
      </c>
      <c r="B78" s="237" t="s">
        <v>4335</v>
      </c>
      <c r="C78" s="237" t="s">
        <v>4336</v>
      </c>
      <c r="D78" s="237" t="s">
        <v>21</v>
      </c>
      <c r="E78" s="237" t="s">
        <v>21</v>
      </c>
      <c r="F78" s="237" t="s">
        <v>21</v>
      </c>
      <c r="G78" s="237" t="s">
        <v>4337</v>
      </c>
      <c r="H78" s="237" t="s">
        <v>4338</v>
      </c>
      <c r="I78" s="237" t="s">
        <v>4339</v>
      </c>
      <c r="J78" s="237" t="s">
        <v>4340</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4341</v>
      </c>
      <c r="B79" s="235" t="s">
        <v>4342</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1269</v>
      </c>
      <c r="B80" s="236" t="s">
        <v>4343</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4344</v>
      </c>
      <c r="B81" s="237" t="s">
        <v>4345</v>
      </c>
      <c r="C81" s="237" t="s">
        <v>4346</v>
      </c>
      <c r="D81" s="237" t="s">
        <v>4141</v>
      </c>
      <c r="E81" s="237" t="s">
        <v>4347</v>
      </c>
      <c r="F81" s="237" t="s">
        <v>21</v>
      </c>
      <c r="G81" s="237" t="s">
        <v>21</v>
      </c>
      <c r="H81" s="237" t="s">
        <v>4348</v>
      </c>
      <c r="I81" s="237" t="s">
        <v>21</v>
      </c>
      <c r="J81" s="237" t="s">
        <v>4349</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4350</v>
      </c>
      <c r="B82" s="237" t="s">
        <v>4351</v>
      </c>
      <c r="C82" s="237" t="s">
        <v>3932</v>
      </c>
      <c r="D82" s="237" t="s">
        <v>3933</v>
      </c>
      <c r="E82" s="237" t="s">
        <v>21</v>
      </c>
      <c r="F82" s="237" t="s">
        <v>3935</v>
      </c>
      <c r="G82" s="237" t="s">
        <v>21</v>
      </c>
      <c r="H82" s="237" t="s">
        <v>4352</v>
      </c>
      <c r="I82" s="237" t="s">
        <v>21</v>
      </c>
      <c r="J82" s="237" t="s">
        <v>4353</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1274</v>
      </c>
      <c r="B83" s="236" t="s">
        <v>4354</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4355</v>
      </c>
      <c r="B84" s="237" t="s">
        <v>4356</v>
      </c>
      <c r="C84" s="237" t="s">
        <v>4357</v>
      </c>
      <c r="D84" s="237" t="s">
        <v>4358</v>
      </c>
      <c r="E84" s="237" t="s">
        <v>21</v>
      </c>
      <c r="F84" s="237" t="s">
        <v>4359</v>
      </c>
      <c r="G84" s="237" t="s">
        <v>4360</v>
      </c>
      <c r="H84" s="237" t="s">
        <v>4361</v>
      </c>
      <c r="I84" s="237" t="s">
        <v>4362</v>
      </c>
      <c r="J84" s="237" t="s">
        <v>4363</v>
      </c>
      <c r="K84" s="240">
        <f>IF(COUNTIF(L84:AY84,"&lt;&gt;")=0,"",SUMPRODUCT(((Recommendations[ImplStatus]="Implemented")+(Recommendations[ImplStatus]="Compensated"))*ISNUMBER(MATCH(Recommendations[Id],L84:AY84,0)))/COUNTIF(L84:AY84,"&lt;&gt;"))</f>
        <v>0</v>
      </c>
      <c r="L84" s="243" t="s">
        <v>25</v>
      </c>
      <c r="M84" s="243" t="s">
        <v>111</v>
      </c>
      <c r="N84" s="243" t="s">
        <v>545</v>
      </c>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4364</v>
      </c>
      <c r="B85" s="237" t="s">
        <v>4365</v>
      </c>
      <c r="C85" s="237" t="s">
        <v>4366</v>
      </c>
      <c r="D85" s="237" t="s">
        <v>4367</v>
      </c>
      <c r="E85" s="237" t="s">
        <v>21</v>
      </c>
      <c r="F85" s="237" t="s">
        <v>21</v>
      </c>
      <c r="G85" s="237" t="s">
        <v>21</v>
      </c>
      <c r="H85" s="237" t="s">
        <v>4368</v>
      </c>
      <c r="I85" s="237" t="s">
        <v>4369</v>
      </c>
      <c r="J85" s="237" t="s">
        <v>4370</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4371</v>
      </c>
      <c r="B86" s="237" t="s">
        <v>4372</v>
      </c>
      <c r="C86" s="237" t="s">
        <v>4373</v>
      </c>
      <c r="D86" s="237" t="s">
        <v>4374</v>
      </c>
      <c r="E86" s="237" t="s">
        <v>21</v>
      </c>
      <c r="F86" s="237" t="s">
        <v>21</v>
      </c>
      <c r="G86" s="237" t="s">
        <v>4375</v>
      </c>
      <c r="H86" s="237" t="s">
        <v>4376</v>
      </c>
      <c r="I86" s="237" t="s">
        <v>21</v>
      </c>
      <c r="J86" s="237" t="s">
        <v>4377</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4378</v>
      </c>
      <c r="B87" s="237" t="s">
        <v>4379</v>
      </c>
      <c r="C87" s="237" t="s">
        <v>4380</v>
      </c>
      <c r="D87" s="237" t="s">
        <v>4381</v>
      </c>
      <c r="E87" s="237" t="s">
        <v>21</v>
      </c>
      <c r="F87" s="237" t="s">
        <v>4382</v>
      </c>
      <c r="G87" s="237" t="s">
        <v>21</v>
      </c>
      <c r="H87" s="237" t="s">
        <v>4383</v>
      </c>
      <c r="I87" s="237" t="s">
        <v>4384</v>
      </c>
      <c r="J87" s="237" t="s">
        <v>4385</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4386</v>
      </c>
      <c r="B88" s="235" t="s">
        <v>4387</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1321</v>
      </c>
      <c r="B89" s="236" t="s">
        <v>4388</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4389</v>
      </c>
      <c r="B90" s="237" t="s">
        <v>4390</v>
      </c>
      <c r="C90" s="237" t="s">
        <v>4391</v>
      </c>
      <c r="D90" s="237" t="s">
        <v>4141</v>
      </c>
      <c r="E90" s="237" t="s">
        <v>3927</v>
      </c>
      <c r="F90" s="237" t="s">
        <v>21</v>
      </c>
      <c r="G90" s="237" t="s">
        <v>21</v>
      </c>
      <c r="H90" s="237" t="s">
        <v>4392</v>
      </c>
      <c r="I90" s="237" t="s">
        <v>21</v>
      </c>
      <c r="J90" s="237" t="s">
        <v>4393</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4394</v>
      </c>
      <c r="B91" s="237" t="s">
        <v>4395</v>
      </c>
      <c r="C91" s="237" t="s">
        <v>4396</v>
      </c>
      <c r="D91" s="237" t="s">
        <v>3933</v>
      </c>
      <c r="E91" s="237" t="s">
        <v>21</v>
      </c>
      <c r="F91" s="237" t="s">
        <v>3935</v>
      </c>
      <c r="G91" s="237" t="s">
        <v>21</v>
      </c>
      <c r="H91" s="237" t="s">
        <v>4397</v>
      </c>
      <c r="I91" s="237" t="s">
        <v>21</v>
      </c>
      <c r="J91" s="237" t="s">
        <v>4398</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1325</v>
      </c>
      <c r="B92" s="236" t="s">
        <v>4399</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4400</v>
      </c>
      <c r="B93" s="237" t="s">
        <v>4401</v>
      </c>
      <c r="C93" s="237" t="s">
        <v>4402</v>
      </c>
      <c r="D93" s="237" t="s">
        <v>4403</v>
      </c>
      <c r="E93" s="237" t="s">
        <v>4404</v>
      </c>
      <c r="F93" s="237" t="s">
        <v>21</v>
      </c>
      <c r="G93" s="237" t="s">
        <v>21</v>
      </c>
      <c r="H93" s="237" t="s">
        <v>4405</v>
      </c>
      <c r="I93" s="237" t="s">
        <v>21</v>
      </c>
      <c r="J93" s="237" t="s">
        <v>4406</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4407</v>
      </c>
      <c r="B94" s="237" t="s">
        <v>4408</v>
      </c>
      <c r="C94" s="237" t="s">
        <v>4409</v>
      </c>
      <c r="D94" s="237" t="s">
        <v>4410</v>
      </c>
      <c r="E94" s="237" t="s">
        <v>21</v>
      </c>
      <c r="F94" s="237" t="s">
        <v>4411</v>
      </c>
      <c r="G94" s="237" t="s">
        <v>21</v>
      </c>
      <c r="H94" s="237" t="s">
        <v>4412</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4413</v>
      </c>
      <c r="B95" s="237" t="s">
        <v>4414</v>
      </c>
      <c r="C95" s="237" t="s">
        <v>4415</v>
      </c>
      <c r="D95" s="237" t="s">
        <v>4416</v>
      </c>
      <c r="E95" s="237" t="s">
        <v>21</v>
      </c>
      <c r="F95" s="237" t="s">
        <v>21</v>
      </c>
      <c r="G95" s="237" t="s">
        <v>21</v>
      </c>
      <c r="H95" s="237" t="s">
        <v>4417</v>
      </c>
      <c r="I95" s="237" t="s">
        <v>4418</v>
      </c>
      <c r="J95" s="237" t="s">
        <v>4419</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4420</v>
      </c>
      <c r="B96" s="237" t="s">
        <v>4421</v>
      </c>
      <c r="C96" s="237" t="s">
        <v>4422</v>
      </c>
      <c r="D96" s="237" t="s">
        <v>21</v>
      </c>
      <c r="E96" s="237" t="s">
        <v>21</v>
      </c>
      <c r="F96" s="237" t="s">
        <v>21</v>
      </c>
      <c r="G96" s="237" t="s">
        <v>21</v>
      </c>
      <c r="H96" s="237" t="s">
        <v>4423</v>
      </c>
      <c r="I96" s="237" t="s">
        <v>4369</v>
      </c>
      <c r="J96" s="237" t="s">
        <v>4424</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1329</v>
      </c>
      <c r="B97" s="236" t="s">
        <v>4425</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4426</v>
      </c>
      <c r="B98" s="237" t="s">
        <v>4427</v>
      </c>
      <c r="C98" s="237" t="s">
        <v>4428</v>
      </c>
      <c r="D98" s="237" t="s">
        <v>4429</v>
      </c>
      <c r="E98" s="237" t="s">
        <v>21</v>
      </c>
      <c r="F98" s="237" t="s">
        <v>21</v>
      </c>
      <c r="G98" s="237" t="s">
        <v>21</v>
      </c>
      <c r="H98" s="237" t="s">
        <v>4430</v>
      </c>
      <c r="I98" s="237" t="s">
        <v>21</v>
      </c>
      <c r="J98" s="237" t="s">
        <v>4431</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4432</v>
      </c>
      <c r="B99" s="237" t="s">
        <v>4433</v>
      </c>
      <c r="C99" s="237" t="s">
        <v>4434</v>
      </c>
      <c r="D99" s="237" t="s">
        <v>4435</v>
      </c>
      <c r="E99" s="237" t="s">
        <v>4436</v>
      </c>
      <c r="F99" s="237" t="s">
        <v>21</v>
      </c>
      <c r="G99" s="237" t="s">
        <v>21</v>
      </c>
      <c r="H99" s="237" t="s">
        <v>4437</v>
      </c>
      <c r="I99" s="237" t="s">
        <v>21</v>
      </c>
      <c r="J99" s="237" t="s">
        <v>4438</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4439</v>
      </c>
      <c r="B100" s="237" t="s">
        <v>4440</v>
      </c>
      <c r="C100" s="237" t="s">
        <v>4441</v>
      </c>
      <c r="D100" s="237" t="s">
        <v>21</v>
      </c>
      <c r="E100" s="237" t="s">
        <v>21</v>
      </c>
      <c r="F100" s="237" t="s">
        <v>21</v>
      </c>
      <c r="G100" s="237" t="s">
        <v>21</v>
      </c>
      <c r="H100" s="237" t="s">
        <v>4442</v>
      </c>
      <c r="I100" s="237" t="s">
        <v>4443</v>
      </c>
      <c r="J100" s="237" t="s">
        <v>4444</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4445</v>
      </c>
      <c r="B101" s="237" t="s">
        <v>4446</v>
      </c>
      <c r="C101" s="237" t="s">
        <v>4447</v>
      </c>
      <c r="D101" s="237" t="s">
        <v>21</v>
      </c>
      <c r="E101" s="237" t="s">
        <v>21</v>
      </c>
      <c r="F101" s="237" t="s">
        <v>21</v>
      </c>
      <c r="G101" s="237" t="s">
        <v>21</v>
      </c>
      <c r="H101" s="237" t="s">
        <v>4448</v>
      </c>
      <c r="I101" s="237" t="s">
        <v>4369</v>
      </c>
      <c r="J101" s="237" t="s">
        <v>4449</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4450</v>
      </c>
      <c r="B102" s="237" t="s">
        <v>4451</v>
      </c>
      <c r="C102" s="237" t="s">
        <v>4452</v>
      </c>
      <c r="D102" s="237" t="s">
        <v>4453</v>
      </c>
      <c r="E102" s="237" t="s">
        <v>21</v>
      </c>
      <c r="F102" s="237" t="s">
        <v>21</v>
      </c>
      <c r="G102" s="237" t="s">
        <v>21</v>
      </c>
      <c r="H102" s="237" t="s">
        <v>4454</v>
      </c>
      <c r="I102" s="237" t="s">
        <v>21</v>
      </c>
      <c r="J102" s="237" t="s">
        <v>4455</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4456</v>
      </c>
      <c r="B103" s="237" t="s">
        <v>4457</v>
      </c>
      <c r="C103" s="237" t="s">
        <v>4458</v>
      </c>
      <c r="D103" s="237" t="s">
        <v>4453</v>
      </c>
      <c r="E103" s="237" t="s">
        <v>21</v>
      </c>
      <c r="F103" s="237" t="s">
        <v>4459</v>
      </c>
      <c r="G103" s="237" t="s">
        <v>21</v>
      </c>
      <c r="H103" s="237" t="s">
        <v>4460</v>
      </c>
      <c r="I103" s="237" t="s">
        <v>4461</v>
      </c>
      <c r="J103" s="237" t="s">
        <v>4462</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1333</v>
      </c>
      <c r="B104" s="236" t="s">
        <v>4463</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4464</v>
      </c>
      <c r="B105" s="237" t="s">
        <v>4465</v>
      </c>
      <c r="C105" s="237" t="s">
        <v>4466</v>
      </c>
      <c r="D105" s="237" t="s">
        <v>4467</v>
      </c>
      <c r="E105" s="237" t="s">
        <v>4468</v>
      </c>
      <c r="F105" s="237" t="s">
        <v>21</v>
      </c>
      <c r="G105" s="237" t="s">
        <v>21</v>
      </c>
      <c r="H105" s="237" t="s">
        <v>4469</v>
      </c>
      <c r="I105" s="237" t="s">
        <v>4470</v>
      </c>
      <c r="J105" s="237" t="s">
        <v>4471</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4472</v>
      </c>
      <c r="B106" s="235" t="s">
        <v>4473</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1347</v>
      </c>
      <c r="B107" s="236" t="s">
        <v>4474</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4475</v>
      </c>
      <c r="B108" s="237" t="s">
        <v>4476</v>
      </c>
      <c r="C108" s="237" t="s">
        <v>4477</v>
      </c>
      <c r="D108" s="237" t="s">
        <v>4141</v>
      </c>
      <c r="E108" s="237" t="s">
        <v>3927</v>
      </c>
      <c r="F108" s="237" t="s">
        <v>21</v>
      </c>
      <c r="G108" s="237" t="s">
        <v>21</v>
      </c>
      <c r="H108" s="237" t="s">
        <v>4478</v>
      </c>
      <c r="I108" s="237" t="s">
        <v>21</v>
      </c>
      <c r="J108" s="237" t="s">
        <v>4479</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4480</v>
      </c>
      <c r="B109" s="237" t="s">
        <v>4481</v>
      </c>
      <c r="C109" s="237" t="s">
        <v>4482</v>
      </c>
      <c r="D109" s="237" t="s">
        <v>3933</v>
      </c>
      <c r="E109" s="237" t="s">
        <v>21</v>
      </c>
      <c r="F109" s="237" t="s">
        <v>3935</v>
      </c>
      <c r="G109" s="237" t="s">
        <v>21</v>
      </c>
      <c r="H109" s="237" t="s">
        <v>4483</v>
      </c>
      <c r="I109" s="237" t="s">
        <v>21</v>
      </c>
      <c r="J109" s="237" t="s">
        <v>4484</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1351</v>
      </c>
      <c r="B110" s="236" t="s">
        <v>4485</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4486</v>
      </c>
      <c r="B111" s="237" t="s">
        <v>4487</v>
      </c>
      <c r="C111" s="237" t="s">
        <v>4488</v>
      </c>
      <c r="D111" s="237" t="s">
        <v>4489</v>
      </c>
      <c r="E111" s="237" t="s">
        <v>21</v>
      </c>
      <c r="F111" s="237" t="s">
        <v>4490</v>
      </c>
      <c r="G111" s="237" t="s">
        <v>21</v>
      </c>
      <c r="H111" s="237" t="s">
        <v>4491</v>
      </c>
      <c r="I111" s="237" t="s">
        <v>4492</v>
      </c>
      <c r="J111" s="237" t="s">
        <v>4493</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4494</v>
      </c>
      <c r="B112" s="237" t="s">
        <v>4495</v>
      </c>
      <c r="C112" s="237" t="s">
        <v>4496</v>
      </c>
      <c r="D112" s="237" t="s">
        <v>4497</v>
      </c>
      <c r="E112" s="237" t="s">
        <v>21</v>
      </c>
      <c r="F112" s="237" t="s">
        <v>21</v>
      </c>
      <c r="G112" s="237" t="s">
        <v>21</v>
      </c>
      <c r="H112" s="237" t="s">
        <v>4498</v>
      </c>
      <c r="I112" s="237" t="s">
        <v>21</v>
      </c>
      <c r="J112" s="237" t="s">
        <v>4499</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4500</v>
      </c>
      <c r="B113" s="237" t="s">
        <v>4501</v>
      </c>
      <c r="C113" s="237" t="s">
        <v>4502</v>
      </c>
      <c r="D113" s="237" t="s">
        <v>4503</v>
      </c>
      <c r="E113" s="237" t="s">
        <v>21</v>
      </c>
      <c r="F113" s="237" t="s">
        <v>21</v>
      </c>
      <c r="G113" s="237" t="s">
        <v>21</v>
      </c>
      <c r="H113" s="237" t="s">
        <v>4504</v>
      </c>
      <c r="I113" s="237" t="s">
        <v>4505</v>
      </c>
      <c r="J113" s="237" t="s">
        <v>4506</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4507</v>
      </c>
      <c r="B114" s="237" t="s">
        <v>4508</v>
      </c>
      <c r="C114" s="237" t="s">
        <v>4509</v>
      </c>
      <c r="D114" s="237" t="s">
        <v>4510</v>
      </c>
      <c r="E114" s="237" t="s">
        <v>21</v>
      </c>
      <c r="F114" s="237" t="s">
        <v>21</v>
      </c>
      <c r="G114" s="237" t="s">
        <v>4511</v>
      </c>
      <c r="H114" s="237" t="s">
        <v>4512</v>
      </c>
      <c r="I114" s="237" t="s">
        <v>4513</v>
      </c>
      <c r="J114" s="237" t="s">
        <v>4514</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4515</v>
      </c>
      <c r="B115" s="237" t="s">
        <v>4516</v>
      </c>
      <c r="C115" s="237" t="s">
        <v>4517</v>
      </c>
      <c r="D115" s="237" t="s">
        <v>4518</v>
      </c>
      <c r="E115" s="237" t="s">
        <v>21</v>
      </c>
      <c r="F115" s="237" t="s">
        <v>4519</v>
      </c>
      <c r="G115" s="237" t="s">
        <v>21</v>
      </c>
      <c r="H115" s="237" t="s">
        <v>4520</v>
      </c>
      <c r="I115" s="237" t="s">
        <v>4520</v>
      </c>
      <c r="J115" s="237" t="s">
        <v>4521</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1355</v>
      </c>
      <c r="B116" s="236" t="s">
        <v>4522</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4523</v>
      </c>
      <c r="B117" s="237" t="s">
        <v>4524</v>
      </c>
      <c r="C117" s="237" t="s">
        <v>4525</v>
      </c>
      <c r="D117" s="237" t="s">
        <v>4526</v>
      </c>
      <c r="E117" s="237" t="s">
        <v>21</v>
      </c>
      <c r="F117" s="237" t="s">
        <v>4527</v>
      </c>
      <c r="G117" s="237" t="s">
        <v>4528</v>
      </c>
      <c r="H117" s="237" t="s">
        <v>4529</v>
      </c>
      <c r="I117" s="237" t="s">
        <v>4530</v>
      </c>
      <c r="J117" s="237" t="s">
        <v>4531</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4532</v>
      </c>
      <c r="B118" s="237" t="s">
        <v>4533</v>
      </c>
      <c r="C118" s="237" t="s">
        <v>4534</v>
      </c>
      <c r="D118" s="237" t="s">
        <v>4535</v>
      </c>
      <c r="E118" s="237" t="s">
        <v>21</v>
      </c>
      <c r="F118" s="237" t="s">
        <v>21</v>
      </c>
      <c r="G118" s="237" t="s">
        <v>21</v>
      </c>
      <c r="H118" s="237" t="s">
        <v>4536</v>
      </c>
      <c r="I118" s="237" t="s">
        <v>4369</v>
      </c>
      <c r="J118" s="237" t="s">
        <v>4537</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4538</v>
      </c>
      <c r="B119" s="237" t="s">
        <v>4539</v>
      </c>
      <c r="C119" s="237" t="s">
        <v>4540</v>
      </c>
      <c r="D119" s="237" t="s">
        <v>4541</v>
      </c>
      <c r="E119" s="237" t="s">
        <v>21</v>
      </c>
      <c r="F119" s="237" t="s">
        <v>4542</v>
      </c>
      <c r="G119" s="237" t="s">
        <v>21</v>
      </c>
      <c r="H119" s="237" t="s">
        <v>4543</v>
      </c>
      <c r="I119" s="237" t="s">
        <v>4544</v>
      </c>
      <c r="J119" s="237" t="s">
        <v>4545</v>
      </c>
      <c r="K119" s="240">
        <f>IF(COUNTIF(L119:AY119,"&lt;&gt;")=0,"",SUMPRODUCT(((Recommendations[ImplStatus]="Implemented")+(Recommendations[ImplStatus]="Compensated"))*ISNUMBER(MATCH(Recommendations[Id],L119:AY119,0)))/COUNTIF(L119:AY119,"&lt;&gt;"))</f>
        <v>0</v>
      </c>
      <c r="L119" s="243" t="s">
        <v>183</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1359</v>
      </c>
      <c r="B120" s="236" t="s">
        <v>4546</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4547</v>
      </c>
      <c r="B121" s="237" t="s">
        <v>4548</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4549</v>
      </c>
      <c r="B122" s="237" t="s">
        <v>4550</v>
      </c>
      <c r="C122" s="237" t="s">
        <v>4551</v>
      </c>
      <c r="D122" s="237" t="s">
        <v>4552</v>
      </c>
      <c r="E122" s="237" t="s">
        <v>21</v>
      </c>
      <c r="F122" s="237" t="s">
        <v>4553</v>
      </c>
      <c r="G122" s="237" t="s">
        <v>21</v>
      </c>
      <c r="H122" s="237" t="s">
        <v>4554</v>
      </c>
      <c r="I122" s="237" t="s">
        <v>4555</v>
      </c>
      <c r="J122" s="237" t="s">
        <v>4556</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4557</v>
      </c>
      <c r="B123" s="237" t="s">
        <v>4558</v>
      </c>
      <c r="C123" s="237" t="s">
        <v>4559</v>
      </c>
      <c r="D123" s="237" t="s">
        <v>4560</v>
      </c>
      <c r="E123" s="237" t="s">
        <v>21</v>
      </c>
      <c r="F123" s="237" t="s">
        <v>4561</v>
      </c>
      <c r="G123" s="237" t="s">
        <v>21</v>
      </c>
      <c r="H123" s="237" t="s">
        <v>4562</v>
      </c>
      <c r="I123" s="237" t="s">
        <v>21</v>
      </c>
      <c r="J123" s="237" t="s">
        <v>4563</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1363</v>
      </c>
      <c r="B124" s="236" t="s">
        <v>4564</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4565</v>
      </c>
      <c r="B125" s="237" t="s">
        <v>4566</v>
      </c>
      <c r="C125" s="237" t="s">
        <v>4567</v>
      </c>
      <c r="D125" s="237" t="s">
        <v>4568</v>
      </c>
      <c r="E125" s="237" t="s">
        <v>21</v>
      </c>
      <c r="F125" s="237" t="s">
        <v>21</v>
      </c>
      <c r="G125" s="237" t="s">
        <v>21</v>
      </c>
      <c r="H125" s="237" t="s">
        <v>4569</v>
      </c>
      <c r="I125" s="237" t="s">
        <v>21</v>
      </c>
      <c r="J125" s="237" t="s">
        <v>4570</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4571</v>
      </c>
      <c r="B126" s="237" t="s">
        <v>4572</v>
      </c>
      <c r="C126" s="237" t="s">
        <v>4573</v>
      </c>
      <c r="D126" s="237" t="s">
        <v>4574</v>
      </c>
      <c r="E126" s="237" t="s">
        <v>21</v>
      </c>
      <c r="F126" s="237" t="s">
        <v>4575</v>
      </c>
      <c r="G126" s="237" t="s">
        <v>21</v>
      </c>
      <c r="H126" s="237" t="s">
        <v>4576</v>
      </c>
      <c r="I126" s="237" t="s">
        <v>4577</v>
      </c>
      <c r="J126" s="237" t="s">
        <v>4578</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4579</v>
      </c>
      <c r="B127" s="237" t="s">
        <v>4580</v>
      </c>
      <c r="C127" s="237" t="s">
        <v>4581</v>
      </c>
      <c r="D127" s="237" t="s">
        <v>4582</v>
      </c>
      <c r="E127" s="237" t="s">
        <v>4583</v>
      </c>
      <c r="F127" s="237" t="s">
        <v>21</v>
      </c>
      <c r="G127" s="237" t="s">
        <v>21</v>
      </c>
      <c r="H127" s="237" t="s">
        <v>4584</v>
      </c>
      <c r="I127" s="237" t="s">
        <v>21</v>
      </c>
      <c r="J127" s="237" t="s">
        <v>4585</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4586</v>
      </c>
      <c r="B128" s="237" t="s">
        <v>4587</v>
      </c>
      <c r="C128" s="237" t="s">
        <v>4588</v>
      </c>
      <c r="D128" s="237" t="s">
        <v>21</v>
      </c>
      <c r="E128" s="237" t="s">
        <v>21</v>
      </c>
      <c r="F128" s="237" t="s">
        <v>21</v>
      </c>
      <c r="G128" s="237" t="s">
        <v>21</v>
      </c>
      <c r="H128" s="237" t="s">
        <v>4589</v>
      </c>
      <c r="I128" s="237" t="s">
        <v>4590</v>
      </c>
      <c r="J128" s="237" t="s">
        <v>4591</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4592</v>
      </c>
      <c r="B129" s="237" t="s">
        <v>4593</v>
      </c>
      <c r="C129" s="237" t="s">
        <v>4594</v>
      </c>
      <c r="D129" s="237" t="s">
        <v>21</v>
      </c>
      <c r="E129" s="237" t="s">
        <v>4595</v>
      </c>
      <c r="F129" s="237" t="s">
        <v>21</v>
      </c>
      <c r="G129" s="237" t="s">
        <v>21</v>
      </c>
      <c r="H129" s="237" t="s">
        <v>4596</v>
      </c>
      <c r="I129" s="237" t="s">
        <v>21</v>
      </c>
      <c r="J129" s="237" t="s">
        <v>4597</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4598</v>
      </c>
      <c r="B130" s="237" t="s">
        <v>4599</v>
      </c>
      <c r="C130" s="237" t="s">
        <v>4600</v>
      </c>
      <c r="D130" s="237" t="s">
        <v>21</v>
      </c>
      <c r="E130" s="237" t="s">
        <v>21</v>
      </c>
      <c r="F130" s="237" t="s">
        <v>21</v>
      </c>
      <c r="G130" s="237" t="s">
        <v>21</v>
      </c>
      <c r="H130" s="237" t="s">
        <v>4601</v>
      </c>
      <c r="I130" s="237" t="s">
        <v>21</v>
      </c>
      <c r="J130" s="237" t="s">
        <v>4602</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4603</v>
      </c>
      <c r="B131" s="235" t="s">
        <v>4604</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1381</v>
      </c>
      <c r="B132" s="236" t="s">
        <v>4605</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4606</v>
      </c>
      <c r="B133" s="237" t="s">
        <v>4607</v>
      </c>
      <c r="C133" s="237" t="s">
        <v>4608</v>
      </c>
      <c r="D133" s="237" t="s">
        <v>4141</v>
      </c>
      <c r="E133" s="237" t="s">
        <v>3927</v>
      </c>
      <c r="F133" s="237" t="s">
        <v>21</v>
      </c>
      <c r="G133" s="237" t="s">
        <v>21</v>
      </c>
      <c r="H133" s="237" t="s">
        <v>4609</v>
      </c>
      <c r="I133" s="237" t="s">
        <v>21</v>
      </c>
      <c r="J133" s="237" t="s">
        <v>4610</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4611</v>
      </c>
      <c r="B134" s="237" t="s">
        <v>4612</v>
      </c>
      <c r="C134" s="237" t="s">
        <v>4146</v>
      </c>
      <c r="D134" s="237" t="s">
        <v>3933</v>
      </c>
      <c r="E134" s="237" t="s">
        <v>21</v>
      </c>
      <c r="F134" s="237" t="s">
        <v>3935</v>
      </c>
      <c r="G134" s="237" t="s">
        <v>21</v>
      </c>
      <c r="H134" s="237" t="s">
        <v>4613</v>
      </c>
      <c r="I134" s="237" t="s">
        <v>21</v>
      </c>
      <c r="J134" s="237" t="s">
        <v>4614</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1385</v>
      </c>
      <c r="B135" s="236" t="s">
        <v>4615</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4616</v>
      </c>
      <c r="B136" s="237" t="s">
        <v>4617</v>
      </c>
      <c r="C136" s="237" t="s">
        <v>4618</v>
      </c>
      <c r="D136" s="237" t="s">
        <v>4619</v>
      </c>
      <c r="E136" s="237" t="s">
        <v>4620</v>
      </c>
      <c r="F136" s="237" t="s">
        <v>4621</v>
      </c>
      <c r="G136" s="237" t="s">
        <v>21</v>
      </c>
      <c r="H136" s="237" t="s">
        <v>4622</v>
      </c>
      <c r="I136" s="237" t="s">
        <v>21</v>
      </c>
      <c r="J136" s="237" t="s">
        <v>4623</v>
      </c>
      <c r="K136" s="240">
        <f>IF(COUNTIF(L136:AY136,"&lt;&gt;")=0,"",SUMPRODUCT(((Recommendations[ImplStatus]="Implemented")+(Recommendations[ImplStatus]="Compensated"))*ISNUMBER(MATCH(Recommendations[Id],L136:AY136,0)))/COUNTIF(L136:AY136,"&lt;&gt;"))</f>
        <v>0</v>
      </c>
      <c r="L136" s="243" t="s">
        <v>96</v>
      </c>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4624</v>
      </c>
      <c r="B137" s="237" t="s">
        <v>4625</v>
      </c>
      <c r="C137" s="237" t="s">
        <v>4626</v>
      </c>
      <c r="D137" s="237" t="s">
        <v>4627</v>
      </c>
      <c r="E137" s="237" t="s">
        <v>21</v>
      </c>
      <c r="F137" s="237" t="s">
        <v>21</v>
      </c>
      <c r="G137" s="237" t="s">
        <v>21</v>
      </c>
      <c r="H137" s="237" t="s">
        <v>4628</v>
      </c>
      <c r="I137" s="237" t="s">
        <v>21</v>
      </c>
      <c r="J137" s="237" t="s">
        <v>4629</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4630</v>
      </c>
      <c r="B138" s="237" t="s">
        <v>4631</v>
      </c>
      <c r="C138" s="237" t="s">
        <v>4632</v>
      </c>
      <c r="D138" s="237" t="s">
        <v>21</v>
      </c>
      <c r="E138" s="237" t="s">
        <v>21</v>
      </c>
      <c r="F138" s="237" t="s">
        <v>21</v>
      </c>
      <c r="G138" s="237" t="s">
        <v>21</v>
      </c>
      <c r="H138" s="237" t="s">
        <v>4633</v>
      </c>
      <c r="I138" s="237" t="s">
        <v>21</v>
      </c>
      <c r="J138" s="237" t="s">
        <v>4634</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4635</v>
      </c>
      <c r="B139" s="237" t="s">
        <v>4636</v>
      </c>
      <c r="C139" s="237" t="s">
        <v>4637</v>
      </c>
      <c r="D139" s="237" t="s">
        <v>4638</v>
      </c>
      <c r="E139" s="237" t="s">
        <v>21</v>
      </c>
      <c r="F139" s="237" t="s">
        <v>21</v>
      </c>
      <c r="G139" s="237" t="s">
        <v>21</v>
      </c>
      <c r="H139" s="237" t="s">
        <v>4639</v>
      </c>
      <c r="I139" s="237" t="s">
        <v>4640</v>
      </c>
      <c r="J139" s="237" t="s">
        <v>4641</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4642</v>
      </c>
      <c r="B140" s="237" t="s">
        <v>4643</v>
      </c>
      <c r="C140" s="237" t="s">
        <v>4644</v>
      </c>
      <c r="D140" s="237" t="s">
        <v>4645</v>
      </c>
      <c r="E140" s="237" t="s">
        <v>21</v>
      </c>
      <c r="F140" s="237" t="s">
        <v>21</v>
      </c>
      <c r="G140" s="237" t="s">
        <v>21</v>
      </c>
      <c r="H140" s="237" t="s">
        <v>4646</v>
      </c>
      <c r="I140" s="237" t="s">
        <v>4369</v>
      </c>
      <c r="J140" s="237" t="s">
        <v>4647</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4648</v>
      </c>
      <c r="B141" s="237" t="s">
        <v>4649</v>
      </c>
      <c r="C141" s="237" t="s">
        <v>4650</v>
      </c>
      <c r="D141" s="237" t="s">
        <v>21</v>
      </c>
      <c r="E141" s="237" t="s">
        <v>4651</v>
      </c>
      <c r="F141" s="237" t="s">
        <v>21</v>
      </c>
      <c r="G141" s="237" t="s">
        <v>21</v>
      </c>
      <c r="H141" s="237" t="s">
        <v>4652</v>
      </c>
      <c r="I141" s="237" t="s">
        <v>4369</v>
      </c>
      <c r="J141" s="237" t="s">
        <v>4653</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4654</v>
      </c>
      <c r="B142" s="237" t="s">
        <v>4655</v>
      </c>
      <c r="C142" s="237" t="s">
        <v>4656</v>
      </c>
      <c r="D142" s="237" t="s">
        <v>4657</v>
      </c>
      <c r="E142" s="237" t="s">
        <v>4651</v>
      </c>
      <c r="F142" s="237" t="s">
        <v>21</v>
      </c>
      <c r="G142" s="237" t="s">
        <v>21</v>
      </c>
      <c r="H142" s="237" t="s">
        <v>4658</v>
      </c>
      <c r="I142" s="237" t="s">
        <v>4659</v>
      </c>
      <c r="J142" s="237" t="s">
        <v>4660</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1389</v>
      </c>
      <c r="B143" s="236" t="s">
        <v>4661</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4662</v>
      </c>
      <c r="B144" s="237" t="s">
        <v>4663</v>
      </c>
      <c r="C144" s="237" t="s">
        <v>4664</v>
      </c>
      <c r="D144" s="237" t="s">
        <v>21</v>
      </c>
      <c r="E144" s="237" t="s">
        <v>21</v>
      </c>
      <c r="F144" s="237" t="s">
        <v>21</v>
      </c>
      <c r="G144" s="237" t="s">
        <v>21</v>
      </c>
      <c r="H144" s="237" t="s">
        <v>4665</v>
      </c>
      <c r="I144" s="237" t="s">
        <v>21</v>
      </c>
      <c r="J144" s="237" t="s">
        <v>4666</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4667</v>
      </c>
      <c r="B145" s="237" t="s">
        <v>4668</v>
      </c>
      <c r="C145" s="237" t="s">
        <v>4669</v>
      </c>
      <c r="D145" s="237" t="s">
        <v>21</v>
      </c>
      <c r="E145" s="237" t="s">
        <v>21</v>
      </c>
      <c r="F145" s="237" t="s">
        <v>21</v>
      </c>
      <c r="G145" s="237" t="s">
        <v>21</v>
      </c>
      <c r="H145" s="237" t="s">
        <v>4670</v>
      </c>
      <c r="I145" s="237" t="s">
        <v>21</v>
      </c>
      <c r="J145" s="237" t="s">
        <v>4671</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4672</v>
      </c>
      <c r="B146" s="237" t="s">
        <v>4673</v>
      </c>
      <c r="C146" s="237" t="s">
        <v>4674</v>
      </c>
      <c r="D146" s="237" t="s">
        <v>4675</v>
      </c>
      <c r="E146" s="237" t="s">
        <v>21</v>
      </c>
      <c r="F146" s="237" t="s">
        <v>21</v>
      </c>
      <c r="G146" s="237" t="s">
        <v>21</v>
      </c>
      <c r="H146" s="237" t="s">
        <v>4676</v>
      </c>
      <c r="I146" s="237" t="s">
        <v>21</v>
      </c>
      <c r="J146" s="237" t="s">
        <v>4677</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4678</v>
      </c>
      <c r="B147" s="235" t="s">
        <v>4679</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1411</v>
      </c>
      <c r="B148" s="236" t="s">
        <v>4680</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4681</v>
      </c>
      <c r="B149" s="237" t="s">
        <v>4682</v>
      </c>
      <c r="C149" s="237" t="s">
        <v>4683</v>
      </c>
      <c r="D149" s="237" t="s">
        <v>4141</v>
      </c>
      <c r="E149" s="237" t="s">
        <v>3927</v>
      </c>
      <c r="F149" s="237" t="s">
        <v>21</v>
      </c>
      <c r="G149" s="237" t="s">
        <v>21</v>
      </c>
      <c r="H149" s="237" t="s">
        <v>4684</v>
      </c>
      <c r="I149" s="237" t="s">
        <v>21</v>
      </c>
      <c r="J149" s="237" t="s">
        <v>4685</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4686</v>
      </c>
      <c r="B150" s="237" t="s">
        <v>4687</v>
      </c>
      <c r="C150" s="237" t="s">
        <v>3932</v>
      </c>
      <c r="D150" s="237" t="s">
        <v>3933</v>
      </c>
      <c r="E150" s="237" t="s">
        <v>21</v>
      </c>
      <c r="F150" s="237" t="s">
        <v>3935</v>
      </c>
      <c r="G150" s="237" t="s">
        <v>21</v>
      </c>
      <c r="H150" s="237" t="s">
        <v>4688</v>
      </c>
      <c r="I150" s="237" t="s">
        <v>21</v>
      </c>
      <c r="J150" s="237" t="s">
        <v>4689</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1415</v>
      </c>
      <c r="B151" s="236" t="s">
        <v>4690</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4691</v>
      </c>
      <c r="B152" s="237" t="s">
        <v>4692</v>
      </c>
      <c r="C152" s="237" t="s">
        <v>4693</v>
      </c>
      <c r="D152" s="237" t="s">
        <v>21</v>
      </c>
      <c r="E152" s="237" t="s">
        <v>21</v>
      </c>
      <c r="F152" s="237" t="s">
        <v>21</v>
      </c>
      <c r="G152" s="237" t="s">
        <v>21</v>
      </c>
      <c r="H152" s="237" t="s">
        <v>4694</v>
      </c>
      <c r="I152" s="237" t="s">
        <v>4695</v>
      </c>
      <c r="J152" s="237" t="s">
        <v>4696</v>
      </c>
      <c r="K152" s="240">
        <f>IF(COUNTIF(L152:AY152,"&lt;&gt;")=0,"",SUMPRODUCT(((Recommendations[ImplStatus]="Implemented")+(Recommendations[ImplStatus]="Compensated"))*ISNUMBER(MATCH(Recommendations[Id],L152:AY152,0)))/COUNTIF(L152:AY152,"&lt;&gt;"))</f>
        <v>0</v>
      </c>
      <c r="L152" s="243" t="s">
        <v>31</v>
      </c>
      <c r="M152" s="243" t="s">
        <v>91</v>
      </c>
      <c r="N152" s="243" t="s">
        <v>198</v>
      </c>
      <c r="O152" s="243" t="s">
        <v>259</v>
      </c>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4697</v>
      </c>
      <c r="B153" s="237" t="s">
        <v>4698</v>
      </c>
      <c r="C153" s="237" t="s">
        <v>4699</v>
      </c>
      <c r="D153" s="237" t="s">
        <v>4700</v>
      </c>
      <c r="E153" s="237" t="s">
        <v>21</v>
      </c>
      <c r="F153" s="237" t="s">
        <v>4701</v>
      </c>
      <c r="G153" s="237" t="s">
        <v>21</v>
      </c>
      <c r="H153" s="237" t="s">
        <v>4702</v>
      </c>
      <c r="I153" s="237" t="s">
        <v>4703</v>
      </c>
      <c r="J153" s="237" t="s">
        <v>4704</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4705</v>
      </c>
      <c r="B154" s="237" t="s">
        <v>4706</v>
      </c>
      <c r="C154" s="237" t="s">
        <v>4707</v>
      </c>
      <c r="D154" s="237" t="s">
        <v>21</v>
      </c>
      <c r="E154" s="237" t="s">
        <v>21</v>
      </c>
      <c r="F154" s="237" t="s">
        <v>4708</v>
      </c>
      <c r="G154" s="237" t="s">
        <v>21</v>
      </c>
      <c r="H154" s="237" t="s">
        <v>4709</v>
      </c>
      <c r="I154" s="237" t="s">
        <v>21</v>
      </c>
      <c r="J154" s="237" t="s">
        <v>4710</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4711</v>
      </c>
      <c r="B155" s="237" t="s">
        <v>4712</v>
      </c>
      <c r="C155" s="237" t="s">
        <v>4713</v>
      </c>
      <c r="D155" s="237" t="s">
        <v>21</v>
      </c>
      <c r="E155" s="237" t="s">
        <v>21</v>
      </c>
      <c r="F155" s="237" t="s">
        <v>21</v>
      </c>
      <c r="G155" s="237" t="s">
        <v>21</v>
      </c>
      <c r="H155" s="237" t="s">
        <v>4714</v>
      </c>
      <c r="I155" s="237" t="s">
        <v>4715</v>
      </c>
      <c r="J155" s="237" t="s">
        <v>4716</v>
      </c>
      <c r="K155" s="240">
        <f>IF(COUNTIF(L155:AY155,"&lt;&gt;")=0,"",SUMPRODUCT(((Recommendations[ImplStatus]="Implemented")+(Recommendations[ImplStatus]="Compensated"))*ISNUMBER(MATCH(Recommendations[Id],L155:AY155,0)))/COUNTIF(L155:AY155,"&lt;&gt;"))</f>
        <v>0</v>
      </c>
      <c r="L155" s="243" t="s">
        <v>101</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4717</v>
      </c>
      <c r="B156" s="237" t="s">
        <v>4718</v>
      </c>
      <c r="C156" s="237" t="s">
        <v>4719</v>
      </c>
      <c r="D156" s="237" t="s">
        <v>21</v>
      </c>
      <c r="E156" s="237" t="s">
        <v>21</v>
      </c>
      <c r="F156" s="237" t="s">
        <v>21</v>
      </c>
      <c r="G156" s="237" t="s">
        <v>21</v>
      </c>
      <c r="H156" s="237" t="s">
        <v>4720</v>
      </c>
      <c r="I156" s="237" t="s">
        <v>21</v>
      </c>
      <c r="J156" s="237" t="s">
        <v>4721</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4722</v>
      </c>
      <c r="B157" s="237" t="s">
        <v>4723</v>
      </c>
      <c r="C157" s="237" t="s">
        <v>4724</v>
      </c>
      <c r="D157" s="237" t="s">
        <v>4725</v>
      </c>
      <c r="E157" s="237" t="s">
        <v>21</v>
      </c>
      <c r="F157" s="237" t="s">
        <v>21</v>
      </c>
      <c r="G157" s="237" t="s">
        <v>21</v>
      </c>
      <c r="H157" s="237" t="s">
        <v>4726</v>
      </c>
      <c r="I157" s="237" t="s">
        <v>21</v>
      </c>
      <c r="J157" s="237" t="s">
        <v>4727</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4728</v>
      </c>
      <c r="B158" s="237" t="s">
        <v>4729</v>
      </c>
      <c r="C158" s="237" t="s">
        <v>4730</v>
      </c>
      <c r="D158" s="237" t="s">
        <v>4731</v>
      </c>
      <c r="E158" s="237" t="s">
        <v>21</v>
      </c>
      <c r="F158" s="237" t="s">
        <v>21</v>
      </c>
      <c r="G158" s="237" t="s">
        <v>21</v>
      </c>
      <c r="H158" s="237" t="s">
        <v>21</v>
      </c>
      <c r="I158" s="237" t="s">
        <v>21</v>
      </c>
      <c r="J158" s="237" t="s">
        <v>4732</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4733</v>
      </c>
      <c r="B159" s="237" t="s">
        <v>4734</v>
      </c>
      <c r="C159" s="237" t="s">
        <v>4735</v>
      </c>
      <c r="D159" s="237" t="s">
        <v>4736</v>
      </c>
      <c r="E159" s="237" t="s">
        <v>21</v>
      </c>
      <c r="F159" s="237" t="s">
        <v>4737</v>
      </c>
      <c r="G159" s="237" t="s">
        <v>21</v>
      </c>
      <c r="H159" s="237" t="s">
        <v>4738</v>
      </c>
      <c r="I159" s="237" t="s">
        <v>4739</v>
      </c>
      <c r="J159" s="237" t="s">
        <v>4740</v>
      </c>
      <c r="K159" s="240">
        <f>IF(COUNTIF(L159:AY159,"&lt;&gt;")=0,"",SUMPRODUCT(((Recommendations[ImplStatus]="Implemented")+(Recommendations[ImplStatus]="Compensated"))*ISNUMBER(MATCH(Recommendations[Id],L159:AY159,0)))/COUNTIF(L159:AY159,"&lt;&gt;"))</f>
        <v>0</v>
      </c>
      <c r="L159" s="243" t="s">
        <v>42</v>
      </c>
      <c r="M159" s="243" t="s">
        <v>218</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1419</v>
      </c>
      <c r="B160" s="236" t="s">
        <v>4741</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4742</v>
      </c>
      <c r="B161" s="237" t="s">
        <v>4743</v>
      </c>
      <c r="C161" s="237" t="s">
        <v>4744</v>
      </c>
      <c r="D161" s="237" t="s">
        <v>4745</v>
      </c>
      <c r="E161" s="237" t="s">
        <v>21</v>
      </c>
      <c r="F161" s="237" t="s">
        <v>21</v>
      </c>
      <c r="G161" s="237" t="s">
        <v>4746</v>
      </c>
      <c r="H161" s="237" t="s">
        <v>4747</v>
      </c>
      <c r="I161" s="237" t="s">
        <v>4748</v>
      </c>
      <c r="J161" s="237" t="s">
        <v>4749</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4750</v>
      </c>
      <c r="B162" s="237" t="s">
        <v>4751</v>
      </c>
      <c r="C162" s="237" t="s">
        <v>4752</v>
      </c>
      <c r="D162" s="237" t="s">
        <v>4753</v>
      </c>
      <c r="E162" s="237" t="s">
        <v>21</v>
      </c>
      <c r="F162" s="237" t="s">
        <v>21</v>
      </c>
      <c r="G162" s="237" t="s">
        <v>21</v>
      </c>
      <c r="H162" s="237" t="s">
        <v>4754</v>
      </c>
      <c r="I162" s="237" t="s">
        <v>21</v>
      </c>
      <c r="J162" s="237" t="s">
        <v>4755</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4756</v>
      </c>
      <c r="B163" s="237" t="s">
        <v>4757</v>
      </c>
      <c r="C163" s="237" t="s">
        <v>4758</v>
      </c>
      <c r="D163" s="237" t="s">
        <v>4753</v>
      </c>
      <c r="E163" s="237" t="s">
        <v>21</v>
      </c>
      <c r="F163" s="237" t="s">
        <v>4759</v>
      </c>
      <c r="G163" s="237" t="s">
        <v>21</v>
      </c>
      <c r="H163" s="237" t="s">
        <v>4760</v>
      </c>
      <c r="I163" s="237" t="s">
        <v>21</v>
      </c>
      <c r="J163" s="237" t="s">
        <v>4761</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4762</v>
      </c>
      <c r="B164" s="237" t="s">
        <v>4763</v>
      </c>
      <c r="C164" s="237" t="s">
        <v>4764</v>
      </c>
      <c r="D164" s="237" t="s">
        <v>4765</v>
      </c>
      <c r="E164" s="237" t="s">
        <v>21</v>
      </c>
      <c r="F164" s="237" t="s">
        <v>21</v>
      </c>
      <c r="G164" s="237" t="s">
        <v>21</v>
      </c>
      <c r="H164" s="237" t="s">
        <v>4766</v>
      </c>
      <c r="I164" s="237" t="s">
        <v>4767</v>
      </c>
      <c r="J164" s="237" t="s">
        <v>4768</v>
      </c>
      <c r="K164" s="240">
        <f>IF(COUNTIF(L164:AY164,"&lt;&gt;")=0,"",SUMPRODUCT(((Recommendations[ImplStatus]="Implemented")+(Recommendations[ImplStatus]="Compensated"))*ISNUMBER(MATCH(Recommendations[Id],L164:AY164,0)))/COUNTIF(L164:AY164,"&lt;&gt;"))</f>
        <v>0</v>
      </c>
      <c r="L164" s="243" t="s">
        <v>300</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4769</v>
      </c>
      <c r="B165" s="237" t="s">
        <v>4770</v>
      </c>
      <c r="C165" s="237" t="s">
        <v>4771</v>
      </c>
      <c r="D165" s="237" t="s">
        <v>21</v>
      </c>
      <c r="E165" s="237" t="s">
        <v>21</v>
      </c>
      <c r="F165" s="237" t="s">
        <v>21</v>
      </c>
      <c r="G165" s="237" t="s">
        <v>21</v>
      </c>
      <c r="H165" s="237" t="s">
        <v>4772</v>
      </c>
      <c r="I165" s="237" t="s">
        <v>21</v>
      </c>
      <c r="J165" s="237" t="s">
        <v>4773</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4774</v>
      </c>
      <c r="B166" s="237" t="s">
        <v>4775</v>
      </c>
      <c r="C166" s="237" t="s">
        <v>4776</v>
      </c>
      <c r="D166" s="237" t="s">
        <v>4777</v>
      </c>
      <c r="E166" s="237" t="s">
        <v>21</v>
      </c>
      <c r="F166" s="237" t="s">
        <v>21</v>
      </c>
      <c r="G166" s="237" t="s">
        <v>21</v>
      </c>
      <c r="H166" s="237" t="s">
        <v>4778</v>
      </c>
      <c r="I166" s="237" t="s">
        <v>4779</v>
      </c>
      <c r="J166" s="237" t="s">
        <v>4780</v>
      </c>
      <c r="K166" s="240" t="str">
        <f>IF(COUNTIF(L166:AY166,"&lt;&gt;")=0,"",SUMPRODUCT(((Recommendations[ImplStatus]="Implemented")+(Recommendations[ImplStatus]="Compensated"))*ISNUMBER(MATCH(Recommendations[Id],L166:AY166,0)))/COUNTIF(L166:AY166,"&lt;&gt;"))</f>
        <v/>
      </c>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4781</v>
      </c>
      <c r="B167" s="237" t="s">
        <v>4782</v>
      </c>
      <c r="C167" s="237" t="s">
        <v>4783</v>
      </c>
      <c r="D167" s="237" t="s">
        <v>21</v>
      </c>
      <c r="E167" s="237" t="s">
        <v>21</v>
      </c>
      <c r="F167" s="237" t="s">
        <v>21</v>
      </c>
      <c r="G167" s="237" t="s">
        <v>21</v>
      </c>
      <c r="H167" s="237" t="s">
        <v>4784</v>
      </c>
      <c r="I167" s="237" t="s">
        <v>4785</v>
      </c>
      <c r="J167" s="237" t="s">
        <v>4786</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4787</v>
      </c>
      <c r="B168" s="237" t="s">
        <v>4788</v>
      </c>
      <c r="C168" s="237" t="s">
        <v>4789</v>
      </c>
      <c r="D168" s="237" t="s">
        <v>4790</v>
      </c>
      <c r="E168" s="237" t="s">
        <v>21</v>
      </c>
      <c r="F168" s="237" t="s">
        <v>21</v>
      </c>
      <c r="G168" s="237" t="s">
        <v>21</v>
      </c>
      <c r="H168" s="237" t="s">
        <v>4791</v>
      </c>
      <c r="I168" s="237" t="s">
        <v>21</v>
      </c>
      <c r="J168" s="237" t="s">
        <v>4792</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4793</v>
      </c>
      <c r="B169" s="237" t="s">
        <v>4794</v>
      </c>
      <c r="C169" s="237" t="s">
        <v>4795</v>
      </c>
      <c r="D169" s="237" t="s">
        <v>4796</v>
      </c>
      <c r="E169" s="237" t="s">
        <v>21</v>
      </c>
      <c r="F169" s="237" t="s">
        <v>21</v>
      </c>
      <c r="G169" s="237" t="s">
        <v>4797</v>
      </c>
      <c r="H169" s="237" t="s">
        <v>4798</v>
      </c>
      <c r="I169" s="237" t="s">
        <v>4799</v>
      </c>
      <c r="J169" s="237" t="s">
        <v>4800</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4801</v>
      </c>
      <c r="B170" s="237" t="s">
        <v>4802</v>
      </c>
      <c r="C170" s="237" t="s">
        <v>4803</v>
      </c>
      <c r="D170" s="237" t="s">
        <v>4804</v>
      </c>
      <c r="E170" s="237" t="s">
        <v>21</v>
      </c>
      <c r="F170" s="237" t="s">
        <v>21</v>
      </c>
      <c r="G170" s="237" t="s">
        <v>21</v>
      </c>
      <c r="H170" s="237" t="s">
        <v>4805</v>
      </c>
      <c r="I170" s="237" t="s">
        <v>4806</v>
      </c>
      <c r="J170" s="237" t="s">
        <v>4807</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4808</v>
      </c>
      <c r="B171" s="237" t="s">
        <v>4809</v>
      </c>
      <c r="C171" s="237" t="s">
        <v>4803</v>
      </c>
      <c r="D171" s="237" t="s">
        <v>4810</v>
      </c>
      <c r="E171" s="237" t="s">
        <v>21</v>
      </c>
      <c r="F171" s="237" t="s">
        <v>21</v>
      </c>
      <c r="G171" s="237" t="s">
        <v>4811</v>
      </c>
      <c r="H171" s="237" t="s">
        <v>4805</v>
      </c>
      <c r="I171" s="237" t="s">
        <v>4812</v>
      </c>
      <c r="J171" s="237" t="s">
        <v>4813</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4814</v>
      </c>
      <c r="B172" s="237" t="s">
        <v>4815</v>
      </c>
      <c r="C172" s="237" t="s">
        <v>4816</v>
      </c>
      <c r="D172" s="237" t="s">
        <v>4817</v>
      </c>
      <c r="E172" s="237" t="s">
        <v>21</v>
      </c>
      <c r="F172" s="237" t="s">
        <v>21</v>
      </c>
      <c r="G172" s="237" t="s">
        <v>21</v>
      </c>
      <c r="H172" s="237" t="s">
        <v>4818</v>
      </c>
      <c r="I172" s="237" t="s">
        <v>21</v>
      </c>
      <c r="J172" s="237" t="s">
        <v>4819</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1423</v>
      </c>
      <c r="B173" s="236" t="s">
        <v>4820</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4821</v>
      </c>
      <c r="B174" s="237" t="s">
        <v>4822</v>
      </c>
      <c r="C174" s="237" t="s">
        <v>4823</v>
      </c>
      <c r="D174" s="237" t="s">
        <v>4824</v>
      </c>
      <c r="E174" s="237" t="s">
        <v>4825</v>
      </c>
      <c r="F174" s="237" t="s">
        <v>21</v>
      </c>
      <c r="G174" s="237" t="s">
        <v>21</v>
      </c>
      <c r="H174" s="237" t="s">
        <v>4826</v>
      </c>
      <c r="I174" s="237" t="s">
        <v>4827</v>
      </c>
      <c r="J174" s="237" t="s">
        <v>4828</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4829</v>
      </c>
      <c r="B175" s="237" t="s">
        <v>4830</v>
      </c>
      <c r="C175" s="237" t="s">
        <v>4831</v>
      </c>
      <c r="D175" s="237" t="s">
        <v>21</v>
      </c>
      <c r="E175" s="237" t="s">
        <v>4832</v>
      </c>
      <c r="F175" s="237" t="s">
        <v>21</v>
      </c>
      <c r="G175" s="237" t="s">
        <v>21</v>
      </c>
      <c r="H175" s="237" t="s">
        <v>4833</v>
      </c>
      <c r="I175" s="237" t="s">
        <v>21</v>
      </c>
      <c r="J175" s="237" t="s">
        <v>4834</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4835</v>
      </c>
      <c r="B176" s="237" t="s">
        <v>4836</v>
      </c>
      <c r="C176" s="237" t="s">
        <v>4837</v>
      </c>
      <c r="D176" s="237" t="s">
        <v>21</v>
      </c>
      <c r="E176" s="237" t="s">
        <v>4838</v>
      </c>
      <c r="F176" s="237" t="s">
        <v>21</v>
      </c>
      <c r="G176" s="237" t="s">
        <v>21</v>
      </c>
      <c r="H176" s="237" t="s">
        <v>4839</v>
      </c>
      <c r="I176" s="237" t="s">
        <v>4840</v>
      </c>
      <c r="J176" s="237" t="s">
        <v>4841</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1428</v>
      </c>
      <c r="B177" s="236" t="s">
        <v>4842</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4843</v>
      </c>
      <c r="B178" s="237" t="s">
        <v>4844</v>
      </c>
      <c r="C178" s="237" t="s">
        <v>4845</v>
      </c>
      <c r="D178" s="237" t="s">
        <v>4846</v>
      </c>
      <c r="E178" s="237" t="s">
        <v>4847</v>
      </c>
      <c r="F178" s="237" t="s">
        <v>4848</v>
      </c>
      <c r="G178" s="237" t="s">
        <v>21</v>
      </c>
      <c r="H178" s="237" t="s">
        <v>4849</v>
      </c>
      <c r="I178" s="237" t="s">
        <v>4850</v>
      </c>
      <c r="J178" s="237" t="s">
        <v>4851</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1432</v>
      </c>
      <c r="B179" s="236" t="s">
        <v>4852</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4853</v>
      </c>
      <c r="B180" s="237" t="s">
        <v>4854</v>
      </c>
      <c r="C180" s="237" t="s">
        <v>4855</v>
      </c>
      <c r="D180" s="237" t="s">
        <v>4846</v>
      </c>
      <c r="E180" s="237" t="s">
        <v>4856</v>
      </c>
      <c r="F180" s="237" t="s">
        <v>21</v>
      </c>
      <c r="G180" s="237" t="s">
        <v>21</v>
      </c>
      <c r="H180" s="237" t="s">
        <v>4857</v>
      </c>
      <c r="I180" s="237" t="s">
        <v>4369</v>
      </c>
      <c r="J180" s="237" t="s">
        <v>4858</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4859</v>
      </c>
      <c r="B181" s="237" t="s">
        <v>4860</v>
      </c>
      <c r="C181" s="237" t="s">
        <v>4861</v>
      </c>
      <c r="D181" s="237" t="s">
        <v>4862</v>
      </c>
      <c r="E181" s="237" t="s">
        <v>21</v>
      </c>
      <c r="F181" s="237" t="s">
        <v>21</v>
      </c>
      <c r="G181" s="237" t="s">
        <v>21</v>
      </c>
      <c r="H181" s="237" t="s">
        <v>4863</v>
      </c>
      <c r="I181" s="237" t="s">
        <v>4864</v>
      </c>
      <c r="J181" s="237" t="s">
        <v>4865</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4866</v>
      </c>
      <c r="B182" s="237" t="s">
        <v>4867</v>
      </c>
      <c r="C182" s="237" t="s">
        <v>4868</v>
      </c>
      <c r="D182" s="237" t="s">
        <v>4869</v>
      </c>
      <c r="E182" s="237" t="s">
        <v>21</v>
      </c>
      <c r="F182" s="237" t="s">
        <v>21</v>
      </c>
      <c r="G182" s="237" t="s">
        <v>21</v>
      </c>
      <c r="H182" s="237" t="s">
        <v>4870</v>
      </c>
      <c r="I182" s="237" t="s">
        <v>4369</v>
      </c>
      <c r="J182" s="237" t="s">
        <v>4871</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4872</v>
      </c>
      <c r="B183" s="235" t="s">
        <v>4873</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1462</v>
      </c>
      <c r="B184" s="236" t="s">
        <v>4874</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4875</v>
      </c>
      <c r="B185" s="237" t="s">
        <v>4876</v>
      </c>
      <c r="C185" s="237" t="s">
        <v>4877</v>
      </c>
      <c r="D185" s="237" t="s">
        <v>4141</v>
      </c>
      <c r="E185" s="237" t="s">
        <v>4878</v>
      </c>
      <c r="F185" s="237" t="s">
        <v>21</v>
      </c>
      <c r="G185" s="237" t="s">
        <v>21</v>
      </c>
      <c r="H185" s="237" t="s">
        <v>4879</v>
      </c>
      <c r="I185" s="237" t="s">
        <v>21</v>
      </c>
      <c r="J185" s="237" t="s">
        <v>4880</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4881</v>
      </c>
      <c r="B186" s="237" t="s">
        <v>4882</v>
      </c>
      <c r="C186" s="237" t="s">
        <v>4146</v>
      </c>
      <c r="D186" s="237" t="s">
        <v>4883</v>
      </c>
      <c r="E186" s="237" t="s">
        <v>21</v>
      </c>
      <c r="F186" s="237" t="s">
        <v>21</v>
      </c>
      <c r="G186" s="237" t="s">
        <v>21</v>
      </c>
      <c r="H186" s="237" t="s">
        <v>4884</v>
      </c>
      <c r="I186" s="237" t="s">
        <v>21</v>
      </c>
      <c r="J186" s="237" t="s">
        <v>4885</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1466</v>
      </c>
      <c r="B187" s="236" t="s">
        <v>4886</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4887</v>
      </c>
      <c r="B188" s="237" t="s">
        <v>4888</v>
      </c>
      <c r="C188" s="237" t="s">
        <v>4889</v>
      </c>
      <c r="D188" s="237" t="s">
        <v>4890</v>
      </c>
      <c r="E188" s="237" t="s">
        <v>21</v>
      </c>
      <c r="F188" s="237" t="s">
        <v>4891</v>
      </c>
      <c r="G188" s="237" t="s">
        <v>21</v>
      </c>
      <c r="H188" s="237" t="s">
        <v>4892</v>
      </c>
      <c r="I188" s="237" t="s">
        <v>4893</v>
      </c>
      <c r="J188" s="237" t="s">
        <v>4894</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4895</v>
      </c>
      <c r="B189" s="237" t="s">
        <v>4896</v>
      </c>
      <c r="C189" s="237" t="s">
        <v>4897</v>
      </c>
      <c r="D189" s="237" t="s">
        <v>4898</v>
      </c>
      <c r="E189" s="237" t="s">
        <v>21</v>
      </c>
      <c r="F189" s="237" t="s">
        <v>21</v>
      </c>
      <c r="G189" s="237" t="s">
        <v>21</v>
      </c>
      <c r="H189" s="237" t="s">
        <v>4899</v>
      </c>
      <c r="I189" s="237" t="s">
        <v>21</v>
      </c>
      <c r="J189" s="237" t="s">
        <v>4900</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4901</v>
      </c>
      <c r="B190" s="237" t="s">
        <v>4902</v>
      </c>
      <c r="C190" s="237" t="s">
        <v>4903</v>
      </c>
      <c r="D190" s="237" t="s">
        <v>4904</v>
      </c>
      <c r="E190" s="237" t="s">
        <v>21</v>
      </c>
      <c r="F190" s="237" t="s">
        <v>4905</v>
      </c>
      <c r="G190" s="237" t="s">
        <v>21</v>
      </c>
      <c r="H190" s="237" t="s">
        <v>4906</v>
      </c>
      <c r="I190" s="237" t="s">
        <v>21</v>
      </c>
      <c r="J190" s="237" t="s">
        <v>4907</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4908</v>
      </c>
      <c r="B191" s="237" t="s">
        <v>4909</v>
      </c>
      <c r="C191" s="237" t="s">
        <v>4910</v>
      </c>
      <c r="D191" s="237" t="s">
        <v>21</v>
      </c>
      <c r="E191" s="237" t="s">
        <v>21</v>
      </c>
      <c r="F191" s="237" t="s">
        <v>21</v>
      </c>
      <c r="G191" s="237" t="s">
        <v>21</v>
      </c>
      <c r="H191" s="237" t="s">
        <v>4911</v>
      </c>
      <c r="I191" s="237" t="s">
        <v>21</v>
      </c>
      <c r="J191" s="237" t="s">
        <v>4912</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4913</v>
      </c>
      <c r="B192" s="237" t="s">
        <v>4914</v>
      </c>
      <c r="C192" s="237" t="s">
        <v>4915</v>
      </c>
      <c r="D192" s="237" t="s">
        <v>4916</v>
      </c>
      <c r="E192" s="237" t="s">
        <v>4917</v>
      </c>
      <c r="F192" s="237" t="s">
        <v>21</v>
      </c>
      <c r="G192" s="237" t="s">
        <v>21</v>
      </c>
      <c r="H192" s="237" t="s">
        <v>4918</v>
      </c>
      <c r="I192" s="237" t="s">
        <v>21</v>
      </c>
      <c r="J192" s="237" t="s">
        <v>4919</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1470</v>
      </c>
      <c r="B193" s="236" t="s">
        <v>4920</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4921</v>
      </c>
      <c r="B194" s="237" t="s">
        <v>4922</v>
      </c>
      <c r="C194" s="237" t="s">
        <v>4923</v>
      </c>
      <c r="D194" s="237" t="s">
        <v>4916</v>
      </c>
      <c r="E194" s="237" t="s">
        <v>4917</v>
      </c>
      <c r="F194" s="237" t="s">
        <v>4924</v>
      </c>
      <c r="G194" s="237" t="s">
        <v>21</v>
      </c>
      <c r="H194" s="237" t="s">
        <v>4925</v>
      </c>
      <c r="I194" s="237" t="s">
        <v>21</v>
      </c>
      <c r="J194" s="237" t="s">
        <v>4926</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4927</v>
      </c>
      <c r="B195" s="237" t="s">
        <v>4928</v>
      </c>
      <c r="C195" s="237" t="s">
        <v>4929</v>
      </c>
      <c r="D195" s="237" t="s">
        <v>4930</v>
      </c>
      <c r="E195" s="237" t="s">
        <v>21</v>
      </c>
      <c r="F195" s="237" t="s">
        <v>21</v>
      </c>
      <c r="G195" s="237" t="s">
        <v>21</v>
      </c>
      <c r="H195" s="237" t="s">
        <v>4931</v>
      </c>
      <c r="I195" s="237" t="s">
        <v>21</v>
      </c>
      <c r="J195" s="237" t="s">
        <v>4932</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4933</v>
      </c>
      <c r="B196" s="237" t="s">
        <v>4934</v>
      </c>
      <c r="C196" s="237" t="s">
        <v>4935</v>
      </c>
      <c r="D196" s="237" t="s">
        <v>21</v>
      </c>
      <c r="E196" s="237" t="s">
        <v>4936</v>
      </c>
      <c r="F196" s="237" t="s">
        <v>21</v>
      </c>
      <c r="G196" s="237" t="s">
        <v>21</v>
      </c>
      <c r="H196" s="237" t="s">
        <v>4937</v>
      </c>
      <c r="I196" s="237" t="s">
        <v>21</v>
      </c>
      <c r="J196" s="237" t="s">
        <v>4938</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4939</v>
      </c>
      <c r="B197" s="237" t="s">
        <v>4940</v>
      </c>
      <c r="C197" s="237" t="s">
        <v>4941</v>
      </c>
      <c r="D197" s="237" t="s">
        <v>21</v>
      </c>
      <c r="E197" s="237" t="s">
        <v>21</v>
      </c>
      <c r="F197" s="237" t="s">
        <v>21</v>
      </c>
      <c r="G197" s="237" t="s">
        <v>21</v>
      </c>
      <c r="H197" s="237" t="s">
        <v>4942</v>
      </c>
      <c r="I197" s="237" t="s">
        <v>21</v>
      </c>
      <c r="J197" s="237" t="s">
        <v>4943</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4944</v>
      </c>
      <c r="B198" s="237" t="s">
        <v>4945</v>
      </c>
      <c r="C198" s="237" t="s">
        <v>4946</v>
      </c>
      <c r="D198" s="237" t="s">
        <v>4947</v>
      </c>
      <c r="E198" s="237" t="s">
        <v>21</v>
      </c>
      <c r="F198" s="237" t="s">
        <v>21</v>
      </c>
      <c r="G198" s="237" t="s">
        <v>21</v>
      </c>
      <c r="H198" s="237" t="s">
        <v>4948</v>
      </c>
      <c r="I198" s="237" t="s">
        <v>21</v>
      </c>
      <c r="J198" s="237" t="s">
        <v>4949</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1474</v>
      </c>
      <c r="B199" s="236" t="s">
        <v>4950</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4951</v>
      </c>
      <c r="B200" s="237" t="s">
        <v>4952</v>
      </c>
      <c r="C200" s="237" t="s">
        <v>4953</v>
      </c>
      <c r="D200" s="237" t="s">
        <v>21</v>
      </c>
      <c r="E200" s="237" t="s">
        <v>21</v>
      </c>
      <c r="F200" s="237" t="s">
        <v>21</v>
      </c>
      <c r="G200" s="237" t="s">
        <v>21</v>
      </c>
      <c r="H200" s="237" t="s">
        <v>4954</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4955</v>
      </c>
      <c r="B201" s="237" t="s">
        <v>4956</v>
      </c>
      <c r="C201" s="237" t="s">
        <v>4957</v>
      </c>
      <c r="D201" s="237" t="s">
        <v>4958</v>
      </c>
      <c r="E201" s="237" t="s">
        <v>21</v>
      </c>
      <c r="F201" s="237" t="s">
        <v>21</v>
      </c>
      <c r="G201" s="237" t="s">
        <v>21</v>
      </c>
      <c r="H201" s="237" t="s">
        <v>4959</v>
      </c>
      <c r="I201" s="237" t="s">
        <v>21</v>
      </c>
      <c r="J201" s="237" t="s">
        <v>4960</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4961</v>
      </c>
      <c r="B202" s="237" t="s">
        <v>4962</v>
      </c>
      <c r="C202" s="237" t="s">
        <v>4963</v>
      </c>
      <c r="D202" s="237" t="s">
        <v>21</v>
      </c>
      <c r="E202" s="237" t="s">
        <v>21</v>
      </c>
      <c r="F202" s="237" t="s">
        <v>21</v>
      </c>
      <c r="G202" s="237" t="s">
        <v>21</v>
      </c>
      <c r="H202" s="237" t="s">
        <v>4964</v>
      </c>
      <c r="I202" s="237" t="s">
        <v>21</v>
      </c>
      <c r="J202" s="237" t="s">
        <v>4965</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4966</v>
      </c>
      <c r="B203" s="237" t="s">
        <v>4967</v>
      </c>
      <c r="C203" s="237" t="s">
        <v>4968</v>
      </c>
      <c r="D203" s="237" t="s">
        <v>4969</v>
      </c>
      <c r="E203" s="237" t="s">
        <v>21</v>
      </c>
      <c r="F203" s="237" t="s">
        <v>21</v>
      </c>
      <c r="G203" s="237" t="s">
        <v>21</v>
      </c>
      <c r="H203" s="237" t="s">
        <v>4970</v>
      </c>
      <c r="I203" s="237" t="s">
        <v>21</v>
      </c>
      <c r="J203" s="237" t="s">
        <v>4971</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4972</v>
      </c>
      <c r="B204" s="237" t="s">
        <v>4973</v>
      </c>
      <c r="C204" s="237" t="s">
        <v>4974</v>
      </c>
      <c r="D204" s="237" t="s">
        <v>21</v>
      </c>
      <c r="E204" s="237" t="s">
        <v>21</v>
      </c>
      <c r="F204" s="237" t="s">
        <v>21</v>
      </c>
      <c r="G204" s="237" t="s">
        <v>21</v>
      </c>
      <c r="H204" s="237" t="s">
        <v>4975</v>
      </c>
      <c r="I204" s="237" t="s">
        <v>21</v>
      </c>
      <c r="J204" s="237" t="s">
        <v>4976</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4977</v>
      </c>
      <c r="B205" s="237" t="s">
        <v>4978</v>
      </c>
      <c r="C205" s="237" t="s">
        <v>4979</v>
      </c>
      <c r="D205" s="237" t="s">
        <v>21</v>
      </c>
      <c r="E205" s="237" t="s">
        <v>21</v>
      </c>
      <c r="F205" s="237" t="s">
        <v>21</v>
      </c>
      <c r="G205" s="237" t="s">
        <v>21</v>
      </c>
      <c r="H205" s="237" t="s">
        <v>4980</v>
      </c>
      <c r="I205" s="237" t="s">
        <v>4981</v>
      </c>
      <c r="J205" s="237" t="s">
        <v>4982</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4983</v>
      </c>
      <c r="B206" s="237" t="s">
        <v>4984</v>
      </c>
      <c r="C206" s="237" t="s">
        <v>4985</v>
      </c>
      <c r="D206" s="237" t="s">
        <v>21</v>
      </c>
      <c r="E206" s="237" t="s">
        <v>21</v>
      </c>
      <c r="F206" s="237" t="s">
        <v>21</v>
      </c>
      <c r="G206" s="237" t="s">
        <v>21</v>
      </c>
      <c r="H206" s="237" t="s">
        <v>4986</v>
      </c>
      <c r="I206" s="237" t="s">
        <v>21</v>
      </c>
      <c r="J206" s="237" t="s">
        <v>4987</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4988</v>
      </c>
      <c r="B207" s="237" t="s">
        <v>4989</v>
      </c>
      <c r="C207" s="237" t="s">
        <v>4985</v>
      </c>
      <c r="D207" s="237" t="s">
        <v>4990</v>
      </c>
      <c r="E207" s="237" t="s">
        <v>21</v>
      </c>
      <c r="F207" s="237" t="s">
        <v>21</v>
      </c>
      <c r="G207" s="237" t="s">
        <v>21</v>
      </c>
      <c r="H207" s="237" t="s">
        <v>4991</v>
      </c>
      <c r="I207" s="237" t="s">
        <v>21</v>
      </c>
      <c r="J207" s="237" t="s">
        <v>4992</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4993</v>
      </c>
      <c r="B208" s="237" t="s">
        <v>4994</v>
      </c>
      <c r="C208" s="237" t="s">
        <v>4995</v>
      </c>
      <c r="D208" s="237" t="s">
        <v>4990</v>
      </c>
      <c r="E208" s="237" t="s">
        <v>21</v>
      </c>
      <c r="F208" s="237" t="s">
        <v>4996</v>
      </c>
      <c r="G208" s="237" t="s">
        <v>4997</v>
      </c>
      <c r="H208" s="237" t="s">
        <v>4998</v>
      </c>
      <c r="I208" s="237" t="s">
        <v>4999</v>
      </c>
      <c r="J208" s="237" t="s">
        <v>5000</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5001</v>
      </c>
      <c r="B209" s="237" t="s">
        <v>5002</v>
      </c>
      <c r="C209" s="237" t="s">
        <v>5003</v>
      </c>
      <c r="D209" s="237" t="s">
        <v>5004</v>
      </c>
      <c r="E209" s="237" t="s">
        <v>21</v>
      </c>
      <c r="F209" s="237" t="s">
        <v>4996</v>
      </c>
      <c r="G209" s="237" t="s">
        <v>5005</v>
      </c>
      <c r="H209" s="237" t="s">
        <v>5006</v>
      </c>
      <c r="I209" s="237" t="s">
        <v>4999</v>
      </c>
      <c r="J209" s="237" t="s">
        <v>5007</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1478</v>
      </c>
      <c r="B210" s="236" t="s">
        <v>5008</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5009</v>
      </c>
      <c r="B211" s="237" t="s">
        <v>5010</v>
      </c>
      <c r="C211" s="237" t="s">
        <v>5011</v>
      </c>
      <c r="D211" s="237" t="s">
        <v>5012</v>
      </c>
      <c r="E211" s="237" t="s">
        <v>21</v>
      </c>
      <c r="F211" s="237" t="s">
        <v>21</v>
      </c>
      <c r="G211" s="237" t="s">
        <v>5013</v>
      </c>
      <c r="H211" s="237" t="s">
        <v>5014</v>
      </c>
      <c r="I211" s="237" t="s">
        <v>5015</v>
      </c>
      <c r="J211" s="237" t="s">
        <v>5016</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5017</v>
      </c>
      <c r="B212" s="237" t="s">
        <v>5018</v>
      </c>
      <c r="C212" s="237" t="s">
        <v>5019</v>
      </c>
      <c r="D212" s="237" t="s">
        <v>5020</v>
      </c>
      <c r="E212" s="237" t="s">
        <v>21</v>
      </c>
      <c r="F212" s="237" t="s">
        <v>5021</v>
      </c>
      <c r="G212" s="237" t="s">
        <v>21</v>
      </c>
      <c r="H212" s="237" t="s">
        <v>21</v>
      </c>
      <c r="I212" s="237" t="s">
        <v>21</v>
      </c>
      <c r="J212" s="237" t="s">
        <v>5022</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5023</v>
      </c>
      <c r="B213" s="237" t="s">
        <v>5024</v>
      </c>
      <c r="C213" s="237" t="s">
        <v>5025</v>
      </c>
      <c r="D213" s="237" t="s">
        <v>5026</v>
      </c>
      <c r="E213" s="237" t="s">
        <v>21</v>
      </c>
      <c r="F213" s="237" t="s">
        <v>5027</v>
      </c>
      <c r="G213" s="237" t="s">
        <v>21</v>
      </c>
      <c r="H213" s="237" t="s">
        <v>5028</v>
      </c>
      <c r="I213" s="237" t="s">
        <v>21</v>
      </c>
      <c r="J213" s="237" t="s">
        <v>5029</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5030</v>
      </c>
      <c r="B214" s="237" t="s">
        <v>5031</v>
      </c>
      <c r="C214" s="237" t="s">
        <v>5032</v>
      </c>
      <c r="D214" s="237" t="s">
        <v>5033</v>
      </c>
      <c r="E214" s="237" t="s">
        <v>21</v>
      </c>
      <c r="F214" s="237" t="s">
        <v>21</v>
      </c>
      <c r="G214" s="237" t="s">
        <v>21</v>
      </c>
      <c r="H214" s="237" t="s">
        <v>5034</v>
      </c>
      <c r="I214" s="237" t="s">
        <v>4369</v>
      </c>
      <c r="J214" s="237" t="s">
        <v>5035</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5036</v>
      </c>
      <c r="B215" s="237" t="s">
        <v>5037</v>
      </c>
      <c r="C215" s="237" t="s">
        <v>5038</v>
      </c>
      <c r="D215" s="237" t="s">
        <v>5039</v>
      </c>
      <c r="E215" s="237" t="s">
        <v>21</v>
      </c>
      <c r="F215" s="237" t="s">
        <v>21</v>
      </c>
      <c r="G215" s="237" t="s">
        <v>21</v>
      </c>
      <c r="H215" s="237" t="s">
        <v>5040</v>
      </c>
      <c r="I215" s="237" t="s">
        <v>21</v>
      </c>
      <c r="J215" s="237" t="s">
        <v>5041</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5042</v>
      </c>
      <c r="B216" s="235" t="s">
        <v>5043</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1492</v>
      </c>
      <c r="B217" s="236" t="s">
        <v>5044</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5045</v>
      </c>
      <c r="B218" s="237" t="s">
        <v>5046</v>
      </c>
      <c r="C218" s="237" t="s">
        <v>5047</v>
      </c>
      <c r="D218" s="237" t="s">
        <v>4141</v>
      </c>
      <c r="E218" s="237" t="s">
        <v>3927</v>
      </c>
      <c r="F218" s="237" t="s">
        <v>21</v>
      </c>
      <c r="G218" s="237" t="s">
        <v>21</v>
      </c>
      <c r="H218" s="237" t="s">
        <v>5048</v>
      </c>
      <c r="I218" s="237" t="s">
        <v>21</v>
      </c>
      <c r="J218" s="237" t="s">
        <v>5049</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5050</v>
      </c>
      <c r="B219" s="237" t="s">
        <v>5051</v>
      </c>
      <c r="C219" s="237" t="s">
        <v>3932</v>
      </c>
      <c r="D219" s="237" t="s">
        <v>3933</v>
      </c>
      <c r="E219" s="237" t="s">
        <v>21</v>
      </c>
      <c r="F219" s="237" t="s">
        <v>3935</v>
      </c>
      <c r="G219" s="237" t="s">
        <v>21</v>
      </c>
      <c r="H219" s="237" t="s">
        <v>5052</v>
      </c>
      <c r="I219" s="237" t="s">
        <v>21</v>
      </c>
      <c r="J219" s="237" t="s">
        <v>5053</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1496</v>
      </c>
      <c r="B220" s="236" t="s">
        <v>5054</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5055</v>
      </c>
      <c r="B221" s="237" t="s">
        <v>5056</v>
      </c>
      <c r="C221" s="237" t="s">
        <v>5057</v>
      </c>
      <c r="D221" s="237" t="s">
        <v>5058</v>
      </c>
      <c r="E221" s="237" t="s">
        <v>21</v>
      </c>
      <c r="F221" s="237" t="s">
        <v>21</v>
      </c>
      <c r="G221" s="237" t="s">
        <v>21</v>
      </c>
      <c r="H221" s="237" t="s">
        <v>5059</v>
      </c>
      <c r="I221" s="237" t="s">
        <v>21</v>
      </c>
      <c r="J221" s="237" t="s">
        <v>5060</v>
      </c>
      <c r="K221" s="240">
        <f>IF(COUNTIF(L221:AY221,"&lt;&gt;")=0,"",SUMPRODUCT(((Recommendations[ImplStatus]="Implemented")+(Recommendations[ImplStatus]="Compensated"))*ISNUMBER(MATCH(Recommendations[Id],L221:AY221,0)))/COUNTIF(L221:AY221,"&lt;&gt;"))</f>
        <v>0</v>
      </c>
      <c r="L221" s="243" t="s">
        <v>14</v>
      </c>
      <c r="M221" s="243" t="s">
        <v>116</v>
      </c>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5061</v>
      </c>
      <c r="B222" s="237" t="s">
        <v>5062</v>
      </c>
      <c r="C222" s="237" t="s">
        <v>5063</v>
      </c>
      <c r="D222" s="237" t="s">
        <v>5064</v>
      </c>
      <c r="E222" s="237" t="s">
        <v>21</v>
      </c>
      <c r="F222" s="237" t="s">
        <v>21</v>
      </c>
      <c r="G222" s="237" t="s">
        <v>21</v>
      </c>
      <c r="H222" s="237" t="s">
        <v>5065</v>
      </c>
      <c r="I222" s="237" t="s">
        <v>21</v>
      </c>
      <c r="J222" s="237" t="s">
        <v>5066</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5067</v>
      </c>
      <c r="B223" s="237" t="s">
        <v>5068</v>
      </c>
      <c r="C223" s="237" t="s">
        <v>5069</v>
      </c>
      <c r="D223" s="237" t="s">
        <v>21</v>
      </c>
      <c r="E223" s="237" t="s">
        <v>5070</v>
      </c>
      <c r="F223" s="237" t="s">
        <v>21</v>
      </c>
      <c r="G223" s="237" t="s">
        <v>21</v>
      </c>
      <c r="H223" s="237" t="s">
        <v>5071</v>
      </c>
      <c r="I223" s="237" t="s">
        <v>21</v>
      </c>
      <c r="J223" s="237" t="s">
        <v>5072</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5073</v>
      </c>
      <c r="B224" s="237" t="s">
        <v>5074</v>
      </c>
      <c r="C224" s="237" t="s">
        <v>5075</v>
      </c>
      <c r="D224" s="237" t="s">
        <v>21</v>
      </c>
      <c r="E224" s="237" t="s">
        <v>21</v>
      </c>
      <c r="F224" s="237" t="s">
        <v>21</v>
      </c>
      <c r="G224" s="237" t="s">
        <v>21</v>
      </c>
      <c r="H224" s="237" t="s">
        <v>5076</v>
      </c>
      <c r="I224" s="237" t="s">
        <v>21</v>
      </c>
      <c r="J224" s="237" t="s">
        <v>5077</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5078</v>
      </c>
      <c r="B225" s="237" t="s">
        <v>5079</v>
      </c>
      <c r="C225" s="237" t="s">
        <v>5080</v>
      </c>
      <c r="D225" s="237" t="s">
        <v>21</v>
      </c>
      <c r="E225" s="237" t="s">
        <v>21</v>
      </c>
      <c r="F225" s="237" t="s">
        <v>21</v>
      </c>
      <c r="G225" s="237" t="s">
        <v>21</v>
      </c>
      <c r="H225" s="237" t="s">
        <v>5081</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5082</v>
      </c>
      <c r="B226" s="237" t="s">
        <v>5083</v>
      </c>
      <c r="C226" s="237" t="s">
        <v>5084</v>
      </c>
      <c r="D226" s="237" t="s">
        <v>21</v>
      </c>
      <c r="E226" s="237" t="s">
        <v>21</v>
      </c>
      <c r="F226" s="237" t="s">
        <v>21</v>
      </c>
      <c r="G226" s="237" t="s">
        <v>21</v>
      </c>
      <c r="H226" s="237" t="s">
        <v>5085</v>
      </c>
      <c r="I226" s="237" t="s">
        <v>21</v>
      </c>
      <c r="J226" s="237" t="s">
        <v>5086</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5087</v>
      </c>
      <c r="B227" s="237" t="s">
        <v>5088</v>
      </c>
      <c r="C227" s="237" t="s">
        <v>5089</v>
      </c>
      <c r="D227" s="237" t="s">
        <v>21</v>
      </c>
      <c r="E227" s="237" t="s">
        <v>21</v>
      </c>
      <c r="F227" s="237" t="s">
        <v>21</v>
      </c>
      <c r="G227" s="237" t="s">
        <v>21</v>
      </c>
      <c r="H227" s="237" t="s">
        <v>5090</v>
      </c>
      <c r="I227" s="237" t="s">
        <v>21</v>
      </c>
      <c r="J227" s="237" t="s">
        <v>5091</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5092</v>
      </c>
      <c r="B228" s="237" t="s">
        <v>5093</v>
      </c>
      <c r="C228" s="237" t="s">
        <v>5094</v>
      </c>
      <c r="D228" s="237" t="s">
        <v>21</v>
      </c>
      <c r="E228" s="237" t="s">
        <v>21</v>
      </c>
      <c r="F228" s="237" t="s">
        <v>21</v>
      </c>
      <c r="G228" s="237" t="s">
        <v>21</v>
      </c>
      <c r="H228" s="237" t="s">
        <v>5095</v>
      </c>
      <c r="I228" s="237" t="s">
        <v>21</v>
      </c>
      <c r="J228" s="237" t="s">
        <v>5096</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5097</v>
      </c>
      <c r="B229" s="237" t="s">
        <v>5098</v>
      </c>
      <c r="C229" s="237" t="s">
        <v>5099</v>
      </c>
      <c r="D229" s="237" t="s">
        <v>21</v>
      </c>
      <c r="E229" s="237" t="s">
        <v>21</v>
      </c>
      <c r="F229" s="237" t="s">
        <v>21</v>
      </c>
      <c r="G229" s="237" t="s">
        <v>21</v>
      </c>
      <c r="H229" s="237" t="s">
        <v>5100</v>
      </c>
      <c r="I229" s="237" t="s">
        <v>21</v>
      </c>
      <c r="J229" s="237" t="s">
        <v>5101</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1500</v>
      </c>
      <c r="B230" s="236" t="s">
        <v>5102</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5103</v>
      </c>
      <c r="B231" s="237" t="s">
        <v>5104</v>
      </c>
      <c r="C231" s="237" t="s">
        <v>5105</v>
      </c>
      <c r="D231" s="237" t="s">
        <v>5106</v>
      </c>
      <c r="E231" s="237" t="s">
        <v>21</v>
      </c>
      <c r="F231" s="237" t="s">
        <v>21</v>
      </c>
      <c r="G231" s="237" t="s">
        <v>21</v>
      </c>
      <c r="H231" s="237" t="s">
        <v>5107</v>
      </c>
      <c r="I231" s="237" t="s">
        <v>21</v>
      </c>
      <c r="J231" s="237" t="s">
        <v>5108</v>
      </c>
      <c r="K231" s="240">
        <f>IF(COUNTIF(L231:AY231,"&lt;&gt;")=0,"",SUMPRODUCT(((Recommendations[ImplStatus]="Implemented")+(Recommendations[ImplStatus]="Compensated"))*ISNUMBER(MATCH(Recommendations[Id],L231:AY231,0)))/COUNTIF(L231:AY231,"&lt;&gt;"))</f>
        <v>0</v>
      </c>
      <c r="L231" s="243" t="s">
        <v>270</v>
      </c>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5109</v>
      </c>
      <c r="B232" s="237" t="s">
        <v>5110</v>
      </c>
      <c r="C232" s="237" t="s">
        <v>5111</v>
      </c>
      <c r="D232" s="237" t="s">
        <v>5112</v>
      </c>
      <c r="E232" s="237" t="s">
        <v>21</v>
      </c>
      <c r="F232" s="237" t="s">
        <v>21</v>
      </c>
      <c r="G232" s="237" t="s">
        <v>21</v>
      </c>
      <c r="H232" s="237" t="s">
        <v>5113</v>
      </c>
      <c r="I232" s="237" t="s">
        <v>21</v>
      </c>
      <c r="J232" s="237" t="s">
        <v>5114</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5115</v>
      </c>
      <c r="B233" s="237" t="s">
        <v>5116</v>
      </c>
      <c r="C233" s="237" t="s">
        <v>5117</v>
      </c>
      <c r="D233" s="237" t="s">
        <v>5118</v>
      </c>
      <c r="E233" s="237" t="s">
        <v>21</v>
      </c>
      <c r="F233" s="237" t="s">
        <v>21</v>
      </c>
      <c r="G233" s="237" t="s">
        <v>21</v>
      </c>
      <c r="H233" s="237" t="s">
        <v>5119</v>
      </c>
      <c r="I233" s="237" t="s">
        <v>21</v>
      </c>
      <c r="J233" s="237" t="s">
        <v>5120</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5121</v>
      </c>
      <c r="B234" s="237" t="s">
        <v>5122</v>
      </c>
      <c r="C234" s="237" t="s">
        <v>5123</v>
      </c>
      <c r="D234" s="237" t="s">
        <v>5124</v>
      </c>
      <c r="E234" s="237" t="s">
        <v>21</v>
      </c>
      <c r="F234" s="237" t="s">
        <v>21</v>
      </c>
      <c r="G234" s="237" t="s">
        <v>21</v>
      </c>
      <c r="H234" s="237" t="s">
        <v>5125</v>
      </c>
      <c r="I234" s="237" t="s">
        <v>21</v>
      </c>
      <c r="J234" s="237" t="s">
        <v>5126</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1504</v>
      </c>
      <c r="B235" s="236" t="s">
        <v>5127</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5128</v>
      </c>
      <c r="B236" s="237" t="s">
        <v>5129</v>
      </c>
      <c r="C236" s="237" t="s">
        <v>5130</v>
      </c>
      <c r="D236" s="237" t="s">
        <v>5131</v>
      </c>
      <c r="E236" s="237" t="s">
        <v>21</v>
      </c>
      <c r="F236" s="237" t="s">
        <v>21</v>
      </c>
      <c r="G236" s="237" t="s">
        <v>21</v>
      </c>
      <c r="H236" s="237" t="s">
        <v>5132</v>
      </c>
      <c r="I236" s="237" t="s">
        <v>21</v>
      </c>
      <c r="J236" s="237" t="s">
        <v>5133</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5134</v>
      </c>
      <c r="B237" s="237" t="s">
        <v>5135</v>
      </c>
      <c r="C237" s="237" t="s">
        <v>5136</v>
      </c>
      <c r="D237" s="237" t="s">
        <v>5137</v>
      </c>
      <c r="E237" s="237" t="s">
        <v>21</v>
      </c>
      <c r="F237" s="237" t="s">
        <v>21</v>
      </c>
      <c r="G237" s="237" t="s">
        <v>5138</v>
      </c>
      <c r="H237" s="237" t="s">
        <v>5139</v>
      </c>
      <c r="I237" s="237" t="s">
        <v>4369</v>
      </c>
      <c r="J237" s="237" t="s">
        <v>5140</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5141</v>
      </c>
      <c r="B238" s="237" t="s">
        <v>5142</v>
      </c>
      <c r="C238" s="237" t="s">
        <v>5143</v>
      </c>
      <c r="D238" s="237" t="s">
        <v>21</v>
      </c>
      <c r="E238" s="237" t="s">
        <v>21</v>
      </c>
      <c r="F238" s="237" t="s">
        <v>21</v>
      </c>
      <c r="G238" s="237" t="s">
        <v>21</v>
      </c>
      <c r="H238" s="237" t="s">
        <v>5144</v>
      </c>
      <c r="I238" s="237" t="s">
        <v>5145</v>
      </c>
      <c r="J238" s="237" t="s">
        <v>5146</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5147</v>
      </c>
      <c r="B239" s="237" t="s">
        <v>5148</v>
      </c>
      <c r="C239" s="237" t="s">
        <v>5149</v>
      </c>
      <c r="D239" s="237" t="s">
        <v>21</v>
      </c>
      <c r="E239" s="237" t="s">
        <v>21</v>
      </c>
      <c r="F239" s="237" t="s">
        <v>21</v>
      </c>
      <c r="G239" s="237" t="s">
        <v>21</v>
      </c>
      <c r="H239" s="237" t="s">
        <v>5150</v>
      </c>
      <c r="I239" s="237" t="s">
        <v>4369</v>
      </c>
      <c r="J239" s="237" t="s">
        <v>5151</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5152</v>
      </c>
      <c r="B240" s="237" t="s">
        <v>5153</v>
      </c>
      <c r="C240" s="237" t="s">
        <v>5154</v>
      </c>
      <c r="D240" s="237" t="s">
        <v>5155</v>
      </c>
      <c r="E240" s="237" t="s">
        <v>21</v>
      </c>
      <c r="F240" s="237" t="s">
        <v>21</v>
      </c>
      <c r="G240" s="237" t="s">
        <v>21</v>
      </c>
      <c r="H240" s="237" t="s">
        <v>5156</v>
      </c>
      <c r="I240" s="237" t="s">
        <v>21</v>
      </c>
      <c r="J240" s="237" t="s">
        <v>5157</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1508</v>
      </c>
      <c r="B241" s="236" t="s">
        <v>5158</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5159</v>
      </c>
      <c r="B242" s="237" t="s">
        <v>5160</v>
      </c>
      <c r="C242" s="237" t="s">
        <v>5161</v>
      </c>
      <c r="D242" s="237" t="s">
        <v>21</v>
      </c>
      <c r="E242" s="237" t="s">
        <v>21</v>
      </c>
      <c r="F242" s="237" t="s">
        <v>5162</v>
      </c>
      <c r="G242" s="237" t="s">
        <v>21</v>
      </c>
      <c r="H242" s="237" t="s">
        <v>5163</v>
      </c>
      <c r="I242" s="237" t="s">
        <v>21</v>
      </c>
      <c r="J242" s="237" t="s">
        <v>5164</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1512</v>
      </c>
      <c r="B243" s="236" t="s">
        <v>5165</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5166</v>
      </c>
      <c r="B244" s="237" t="s">
        <v>5167</v>
      </c>
      <c r="C244" s="237" t="s">
        <v>5168</v>
      </c>
      <c r="D244" s="237" t="s">
        <v>21</v>
      </c>
      <c r="E244" s="237" t="s">
        <v>21</v>
      </c>
      <c r="F244" s="237" t="s">
        <v>5169</v>
      </c>
      <c r="G244" s="237" t="s">
        <v>21</v>
      </c>
      <c r="H244" s="237" t="s">
        <v>5170</v>
      </c>
      <c r="I244" s="237" t="s">
        <v>5171</v>
      </c>
      <c r="J244" s="237" t="s">
        <v>5172</v>
      </c>
      <c r="K244" s="240">
        <f>IF(COUNTIF(L244:AY244,"&lt;&gt;")=0,"",SUMPRODUCT(((Recommendations[ImplStatus]="Implemented")+(Recommendations[ImplStatus]="Compensated"))*ISNUMBER(MATCH(Recommendations[Id],L244:AY244,0)))/COUNTIF(L244:AY244,"&lt;&gt;"))</f>
        <v>0</v>
      </c>
      <c r="L244" s="243" t="s">
        <v>411</v>
      </c>
      <c r="M244" s="243" t="s">
        <v>767</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5173</v>
      </c>
      <c r="B245" s="237" t="s">
        <v>5174</v>
      </c>
      <c r="C245" s="237" t="s">
        <v>5175</v>
      </c>
      <c r="D245" s="237" t="s">
        <v>5176</v>
      </c>
      <c r="E245" s="237" t="s">
        <v>21</v>
      </c>
      <c r="F245" s="237" t="s">
        <v>21</v>
      </c>
      <c r="G245" s="237" t="s">
        <v>21</v>
      </c>
      <c r="H245" s="237" t="s">
        <v>5177</v>
      </c>
      <c r="I245" s="237" t="s">
        <v>21</v>
      </c>
      <c r="J245" s="237" t="s">
        <v>5178</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5179</v>
      </c>
      <c r="B246" s="237" t="s">
        <v>5180</v>
      </c>
      <c r="C246" s="237" t="s">
        <v>5181</v>
      </c>
      <c r="D246" s="237" t="s">
        <v>21</v>
      </c>
      <c r="E246" s="237" t="s">
        <v>21</v>
      </c>
      <c r="F246" s="237" t="s">
        <v>21</v>
      </c>
      <c r="G246" s="237" t="s">
        <v>21</v>
      </c>
      <c r="H246" s="237" t="s">
        <v>5182</v>
      </c>
      <c r="I246" s="237" t="s">
        <v>21</v>
      </c>
      <c r="J246" s="237" t="s">
        <v>5183</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1516</v>
      </c>
      <c r="B247" s="236" t="s">
        <v>5184</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5185</v>
      </c>
      <c r="B248" s="237" t="s">
        <v>5186</v>
      </c>
      <c r="C248" s="237" t="s">
        <v>5187</v>
      </c>
      <c r="D248" s="237" t="s">
        <v>5188</v>
      </c>
      <c r="E248" s="237" t="s">
        <v>21</v>
      </c>
      <c r="F248" s="237" t="s">
        <v>21</v>
      </c>
      <c r="G248" s="237" t="s">
        <v>21</v>
      </c>
      <c r="H248" s="237" t="s">
        <v>5189</v>
      </c>
      <c r="I248" s="237" t="s">
        <v>5190</v>
      </c>
      <c r="J248" s="237" t="s">
        <v>5191</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5192</v>
      </c>
      <c r="B249" s="237" t="s">
        <v>5193</v>
      </c>
      <c r="C249" s="237" t="s">
        <v>5187</v>
      </c>
      <c r="D249" s="237" t="s">
        <v>5194</v>
      </c>
      <c r="E249" s="237" t="s">
        <v>21</v>
      </c>
      <c r="F249" s="237" t="s">
        <v>21</v>
      </c>
      <c r="G249" s="237" t="s">
        <v>21</v>
      </c>
      <c r="H249" s="237" t="s">
        <v>5189</v>
      </c>
      <c r="I249" s="237" t="s">
        <v>5195</v>
      </c>
      <c r="J249" s="237" t="s">
        <v>5196</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5197</v>
      </c>
      <c r="B250" s="237" t="s">
        <v>5198</v>
      </c>
      <c r="C250" s="237" t="s">
        <v>5199</v>
      </c>
      <c r="D250" s="237" t="s">
        <v>5200</v>
      </c>
      <c r="E250" s="237" t="s">
        <v>21</v>
      </c>
      <c r="F250" s="237" t="s">
        <v>21</v>
      </c>
      <c r="G250" s="237" t="s">
        <v>21</v>
      </c>
      <c r="H250" s="237" t="s">
        <v>5201</v>
      </c>
      <c r="I250" s="237" t="s">
        <v>21</v>
      </c>
      <c r="J250" s="237" t="s">
        <v>5202</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5203</v>
      </c>
      <c r="B251" s="235" t="s">
        <v>5204</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1522</v>
      </c>
      <c r="B252" s="236" t="s">
        <v>5205</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5206</v>
      </c>
      <c r="B253" s="237" t="s">
        <v>5207</v>
      </c>
      <c r="C253" s="237" t="s">
        <v>5208</v>
      </c>
      <c r="D253" s="237" t="s">
        <v>4141</v>
      </c>
      <c r="E253" s="237" t="s">
        <v>3927</v>
      </c>
      <c r="F253" s="237" t="s">
        <v>21</v>
      </c>
      <c r="G253" s="237" t="s">
        <v>21</v>
      </c>
      <c r="H253" s="237" t="s">
        <v>5209</v>
      </c>
      <c r="I253" s="237" t="s">
        <v>21</v>
      </c>
      <c r="J253" s="237" t="s">
        <v>5210</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5211</v>
      </c>
      <c r="B254" s="237" t="s">
        <v>5212</v>
      </c>
      <c r="C254" s="237" t="s">
        <v>3932</v>
      </c>
      <c r="D254" s="237" t="s">
        <v>3933</v>
      </c>
      <c r="E254" s="237" t="s">
        <v>21</v>
      </c>
      <c r="F254" s="237" t="s">
        <v>3935</v>
      </c>
      <c r="G254" s="237" t="s">
        <v>21</v>
      </c>
      <c r="H254" s="237" t="s">
        <v>5213</v>
      </c>
      <c r="I254" s="237" t="s">
        <v>21</v>
      </c>
      <c r="J254" s="237" t="s">
        <v>5214</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1526</v>
      </c>
      <c r="B255" s="236" t="s">
        <v>5215</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5216</v>
      </c>
      <c r="B256" s="237" t="s">
        <v>5217</v>
      </c>
      <c r="C256" s="237" t="s">
        <v>5218</v>
      </c>
      <c r="D256" s="237" t="s">
        <v>5219</v>
      </c>
      <c r="E256" s="237" t="s">
        <v>5220</v>
      </c>
      <c r="F256" s="237" t="s">
        <v>5221</v>
      </c>
      <c r="G256" s="237" t="s">
        <v>21</v>
      </c>
      <c r="H256" s="237" t="s">
        <v>5222</v>
      </c>
      <c r="I256" s="237" t="s">
        <v>21</v>
      </c>
      <c r="J256" s="237" t="s">
        <v>5223</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5224</v>
      </c>
      <c r="B257" s="237" t="s">
        <v>5225</v>
      </c>
      <c r="C257" s="237" t="s">
        <v>5226</v>
      </c>
      <c r="D257" s="237" t="s">
        <v>5227</v>
      </c>
      <c r="E257" s="237" t="s">
        <v>21</v>
      </c>
      <c r="F257" s="237" t="s">
        <v>21</v>
      </c>
      <c r="G257" s="237" t="s">
        <v>21</v>
      </c>
      <c r="H257" s="237" t="s">
        <v>5228</v>
      </c>
      <c r="I257" s="237" t="s">
        <v>21</v>
      </c>
      <c r="J257" s="237" t="s">
        <v>5229</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1531</v>
      </c>
      <c r="B258" s="236" t="s">
        <v>5230</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5231</v>
      </c>
      <c r="B259" s="237" t="s">
        <v>5232</v>
      </c>
      <c r="C259" s="237" t="s">
        <v>5233</v>
      </c>
      <c r="D259" s="237" t="s">
        <v>5234</v>
      </c>
      <c r="E259" s="237" t="s">
        <v>5235</v>
      </c>
      <c r="F259" s="237" t="s">
        <v>21</v>
      </c>
      <c r="G259" s="237" t="s">
        <v>21</v>
      </c>
      <c r="H259" s="237" t="s">
        <v>5236</v>
      </c>
      <c r="I259" s="237" t="s">
        <v>21</v>
      </c>
      <c r="J259" s="237" t="s">
        <v>5237</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5238</v>
      </c>
      <c r="B260" s="237" t="s">
        <v>5239</v>
      </c>
      <c r="C260" s="237" t="s">
        <v>5240</v>
      </c>
      <c r="D260" s="237" t="s">
        <v>21</v>
      </c>
      <c r="E260" s="237" t="s">
        <v>21</v>
      </c>
      <c r="F260" s="237" t="s">
        <v>21</v>
      </c>
      <c r="G260" s="237" t="s">
        <v>21</v>
      </c>
      <c r="H260" s="237" t="s">
        <v>5241</v>
      </c>
      <c r="I260" s="237" t="s">
        <v>5242</v>
      </c>
      <c r="J260" s="237" t="s">
        <v>5243</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5244</v>
      </c>
      <c r="B261" s="237" t="s">
        <v>5245</v>
      </c>
      <c r="C261" s="237" t="s">
        <v>5246</v>
      </c>
      <c r="D261" s="237" t="s">
        <v>5247</v>
      </c>
      <c r="E261" s="237" t="s">
        <v>21</v>
      </c>
      <c r="F261" s="237" t="s">
        <v>21</v>
      </c>
      <c r="G261" s="237" t="s">
        <v>21</v>
      </c>
      <c r="H261" s="237" t="s">
        <v>5248</v>
      </c>
      <c r="I261" s="237" t="s">
        <v>5249</v>
      </c>
      <c r="J261" s="237" t="s">
        <v>5250</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5251</v>
      </c>
      <c r="B262" s="237" t="s">
        <v>5252</v>
      </c>
      <c r="C262" s="237" t="s">
        <v>5253</v>
      </c>
      <c r="D262" s="237" t="s">
        <v>5254</v>
      </c>
      <c r="E262" s="237" t="s">
        <v>21</v>
      </c>
      <c r="F262" s="237" t="s">
        <v>21</v>
      </c>
      <c r="G262" s="237" t="s">
        <v>21</v>
      </c>
      <c r="H262" s="237" t="s">
        <v>5255</v>
      </c>
      <c r="I262" s="237" t="s">
        <v>5256</v>
      </c>
      <c r="J262" s="237" t="s">
        <v>5257</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5258</v>
      </c>
      <c r="B263" s="237" t="s">
        <v>5259</v>
      </c>
      <c r="C263" s="237" t="s">
        <v>5260</v>
      </c>
      <c r="D263" s="237" t="s">
        <v>5261</v>
      </c>
      <c r="E263" s="237" t="s">
        <v>21</v>
      </c>
      <c r="F263" s="237" t="s">
        <v>21</v>
      </c>
      <c r="G263" s="237" t="s">
        <v>5262</v>
      </c>
      <c r="H263" s="237" t="s">
        <v>4165</v>
      </c>
      <c r="I263" s="237" t="s">
        <v>5263</v>
      </c>
      <c r="J263" s="237" t="s">
        <v>5264</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5265</v>
      </c>
      <c r="B264" s="237" t="s">
        <v>5266</v>
      </c>
      <c r="C264" s="237" t="s">
        <v>5253</v>
      </c>
      <c r="D264" s="237" t="s">
        <v>5267</v>
      </c>
      <c r="E264" s="237" t="s">
        <v>21</v>
      </c>
      <c r="F264" s="237" t="s">
        <v>21</v>
      </c>
      <c r="G264" s="237" t="s">
        <v>21</v>
      </c>
      <c r="H264" s="237" t="s">
        <v>5268</v>
      </c>
      <c r="I264" s="237" t="s">
        <v>21</v>
      </c>
      <c r="J264" s="237" t="s">
        <v>5269</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1535</v>
      </c>
      <c r="B265" s="236" t="s">
        <v>5270</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5271</v>
      </c>
      <c r="B266" s="237" t="s">
        <v>5272</v>
      </c>
      <c r="C266" s="237" t="s">
        <v>5273</v>
      </c>
      <c r="D266" s="237" t="s">
        <v>5274</v>
      </c>
      <c r="E266" s="237" t="s">
        <v>5275</v>
      </c>
      <c r="F266" s="237" t="s">
        <v>21</v>
      </c>
      <c r="G266" s="237" t="s">
        <v>5276</v>
      </c>
      <c r="H266" s="237" t="s">
        <v>5277</v>
      </c>
      <c r="I266" s="237" t="s">
        <v>5278</v>
      </c>
      <c r="J266" s="237" t="s">
        <v>5279</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5280</v>
      </c>
      <c r="B267" s="237" t="s">
        <v>5281</v>
      </c>
      <c r="C267" s="237" t="s">
        <v>5282</v>
      </c>
      <c r="D267" s="237" t="s">
        <v>5283</v>
      </c>
      <c r="E267" s="237" t="s">
        <v>21</v>
      </c>
      <c r="F267" s="237" t="s">
        <v>21</v>
      </c>
      <c r="G267" s="237" t="s">
        <v>21</v>
      </c>
      <c r="H267" s="237" t="s">
        <v>5284</v>
      </c>
      <c r="I267" s="237" t="s">
        <v>21</v>
      </c>
      <c r="J267" s="237" t="s">
        <v>5285</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5286</v>
      </c>
      <c r="B268" s="237" t="s">
        <v>5287</v>
      </c>
      <c r="C268" s="237" t="s">
        <v>5288</v>
      </c>
      <c r="D268" s="237" t="s">
        <v>5283</v>
      </c>
      <c r="E268" s="237" t="s">
        <v>21</v>
      </c>
      <c r="F268" s="237" t="s">
        <v>21</v>
      </c>
      <c r="G268" s="237" t="s">
        <v>5289</v>
      </c>
      <c r="H268" s="237" t="s">
        <v>5290</v>
      </c>
      <c r="I268" s="237" t="s">
        <v>21</v>
      </c>
      <c r="J268" s="237" t="s">
        <v>5291</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5292</v>
      </c>
      <c r="B269" s="237" t="s">
        <v>5293</v>
      </c>
      <c r="C269" s="237" t="s">
        <v>5288</v>
      </c>
      <c r="D269" s="237" t="s">
        <v>5294</v>
      </c>
      <c r="E269" s="237" t="s">
        <v>21</v>
      </c>
      <c r="F269" s="237" t="s">
        <v>21</v>
      </c>
      <c r="G269" s="237" t="s">
        <v>21</v>
      </c>
      <c r="H269" s="237" t="s">
        <v>5295</v>
      </c>
      <c r="I269" s="237" t="s">
        <v>21</v>
      </c>
      <c r="J269" s="237" t="s">
        <v>5296</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5297</v>
      </c>
      <c r="B270" s="237" t="s">
        <v>5298</v>
      </c>
      <c r="C270" s="237" t="s">
        <v>5299</v>
      </c>
      <c r="D270" s="237" t="s">
        <v>5300</v>
      </c>
      <c r="E270" s="237" t="s">
        <v>21</v>
      </c>
      <c r="F270" s="237" t="s">
        <v>21</v>
      </c>
      <c r="G270" s="237" t="s">
        <v>21</v>
      </c>
      <c r="H270" s="237" t="s">
        <v>5301</v>
      </c>
      <c r="I270" s="237" t="s">
        <v>21</v>
      </c>
      <c r="J270" s="237" t="s">
        <v>5302</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5303</v>
      </c>
      <c r="B271" s="237" t="s">
        <v>5304</v>
      </c>
      <c r="C271" s="237" t="s">
        <v>5305</v>
      </c>
      <c r="D271" s="237" t="s">
        <v>5306</v>
      </c>
      <c r="E271" s="237" t="s">
        <v>21</v>
      </c>
      <c r="F271" s="237" t="s">
        <v>21</v>
      </c>
      <c r="G271" s="237" t="s">
        <v>21</v>
      </c>
      <c r="H271" s="237" t="s">
        <v>5307</v>
      </c>
      <c r="I271" s="237" t="s">
        <v>5308</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5309</v>
      </c>
      <c r="B272" s="237" t="s">
        <v>5310</v>
      </c>
      <c r="C272" s="237" t="s">
        <v>5311</v>
      </c>
      <c r="D272" s="237" t="s">
        <v>5312</v>
      </c>
      <c r="E272" s="237" t="s">
        <v>21</v>
      </c>
      <c r="F272" s="237" t="s">
        <v>21</v>
      </c>
      <c r="G272" s="237" t="s">
        <v>21</v>
      </c>
      <c r="H272" s="237" t="s">
        <v>5313</v>
      </c>
      <c r="I272" s="237" t="s">
        <v>5314</v>
      </c>
      <c r="J272" s="237" t="s">
        <v>5315</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1539</v>
      </c>
      <c r="B273" s="236" t="s">
        <v>5316</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5317</v>
      </c>
      <c r="B274" s="237" t="s">
        <v>5318</v>
      </c>
      <c r="C274" s="237" t="s">
        <v>5319</v>
      </c>
      <c r="D274" s="237" t="s">
        <v>5312</v>
      </c>
      <c r="E274" s="237" t="s">
        <v>5320</v>
      </c>
      <c r="F274" s="237" t="s">
        <v>21</v>
      </c>
      <c r="G274" s="237" t="s">
        <v>21</v>
      </c>
      <c r="H274" s="237" t="s">
        <v>5321</v>
      </c>
      <c r="I274" s="237" t="s">
        <v>21</v>
      </c>
      <c r="J274" s="237" t="s">
        <v>5322</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5323</v>
      </c>
      <c r="B275" s="237" t="s">
        <v>5324</v>
      </c>
      <c r="C275" s="237" t="s">
        <v>5325</v>
      </c>
      <c r="D275" s="237" t="s">
        <v>5326</v>
      </c>
      <c r="E275" s="237" t="s">
        <v>21</v>
      </c>
      <c r="F275" s="237" t="s">
        <v>21</v>
      </c>
      <c r="G275" s="237" t="s">
        <v>21</v>
      </c>
      <c r="H275" s="237" t="s">
        <v>5327</v>
      </c>
      <c r="I275" s="237" t="s">
        <v>21</v>
      </c>
      <c r="J275" s="237" t="s">
        <v>5328</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5329</v>
      </c>
      <c r="B276" s="237" t="s">
        <v>5330</v>
      </c>
      <c r="C276" s="237" t="s">
        <v>5331</v>
      </c>
      <c r="D276" s="237" t="s">
        <v>5332</v>
      </c>
      <c r="E276" s="237" t="s">
        <v>21</v>
      </c>
      <c r="F276" s="237" t="s">
        <v>5333</v>
      </c>
      <c r="G276" s="237" t="s">
        <v>21</v>
      </c>
      <c r="H276" s="237" t="s">
        <v>5334</v>
      </c>
      <c r="I276" s="237" t="s">
        <v>5335</v>
      </c>
      <c r="J276" s="237" t="s">
        <v>5336</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5337</v>
      </c>
      <c r="B277" s="236" t="s">
        <v>5338</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5339</v>
      </c>
      <c r="B278" s="237" t="s">
        <v>5340</v>
      </c>
      <c r="C278" s="237" t="s">
        <v>5341</v>
      </c>
      <c r="D278" s="237" t="s">
        <v>5342</v>
      </c>
      <c r="E278" s="237" t="s">
        <v>21</v>
      </c>
      <c r="F278" s="237" t="s">
        <v>5343</v>
      </c>
      <c r="G278" s="237" t="s">
        <v>21</v>
      </c>
      <c r="H278" s="237" t="s">
        <v>5344</v>
      </c>
      <c r="I278" s="237" t="s">
        <v>21</v>
      </c>
      <c r="J278" s="237" t="s">
        <v>5345</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5346</v>
      </c>
      <c r="B279" s="235" t="s">
        <v>5347</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1545</v>
      </c>
      <c r="B280" s="236" t="s">
        <v>5348</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5349</v>
      </c>
      <c r="B281" s="237" t="s">
        <v>5350</v>
      </c>
      <c r="C281" s="237" t="s">
        <v>5351</v>
      </c>
      <c r="D281" s="237" t="s">
        <v>5352</v>
      </c>
      <c r="E281" s="237" t="s">
        <v>5353</v>
      </c>
      <c r="F281" s="237" t="s">
        <v>21</v>
      </c>
      <c r="G281" s="237" t="s">
        <v>21</v>
      </c>
      <c r="H281" s="237" t="s">
        <v>5354</v>
      </c>
      <c r="I281" s="237" t="s">
        <v>21</v>
      </c>
      <c r="J281" s="237" t="s">
        <v>5355</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5356</v>
      </c>
      <c r="B282" s="237" t="s">
        <v>5357</v>
      </c>
      <c r="C282" s="237" t="s">
        <v>5358</v>
      </c>
      <c r="D282" s="237" t="s">
        <v>21</v>
      </c>
      <c r="E282" s="237" t="s">
        <v>21</v>
      </c>
      <c r="F282" s="237" t="s">
        <v>21</v>
      </c>
      <c r="G282" s="237" t="s">
        <v>21</v>
      </c>
      <c r="H282" s="237" t="s">
        <v>5359</v>
      </c>
      <c r="I282" s="237" t="s">
        <v>21</v>
      </c>
      <c r="J282" s="237" t="s">
        <v>5360</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5361</v>
      </c>
      <c r="B283" s="237" t="s">
        <v>5362</v>
      </c>
      <c r="C283" s="237" t="s">
        <v>5363</v>
      </c>
      <c r="D283" s="237" t="s">
        <v>21</v>
      </c>
      <c r="E283" s="237" t="s">
        <v>21</v>
      </c>
      <c r="F283" s="237" t="s">
        <v>21</v>
      </c>
      <c r="G283" s="237" t="s">
        <v>21</v>
      </c>
      <c r="H283" s="237" t="s">
        <v>5364</v>
      </c>
      <c r="I283" s="237" t="s">
        <v>21</v>
      </c>
      <c r="J283" s="237" t="s">
        <v>5365</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5366</v>
      </c>
      <c r="B284" s="237" t="s">
        <v>5367</v>
      </c>
      <c r="C284" s="237" t="s">
        <v>5368</v>
      </c>
      <c r="D284" s="237" t="s">
        <v>5369</v>
      </c>
      <c r="E284" s="237" t="s">
        <v>21</v>
      </c>
      <c r="F284" s="237" t="s">
        <v>21</v>
      </c>
      <c r="G284" s="237" t="s">
        <v>21</v>
      </c>
      <c r="H284" s="237" t="s">
        <v>5370</v>
      </c>
      <c r="I284" s="237" t="s">
        <v>21</v>
      </c>
      <c r="J284" s="237" t="s">
        <v>5371</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1549</v>
      </c>
      <c r="B285" s="236" t="s">
        <v>5372</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5373</v>
      </c>
      <c r="B286" s="237" t="s">
        <v>5374</v>
      </c>
      <c r="C286" s="237" t="s">
        <v>5375</v>
      </c>
      <c r="D286" s="237" t="s">
        <v>5376</v>
      </c>
      <c r="E286" s="237" t="s">
        <v>21</v>
      </c>
      <c r="F286" s="237" t="s">
        <v>21</v>
      </c>
      <c r="G286" s="237" t="s">
        <v>21</v>
      </c>
      <c r="H286" s="237" t="s">
        <v>5377</v>
      </c>
      <c r="I286" s="237" t="s">
        <v>5378</v>
      </c>
      <c r="J286" s="237" t="s">
        <v>5379</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1553</v>
      </c>
      <c r="B287" s="236" t="s">
        <v>5380</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5381</v>
      </c>
      <c r="B288" s="237" t="s">
        <v>5382</v>
      </c>
      <c r="C288" s="237" t="s">
        <v>5383</v>
      </c>
      <c r="D288" s="237" t="s">
        <v>5384</v>
      </c>
      <c r="E288" s="237" t="s">
        <v>5385</v>
      </c>
      <c r="F288" s="237" t="s">
        <v>5386</v>
      </c>
      <c r="G288" s="237" t="s">
        <v>5387</v>
      </c>
      <c r="H288" s="237" t="s">
        <v>5388</v>
      </c>
      <c r="I288" s="237" t="s">
        <v>4369</v>
      </c>
      <c r="J288" s="237" t="s">
        <v>5389</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5390</v>
      </c>
      <c r="B289" s="237" t="s">
        <v>5391</v>
      </c>
      <c r="C289" s="237" t="s">
        <v>5392</v>
      </c>
      <c r="D289" s="237" t="s">
        <v>21</v>
      </c>
      <c r="E289" s="237" t="s">
        <v>5385</v>
      </c>
      <c r="F289" s="237" t="s">
        <v>21</v>
      </c>
      <c r="G289" s="237" t="s">
        <v>5393</v>
      </c>
      <c r="H289" s="237" t="s">
        <v>5394</v>
      </c>
      <c r="I289" s="237" t="s">
        <v>5395</v>
      </c>
      <c r="J289" s="237" t="s">
        <v>5396</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5397</v>
      </c>
      <c r="B290" s="237" t="s">
        <v>5398</v>
      </c>
      <c r="C290" s="237" t="s">
        <v>5399</v>
      </c>
      <c r="D290" s="237" t="s">
        <v>21</v>
      </c>
      <c r="E290" s="237" t="s">
        <v>5400</v>
      </c>
      <c r="F290" s="237" t="s">
        <v>21</v>
      </c>
      <c r="G290" s="237" t="s">
        <v>5401</v>
      </c>
      <c r="H290" s="237" t="s">
        <v>5402</v>
      </c>
      <c r="I290" s="237" t="s">
        <v>5403</v>
      </c>
      <c r="J290" s="237" t="s">
        <v>5404</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5405</v>
      </c>
      <c r="B291" s="237" t="s">
        <v>5406</v>
      </c>
      <c r="C291" s="237" t="s">
        <v>5407</v>
      </c>
      <c r="D291" s="237" t="s">
        <v>21</v>
      </c>
      <c r="E291" s="237" t="s">
        <v>21</v>
      </c>
      <c r="F291" s="237" t="s">
        <v>21</v>
      </c>
      <c r="G291" s="237" t="s">
        <v>21</v>
      </c>
      <c r="H291" s="237" t="s">
        <v>5408</v>
      </c>
      <c r="I291" s="237" t="s">
        <v>4369</v>
      </c>
      <c r="J291" s="237" t="s">
        <v>5409</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1557</v>
      </c>
      <c r="B292" s="236" t="s">
        <v>5410</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5411</v>
      </c>
      <c r="B293" s="237" t="s">
        <v>5412</v>
      </c>
      <c r="C293" s="237" t="s">
        <v>5413</v>
      </c>
      <c r="D293" s="237" t="s">
        <v>5414</v>
      </c>
      <c r="E293" s="237" t="s">
        <v>21</v>
      </c>
      <c r="F293" s="237" t="s">
        <v>21</v>
      </c>
      <c r="G293" s="237" t="s">
        <v>21</v>
      </c>
      <c r="H293" s="237" t="s">
        <v>5415</v>
      </c>
      <c r="I293" s="237" t="s">
        <v>5416</v>
      </c>
      <c r="J293" s="237" t="s">
        <v>5417</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5418</v>
      </c>
      <c r="B294" s="237" t="s">
        <v>5419</v>
      </c>
      <c r="C294" s="237" t="s">
        <v>5420</v>
      </c>
      <c r="D294" s="237" t="s">
        <v>5414</v>
      </c>
      <c r="E294" s="237" t="s">
        <v>21</v>
      </c>
      <c r="F294" s="237" t="s">
        <v>5421</v>
      </c>
      <c r="G294" s="237" t="s">
        <v>21</v>
      </c>
      <c r="H294" s="237" t="s">
        <v>5422</v>
      </c>
      <c r="I294" s="237" t="s">
        <v>4339</v>
      </c>
      <c r="J294" s="237" t="s">
        <v>5423</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5424</v>
      </c>
      <c r="B295" s="237" t="s">
        <v>5425</v>
      </c>
      <c r="C295" s="237" t="s">
        <v>5426</v>
      </c>
      <c r="D295" s="237" t="s">
        <v>5427</v>
      </c>
      <c r="E295" s="237" t="s">
        <v>21</v>
      </c>
      <c r="F295" s="237" t="s">
        <v>21</v>
      </c>
      <c r="G295" s="237" t="s">
        <v>21</v>
      </c>
      <c r="H295" s="237" t="s">
        <v>5428</v>
      </c>
      <c r="I295" s="237" t="s">
        <v>4339</v>
      </c>
      <c r="J295" s="237" t="s">
        <v>5429</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1561</v>
      </c>
      <c r="B296" s="236" t="s">
        <v>5430</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5431</v>
      </c>
      <c r="B297" s="237" t="s">
        <v>5432</v>
      </c>
      <c r="C297" s="237" t="s">
        <v>5433</v>
      </c>
      <c r="D297" s="237" t="s">
        <v>5427</v>
      </c>
      <c r="E297" s="237" t="s">
        <v>21</v>
      </c>
      <c r="F297" s="237" t="s">
        <v>5434</v>
      </c>
      <c r="G297" s="237" t="s">
        <v>21</v>
      </c>
      <c r="H297" s="237" t="s">
        <v>5435</v>
      </c>
      <c r="I297" s="237" t="s">
        <v>21</v>
      </c>
      <c r="J297" s="237" t="s">
        <v>5436</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5437</v>
      </c>
      <c r="B298" s="237" t="s">
        <v>5438</v>
      </c>
      <c r="C298" s="237" t="s">
        <v>5439</v>
      </c>
      <c r="D298" s="237" t="s">
        <v>5440</v>
      </c>
      <c r="E298" s="237" t="s">
        <v>21</v>
      </c>
      <c r="F298" s="237" t="s">
        <v>21</v>
      </c>
      <c r="G298" s="237" t="s">
        <v>5441</v>
      </c>
      <c r="H298" s="237" t="s">
        <v>5442</v>
      </c>
      <c r="I298" s="237" t="s">
        <v>5442</v>
      </c>
      <c r="J298" s="237" t="s">
        <v>5443</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5444</v>
      </c>
      <c r="B299" s="237" t="s">
        <v>5445</v>
      </c>
      <c r="C299" s="237" t="s">
        <v>5446</v>
      </c>
      <c r="D299" s="237" t="s">
        <v>21</v>
      </c>
      <c r="E299" s="237" t="s">
        <v>21</v>
      </c>
      <c r="F299" s="237" t="s">
        <v>21</v>
      </c>
      <c r="G299" s="237" t="s">
        <v>21</v>
      </c>
      <c r="H299" s="237" t="s">
        <v>5447</v>
      </c>
      <c r="I299" s="237" t="s">
        <v>5448</v>
      </c>
      <c r="J299" s="237" t="s">
        <v>5449</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5450</v>
      </c>
      <c r="B300" s="237" t="s">
        <v>5451</v>
      </c>
      <c r="C300" s="237" t="s">
        <v>5452</v>
      </c>
      <c r="D300" s="237" t="s">
        <v>21</v>
      </c>
      <c r="E300" s="237" t="s">
        <v>21</v>
      </c>
      <c r="F300" s="237" t="s">
        <v>5453</v>
      </c>
      <c r="G300" s="237" t="s">
        <v>21</v>
      </c>
      <c r="H300" s="237" t="s">
        <v>5454</v>
      </c>
      <c r="I300" s="237" t="s">
        <v>5448</v>
      </c>
      <c r="J300" s="237" t="s">
        <v>5455</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1565</v>
      </c>
      <c r="B301" s="236" t="s">
        <v>5456</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5457</v>
      </c>
      <c r="B302" s="237" t="s">
        <v>5458</v>
      </c>
      <c r="C302" s="237" t="s">
        <v>5459</v>
      </c>
      <c r="D302" s="237" t="s">
        <v>21</v>
      </c>
      <c r="E302" s="237" t="s">
        <v>21</v>
      </c>
      <c r="F302" s="237" t="s">
        <v>21</v>
      </c>
      <c r="G302" s="237" t="s">
        <v>21</v>
      </c>
      <c r="H302" s="237" t="s">
        <v>5460</v>
      </c>
      <c r="I302" s="237" t="s">
        <v>21</v>
      </c>
      <c r="J302" s="237" t="s">
        <v>5461</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5462</v>
      </c>
      <c r="B303" s="237" t="s">
        <v>5463</v>
      </c>
      <c r="C303" s="237" t="s">
        <v>5464</v>
      </c>
      <c r="D303" s="237" t="s">
        <v>5465</v>
      </c>
      <c r="E303" s="237" t="s">
        <v>21</v>
      </c>
      <c r="F303" s="237" t="s">
        <v>21</v>
      </c>
      <c r="G303" s="237" t="s">
        <v>21</v>
      </c>
      <c r="H303" s="237" t="s">
        <v>5466</v>
      </c>
      <c r="I303" s="237" t="s">
        <v>4369</v>
      </c>
      <c r="J303" s="237" t="s">
        <v>5467</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5468</v>
      </c>
      <c r="B304" s="237" t="s">
        <v>5469</v>
      </c>
      <c r="C304" s="237" t="s">
        <v>5470</v>
      </c>
      <c r="D304" s="237" t="s">
        <v>5465</v>
      </c>
      <c r="E304" s="237" t="s">
        <v>21</v>
      </c>
      <c r="F304" s="237" t="s">
        <v>5471</v>
      </c>
      <c r="G304" s="237" t="s">
        <v>21</v>
      </c>
      <c r="H304" s="237" t="s">
        <v>5472</v>
      </c>
      <c r="I304" s="237" t="s">
        <v>21</v>
      </c>
      <c r="J304" s="237" t="s">
        <v>5473</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5474</v>
      </c>
      <c r="B305" s="237" t="s">
        <v>5475</v>
      </c>
      <c r="C305" s="237" t="s">
        <v>5476</v>
      </c>
      <c r="D305" s="237" t="s">
        <v>5477</v>
      </c>
      <c r="E305" s="237" t="s">
        <v>21</v>
      </c>
      <c r="F305" s="237" t="s">
        <v>21</v>
      </c>
      <c r="G305" s="237" t="s">
        <v>21</v>
      </c>
      <c r="H305" s="237" t="s">
        <v>5478</v>
      </c>
      <c r="I305" s="237" t="s">
        <v>5479</v>
      </c>
      <c r="J305" s="237" t="s">
        <v>5480</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5481</v>
      </c>
      <c r="B306" s="237" t="s">
        <v>5482</v>
      </c>
      <c r="C306" s="237" t="s">
        <v>5483</v>
      </c>
      <c r="D306" s="237" t="s">
        <v>5484</v>
      </c>
      <c r="E306" s="237" t="s">
        <v>21</v>
      </c>
      <c r="F306" s="237" t="s">
        <v>21</v>
      </c>
      <c r="G306" s="237" t="s">
        <v>21</v>
      </c>
      <c r="H306" s="237" t="s">
        <v>5485</v>
      </c>
      <c r="I306" s="237" t="s">
        <v>4369</v>
      </c>
      <c r="J306" s="237" t="s">
        <v>5486</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1569</v>
      </c>
      <c r="B307" s="236" t="s">
        <v>5487</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5488</v>
      </c>
      <c r="B308" s="237" t="s">
        <v>5489</v>
      </c>
      <c r="C308" s="237" t="s">
        <v>5490</v>
      </c>
      <c r="D308" s="237" t="s">
        <v>5484</v>
      </c>
      <c r="E308" s="237" t="s">
        <v>21</v>
      </c>
      <c r="F308" s="237" t="s">
        <v>5491</v>
      </c>
      <c r="G308" s="237" t="s">
        <v>21</v>
      </c>
      <c r="H308" s="237" t="s">
        <v>5492</v>
      </c>
      <c r="I308" s="237" t="s">
        <v>5493</v>
      </c>
      <c r="J308" s="237" t="s">
        <v>5494</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1573</v>
      </c>
      <c r="B309" s="236" t="s">
        <v>5495</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5496</v>
      </c>
      <c r="B310" s="237" t="s">
        <v>5497</v>
      </c>
      <c r="C310" s="237" t="s">
        <v>5498</v>
      </c>
      <c r="D310" s="237" t="s">
        <v>21</v>
      </c>
      <c r="E310" s="237" t="s">
        <v>21</v>
      </c>
      <c r="F310" s="237" t="s">
        <v>5499</v>
      </c>
      <c r="G310" s="237" t="s">
        <v>21</v>
      </c>
      <c r="H310" s="237" t="s">
        <v>5500</v>
      </c>
      <c r="I310" s="237" t="s">
        <v>5501</v>
      </c>
      <c r="J310" s="237" t="s">
        <v>5502</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5503</v>
      </c>
      <c r="B311" s="237" t="s">
        <v>5504</v>
      </c>
      <c r="C311" s="237" t="s">
        <v>5505</v>
      </c>
      <c r="D311" s="237" t="s">
        <v>5506</v>
      </c>
      <c r="E311" s="237" t="s">
        <v>21</v>
      </c>
      <c r="F311" s="237" t="s">
        <v>21</v>
      </c>
      <c r="G311" s="237" t="s">
        <v>5507</v>
      </c>
      <c r="H311" s="237" t="s">
        <v>5508</v>
      </c>
      <c r="I311" s="237" t="s">
        <v>21</v>
      </c>
      <c r="J311" s="237" t="s">
        <v>5509</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5510</v>
      </c>
      <c r="B312" s="237" t="s">
        <v>5511</v>
      </c>
      <c r="C312" s="237" t="s">
        <v>5512</v>
      </c>
      <c r="D312" s="237" t="s">
        <v>5513</v>
      </c>
      <c r="E312" s="237" t="s">
        <v>21</v>
      </c>
      <c r="F312" s="237" t="s">
        <v>21</v>
      </c>
      <c r="G312" s="237" t="s">
        <v>21</v>
      </c>
      <c r="H312" s="237" t="s">
        <v>5514</v>
      </c>
      <c r="I312" s="237" t="s">
        <v>21</v>
      </c>
      <c r="J312" s="237" t="s">
        <v>5515</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5516</v>
      </c>
      <c r="B313" s="237" t="s">
        <v>5517</v>
      </c>
      <c r="C313" s="237" t="s">
        <v>5518</v>
      </c>
      <c r="D313" s="237" t="s">
        <v>5519</v>
      </c>
      <c r="E313" s="237" t="s">
        <v>21</v>
      </c>
      <c r="F313" s="237" t="s">
        <v>21</v>
      </c>
      <c r="G313" s="237" t="s">
        <v>5520</v>
      </c>
      <c r="H313" s="237" t="s">
        <v>5521</v>
      </c>
      <c r="I313" s="237" t="s">
        <v>5522</v>
      </c>
      <c r="J313" s="237" t="s">
        <v>5523</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5524</v>
      </c>
      <c r="B314" s="237" t="s">
        <v>5525</v>
      </c>
      <c r="C314" s="237" t="s">
        <v>5526</v>
      </c>
      <c r="D314" s="237" t="s">
        <v>5527</v>
      </c>
      <c r="E314" s="237" t="s">
        <v>21</v>
      </c>
      <c r="F314" s="237" t="s">
        <v>21</v>
      </c>
      <c r="G314" s="237" t="s">
        <v>5528</v>
      </c>
      <c r="H314" s="237" t="s">
        <v>5529</v>
      </c>
      <c r="I314" s="237" t="s">
        <v>5530</v>
      </c>
      <c r="J314" s="237" t="s">
        <v>5531</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5532</v>
      </c>
      <c r="B315" s="236" t="s">
        <v>5533</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5534</v>
      </c>
      <c r="B316" s="237" t="s">
        <v>5535</v>
      </c>
      <c r="C316" s="237" t="s">
        <v>5536</v>
      </c>
      <c r="D316" s="237" t="s">
        <v>21</v>
      </c>
      <c r="E316" s="237" t="s">
        <v>21</v>
      </c>
      <c r="F316" s="237" t="s">
        <v>21</v>
      </c>
      <c r="G316" s="237" t="s">
        <v>21</v>
      </c>
      <c r="H316" s="237" t="s">
        <v>5537</v>
      </c>
      <c r="I316" s="237" t="s">
        <v>5538</v>
      </c>
      <c r="J316" s="237" t="s">
        <v>5539</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5540</v>
      </c>
      <c r="B317" s="237" t="s">
        <v>5541</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5542</v>
      </c>
      <c r="B318" s="236" t="s">
        <v>5543</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5544</v>
      </c>
      <c r="B319" s="237" t="s">
        <v>5545</v>
      </c>
      <c r="C319" s="237" t="s">
        <v>5546</v>
      </c>
      <c r="D319" s="237" t="s">
        <v>5547</v>
      </c>
      <c r="E319" s="237" t="s">
        <v>21</v>
      </c>
      <c r="F319" s="237" t="s">
        <v>5548</v>
      </c>
      <c r="G319" s="237" t="s">
        <v>5549</v>
      </c>
      <c r="H319" s="237" t="s">
        <v>5550</v>
      </c>
      <c r="I319" s="237" t="s">
        <v>21</v>
      </c>
      <c r="J319" s="237" t="s">
        <v>5551</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5552</v>
      </c>
      <c r="B320" s="237" t="s">
        <v>5553</v>
      </c>
      <c r="C320" s="237" t="s">
        <v>5554</v>
      </c>
      <c r="D320" s="237" t="s">
        <v>5555</v>
      </c>
      <c r="E320" s="237" t="s">
        <v>21</v>
      </c>
      <c r="F320" s="237" t="s">
        <v>21</v>
      </c>
      <c r="G320" s="237" t="s">
        <v>21</v>
      </c>
      <c r="H320" s="237" t="s">
        <v>5556</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5557</v>
      </c>
      <c r="B321" s="237" t="s">
        <v>5558</v>
      </c>
      <c r="C321" s="237" t="s">
        <v>5559</v>
      </c>
      <c r="D321" s="237" t="s">
        <v>5560</v>
      </c>
      <c r="E321" s="237" t="s">
        <v>21</v>
      </c>
      <c r="F321" s="237" t="s">
        <v>21</v>
      </c>
      <c r="G321" s="237" t="s">
        <v>21</v>
      </c>
      <c r="H321" s="237" t="s">
        <v>5561</v>
      </c>
      <c r="I321" s="237" t="s">
        <v>21</v>
      </c>
      <c r="J321" s="237" t="s">
        <v>5562</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5563</v>
      </c>
      <c r="B322" s="237" t="s">
        <v>5564</v>
      </c>
      <c r="C322" s="237" t="s">
        <v>5565</v>
      </c>
      <c r="D322" s="237" t="s">
        <v>5566</v>
      </c>
      <c r="E322" s="237" t="s">
        <v>21</v>
      </c>
      <c r="F322" s="237" t="s">
        <v>21</v>
      </c>
      <c r="G322" s="237" t="s">
        <v>21</v>
      </c>
      <c r="H322" s="237" t="s">
        <v>5567</v>
      </c>
      <c r="I322" s="237" t="s">
        <v>21</v>
      </c>
      <c r="J322" s="237" t="s">
        <v>5568</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5569</v>
      </c>
      <c r="B323" s="237" t="s">
        <v>5570</v>
      </c>
      <c r="C323" s="237" t="s">
        <v>5571</v>
      </c>
      <c r="D323" s="237" t="s">
        <v>21</v>
      </c>
      <c r="E323" s="237" t="s">
        <v>21</v>
      </c>
      <c r="F323" s="237" t="s">
        <v>21</v>
      </c>
      <c r="G323" s="237" t="s">
        <v>21</v>
      </c>
      <c r="H323" s="237" t="s">
        <v>5572</v>
      </c>
      <c r="I323" s="237" t="s">
        <v>4369</v>
      </c>
      <c r="J323" s="237" t="s">
        <v>5573</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5574</v>
      </c>
      <c r="B324" s="237" t="s">
        <v>5575</v>
      </c>
      <c r="C324" s="237" t="s">
        <v>5576</v>
      </c>
      <c r="D324" s="237" t="s">
        <v>21</v>
      </c>
      <c r="E324" s="237" t="s">
        <v>21</v>
      </c>
      <c r="F324" s="237" t="s">
        <v>21</v>
      </c>
      <c r="G324" s="237" t="s">
        <v>21</v>
      </c>
      <c r="H324" s="237" t="s">
        <v>5577</v>
      </c>
      <c r="I324" s="237" t="s">
        <v>5578</v>
      </c>
      <c r="J324" s="237" t="s">
        <v>5579</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5580</v>
      </c>
      <c r="B325" s="237" t="s">
        <v>5581</v>
      </c>
      <c r="C325" s="237" t="s">
        <v>5582</v>
      </c>
      <c r="D325" s="237" t="s">
        <v>5583</v>
      </c>
      <c r="E325" s="237" t="s">
        <v>21</v>
      </c>
      <c r="F325" s="237" t="s">
        <v>21</v>
      </c>
      <c r="G325" s="237" t="s">
        <v>21</v>
      </c>
      <c r="H325" s="237" t="s">
        <v>5584</v>
      </c>
      <c r="I325" s="237" t="s">
        <v>21</v>
      </c>
      <c r="J325" s="237" t="s">
        <v>5585</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5586</v>
      </c>
      <c r="B326" s="244" t="s">
        <v>5587</v>
      </c>
      <c r="C326" s="244" t="s">
        <v>5588</v>
      </c>
      <c r="D326" s="244" t="s">
        <v>5589</v>
      </c>
      <c r="E326" s="244" t="s">
        <v>21</v>
      </c>
      <c r="F326" s="244" t="s">
        <v>21</v>
      </c>
      <c r="G326" s="244" t="s">
        <v>21</v>
      </c>
      <c r="H326" s="244" t="s">
        <v>5590</v>
      </c>
      <c r="I326" s="244" t="s">
        <v>4369</v>
      </c>
      <c r="J326" s="244" t="s">
        <v>5591</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852</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IFERROR(INDEX('Recommendations'!$H$2:$H$167, MATCH(L2,'Recommendations'!$A$2:$A$167,0))="Implemented", FALSE))</xm:f>
            <x14:dxf>
              <font>
                <color rgb="FF000000"/>
              </font>
              <fill>
                <patternFill>
                  <bgColor rgb="FF3C7D22"/>
                </patternFill>
              </fill>
            </x14:dxf>
          </x14:cfRule>
          <x14:cfRule type="expression" priority="2" id="{00000000-000E-0000-0A00-000002000000}">
            <xm:f>AND(L2&lt;&gt;"", IFERROR(INDEX('Recommendations'!$H$2:$H$167, MATCH(L2,'Recommendations'!$A$2:$A$167,0))="Compensated", FALSE))</xm:f>
            <x14:dxf>
              <font>
                <color rgb="FF000000"/>
              </font>
              <fill>
                <patternFill>
                  <bgColor rgb="FFC6E0B4"/>
                </patternFill>
              </fill>
            </x14:dxf>
          </x14:cfRule>
          <x14:cfRule type="expression" priority="3" id="{00000000-000E-0000-0A00-000003000000}">
            <xm:f>AND(L2&lt;&gt;"", IFERROR(INDEX('Recommendations'!$H$2:$H$167, MATCH(L2,'Recommendations'!$A$2:$A$167,0))="Testing", FALSE))</xm:f>
            <x14:dxf>
              <font>
                <color rgb="FF000000"/>
              </font>
              <fill>
                <patternFill>
                  <bgColor rgb="FFFFC000"/>
                </patternFill>
              </fill>
            </x14:dxf>
          </x14:cfRule>
          <x14:cfRule type="expression" priority="4" id="{00000000-000E-0000-0A00-000004000000}">
            <xm:f>AND(L2&lt;&gt;"", IFERROR(INDEX('Recommendations'!$H$2:$H$167, MATCH(L2,'Recommendations'!$A$2:$A$167,0))="Failed", FALSE))</xm:f>
            <x14:dxf>
              <font>
                <color rgb="FF000000"/>
              </font>
              <fill>
                <patternFill>
                  <bgColor rgb="FFD82891"/>
                </patternFill>
              </fill>
            </x14:dxf>
          </x14:cfRule>
          <x14:cfRule type="expression" priority="5" id="{00000000-000E-0000-0A00-000005000000}">
            <xm:f>AND(L2&lt;&gt;"", IFERROR(INDEX('Recommendations'!$H$2:$H$167, MATCH(L2,'Recommendations'!$A$2:$A$167,0))="Risk Accepted", FALSE))</xm:f>
            <x14:dxf>
              <font>
                <color rgb="FF000000"/>
              </font>
              <fill>
                <patternFill>
                  <bgColor rgb="FFD9D9D9"/>
                </patternFill>
              </fill>
            </x14:dxf>
          </x14:cfRule>
          <x14:cfRule type="expression" priority="6" id="{00000000-000E-0000-0A00-000006000000}">
            <xm:f>AND(L2&lt;&gt;"", IFERROR(INDEX('Recommendations'!$H$2:$H$167, MATCH(L2,'Recommendations'!$A$2:$A$167,0))="N/A",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2740</v>
      </c>
      <c r="B1" s="289" t="s">
        <v>3625</v>
      </c>
      <c r="C1" s="289" t="s">
        <v>0</v>
      </c>
      <c r="D1" s="289" t="s">
        <v>1103</v>
      </c>
      <c r="E1" s="289" t="s">
        <v>5592</v>
      </c>
      <c r="F1" s="289" t="s">
        <v>5593</v>
      </c>
      <c r="G1" s="289" t="s">
        <v>1108</v>
      </c>
      <c r="H1" s="289" t="s">
        <v>1109</v>
      </c>
      <c r="I1" s="289" t="s">
        <v>1110</v>
      </c>
      <c r="J1" s="289" t="s">
        <v>1111</v>
      </c>
      <c r="K1" s="289" t="s">
        <v>1112</v>
      </c>
      <c r="L1" s="289" t="s">
        <v>1113</v>
      </c>
      <c r="M1" s="289" t="s">
        <v>1114</v>
      </c>
      <c r="N1" s="289" t="s">
        <v>1115</v>
      </c>
      <c r="O1" s="289" t="s">
        <v>1116</v>
      </c>
      <c r="P1" s="289" t="s">
        <v>1117</v>
      </c>
      <c r="Q1" s="289" t="s">
        <v>1118</v>
      </c>
      <c r="R1" s="289" t="s">
        <v>1119</v>
      </c>
      <c r="S1" s="289" t="s">
        <v>1120</v>
      </c>
      <c r="T1" s="289" t="s">
        <v>1121</v>
      </c>
      <c r="U1" s="289" t="s">
        <v>1122</v>
      </c>
      <c r="V1" s="289" t="s">
        <v>1123</v>
      </c>
      <c r="W1" s="289" t="s">
        <v>1124</v>
      </c>
      <c r="X1" s="289" t="s">
        <v>1125</v>
      </c>
      <c r="Y1" s="289" t="s">
        <v>1126</v>
      </c>
      <c r="Z1" s="289" t="s">
        <v>1127</v>
      </c>
      <c r="AA1" s="289" t="s">
        <v>1128</v>
      </c>
      <c r="AB1" s="289" t="s">
        <v>1129</v>
      </c>
      <c r="AC1" s="289" t="s">
        <v>1130</v>
      </c>
      <c r="AD1" s="289" t="s">
        <v>1131</v>
      </c>
      <c r="AE1" s="289" t="s">
        <v>1132</v>
      </c>
      <c r="AF1" s="289" t="s">
        <v>1133</v>
      </c>
      <c r="AG1" s="289" t="s">
        <v>1134</v>
      </c>
      <c r="AH1" s="289" t="s">
        <v>1135</v>
      </c>
      <c r="AI1" s="289" t="s">
        <v>1136</v>
      </c>
      <c r="AJ1" s="289" t="s">
        <v>1137</v>
      </c>
      <c r="AK1" s="289" t="s">
        <v>1138</v>
      </c>
      <c r="AL1" s="289" t="s">
        <v>1139</v>
      </c>
      <c r="AM1" s="289" t="s">
        <v>1140</v>
      </c>
      <c r="AN1" s="289" t="s">
        <v>1141</v>
      </c>
      <c r="AO1" s="289" t="s">
        <v>1142</v>
      </c>
      <c r="AP1" s="289" t="s">
        <v>1143</v>
      </c>
      <c r="AQ1" s="289" t="s">
        <v>1144</v>
      </c>
      <c r="AR1" s="289" t="s">
        <v>1145</v>
      </c>
      <c r="AS1" s="289" t="s">
        <v>1146</v>
      </c>
      <c r="AT1" s="289" t="s">
        <v>1147</v>
      </c>
      <c r="AU1" s="290" t="s">
        <v>1148</v>
      </c>
    </row>
    <row r="2" spans="1:47" ht="60" customHeight="1" outlineLevel="1" x14ac:dyDescent="0.35">
      <c r="A2" s="280" t="s">
        <v>5594</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5594</v>
      </c>
      <c r="B3" s="259" t="s">
        <v>5595</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5594</v>
      </c>
      <c r="B4" s="260" t="s">
        <v>5595</v>
      </c>
      <c r="C4" s="261" t="s">
        <v>5596</v>
      </c>
      <c r="D4" s="264" t="s">
        <v>5597</v>
      </c>
      <c r="E4" s="265" t="s">
        <v>5598</v>
      </c>
      <c r="F4" s="268" t="s">
        <v>5599</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5594</v>
      </c>
      <c r="B5" s="260" t="s">
        <v>5595</v>
      </c>
      <c r="C5" s="261" t="s">
        <v>5600</v>
      </c>
      <c r="D5" s="264" t="s">
        <v>5601</v>
      </c>
      <c r="E5" s="265" t="s">
        <v>5598</v>
      </c>
      <c r="F5" s="268" t="s">
        <v>5599</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5594</v>
      </c>
      <c r="B6" s="260" t="s">
        <v>5595</v>
      </c>
      <c r="C6" s="261" t="s">
        <v>5602</v>
      </c>
      <c r="D6" s="264" t="s">
        <v>5603</v>
      </c>
      <c r="E6" s="265" t="s">
        <v>5598</v>
      </c>
      <c r="F6" s="268" t="s">
        <v>5599</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5594</v>
      </c>
      <c r="B7" s="260" t="s">
        <v>5595</v>
      </c>
      <c r="C7" s="261" t="s">
        <v>5604</v>
      </c>
      <c r="D7" s="264" t="s">
        <v>5605</v>
      </c>
      <c r="E7" s="265" t="s">
        <v>5598</v>
      </c>
      <c r="F7" s="268" t="s">
        <v>5599</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5594</v>
      </c>
      <c r="B8" s="260" t="s">
        <v>5595</v>
      </c>
      <c r="C8" s="261" t="s">
        <v>5606</v>
      </c>
      <c r="D8" s="264" t="s">
        <v>5607</v>
      </c>
      <c r="E8" s="265" t="s">
        <v>5598</v>
      </c>
      <c r="F8" s="268" t="s">
        <v>5599</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5594</v>
      </c>
      <c r="B9" s="260" t="s">
        <v>5595</v>
      </c>
      <c r="C9" s="261" t="s">
        <v>5608</v>
      </c>
      <c r="D9" s="264" t="s">
        <v>5609</v>
      </c>
      <c r="E9" s="265" t="s">
        <v>5598</v>
      </c>
      <c r="F9" s="268" t="s">
        <v>5599</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5594</v>
      </c>
      <c r="B10" s="260" t="s">
        <v>5595</v>
      </c>
      <c r="C10" s="261" t="s">
        <v>5610</v>
      </c>
      <c r="D10" s="264" t="s">
        <v>5611</v>
      </c>
      <c r="E10" s="265" t="s">
        <v>5598</v>
      </c>
      <c r="F10" s="268" t="s">
        <v>5599</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5594</v>
      </c>
      <c r="B11" s="260" t="s">
        <v>5595</v>
      </c>
      <c r="C11" s="261" t="s">
        <v>5612</v>
      </c>
      <c r="D11" s="264" t="s">
        <v>5613</v>
      </c>
      <c r="E11" s="265" t="s">
        <v>5598</v>
      </c>
      <c r="F11" s="268" t="s">
        <v>5599</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5594</v>
      </c>
      <c r="B12" s="260" t="s">
        <v>5595</v>
      </c>
      <c r="C12" s="261" t="s">
        <v>5614</v>
      </c>
      <c r="D12" s="264" t="s">
        <v>5615</v>
      </c>
      <c r="E12" s="265" t="s">
        <v>5598</v>
      </c>
      <c r="F12" s="268" t="s">
        <v>5599</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5594</v>
      </c>
      <c r="B13" s="260" t="s">
        <v>5595</v>
      </c>
      <c r="C13" s="261" t="s">
        <v>5616</v>
      </c>
      <c r="D13" s="264" t="s">
        <v>5617</v>
      </c>
      <c r="E13" s="265" t="s">
        <v>5598</v>
      </c>
      <c r="F13" s="268" t="s">
        <v>5599</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5594</v>
      </c>
      <c r="B14" s="260" t="s">
        <v>5595</v>
      </c>
      <c r="C14" s="261" t="s">
        <v>5618</v>
      </c>
      <c r="D14" s="264" t="s">
        <v>5619</v>
      </c>
      <c r="E14" s="265" t="s">
        <v>5598</v>
      </c>
      <c r="F14" s="268" t="s">
        <v>5599</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5594</v>
      </c>
      <c r="B15" s="260" t="s">
        <v>5595</v>
      </c>
      <c r="C15" s="261" t="s">
        <v>5620</v>
      </c>
      <c r="D15" s="264" t="s">
        <v>5621</v>
      </c>
      <c r="E15" s="265" t="s">
        <v>5598</v>
      </c>
      <c r="F15" s="268" t="s">
        <v>5599</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5594</v>
      </c>
      <c r="B16" s="260" t="s">
        <v>5595</v>
      </c>
      <c r="C16" s="261" t="s">
        <v>5622</v>
      </c>
      <c r="D16" s="264" t="s">
        <v>5623</v>
      </c>
      <c r="E16" s="265" t="s">
        <v>5598</v>
      </c>
      <c r="F16" s="268" t="s">
        <v>5599</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5594</v>
      </c>
      <c r="B17" s="259" t="s">
        <v>5624</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5594</v>
      </c>
      <c r="B18" s="260" t="s">
        <v>5624</v>
      </c>
      <c r="C18" s="261" t="s">
        <v>5625</v>
      </c>
      <c r="D18" s="264" t="s">
        <v>5626</v>
      </c>
      <c r="E18" s="265" t="s">
        <v>5627</v>
      </c>
      <c r="F18" s="268" t="s">
        <v>5628</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5594</v>
      </c>
      <c r="B19" s="260" t="s">
        <v>5624</v>
      </c>
      <c r="C19" s="261" t="s">
        <v>5629</v>
      </c>
      <c r="D19" s="264" t="s">
        <v>5630</v>
      </c>
      <c r="E19" s="265" t="s">
        <v>5627</v>
      </c>
      <c r="F19" s="268" t="s">
        <v>5628</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5594</v>
      </c>
      <c r="B20" s="260" t="s">
        <v>5624</v>
      </c>
      <c r="C20" s="261" t="s">
        <v>5631</v>
      </c>
      <c r="D20" s="264" t="s">
        <v>5632</v>
      </c>
      <c r="E20" s="265" t="s">
        <v>5627</v>
      </c>
      <c r="F20" s="268" t="s">
        <v>5628</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5594</v>
      </c>
      <c r="B21" s="260" t="s">
        <v>5624</v>
      </c>
      <c r="C21" s="261" t="s">
        <v>5633</v>
      </c>
      <c r="D21" s="264" t="s">
        <v>5634</v>
      </c>
      <c r="E21" s="265" t="s">
        <v>5627</v>
      </c>
      <c r="F21" s="268" t="s">
        <v>5628</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5594</v>
      </c>
      <c r="B22" s="260" t="s">
        <v>5624</v>
      </c>
      <c r="C22" s="261" t="s">
        <v>5635</v>
      </c>
      <c r="D22" s="264" t="s">
        <v>5636</v>
      </c>
      <c r="E22" s="265" t="s">
        <v>5627</v>
      </c>
      <c r="F22" s="268" t="s">
        <v>5628</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5594</v>
      </c>
      <c r="B23" s="260" t="s">
        <v>5624</v>
      </c>
      <c r="C23" s="261" t="s">
        <v>5637</v>
      </c>
      <c r="D23" s="264" t="s">
        <v>5638</v>
      </c>
      <c r="E23" s="265" t="s">
        <v>5598</v>
      </c>
      <c r="F23" s="268" t="s">
        <v>5599</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5594</v>
      </c>
      <c r="B24" s="260" t="s">
        <v>5624</v>
      </c>
      <c r="C24" s="261" t="s">
        <v>5639</v>
      </c>
      <c r="D24" s="264" t="s">
        <v>5640</v>
      </c>
      <c r="E24" s="265" t="s">
        <v>5598</v>
      </c>
      <c r="F24" s="268" t="s">
        <v>5599</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5594</v>
      </c>
      <c r="B25" s="260" t="s">
        <v>5624</v>
      </c>
      <c r="C25" s="261" t="s">
        <v>5641</v>
      </c>
      <c r="D25" s="264" t="s">
        <v>5642</v>
      </c>
      <c r="E25" s="265" t="s">
        <v>5598</v>
      </c>
      <c r="F25" s="268" t="s">
        <v>5643</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5594</v>
      </c>
      <c r="B26" s="260" t="s">
        <v>5624</v>
      </c>
      <c r="C26" s="261" t="s">
        <v>5644</v>
      </c>
      <c r="D26" s="264" t="s">
        <v>5645</v>
      </c>
      <c r="E26" s="265" t="s">
        <v>5598</v>
      </c>
      <c r="F26" s="268" t="s">
        <v>5643</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5594</v>
      </c>
      <c r="B27" s="260" t="s">
        <v>5624</v>
      </c>
      <c r="C27" s="261" t="s">
        <v>5646</v>
      </c>
      <c r="D27" s="264" t="s">
        <v>5647</v>
      </c>
      <c r="E27" s="265" t="s">
        <v>5598</v>
      </c>
      <c r="F27" s="268" t="s">
        <v>5643</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5594</v>
      </c>
      <c r="B28" s="260" t="s">
        <v>5624</v>
      </c>
      <c r="C28" s="261" t="s">
        <v>5648</v>
      </c>
      <c r="D28" s="264" t="s">
        <v>5649</v>
      </c>
      <c r="E28" s="265" t="s">
        <v>5598</v>
      </c>
      <c r="F28" s="268" t="s">
        <v>5643</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5594</v>
      </c>
      <c r="B29" s="260" t="s">
        <v>5624</v>
      </c>
      <c r="C29" s="261" t="s">
        <v>5650</v>
      </c>
      <c r="D29" s="264" t="s">
        <v>5651</v>
      </c>
      <c r="E29" s="265" t="s">
        <v>5598</v>
      </c>
      <c r="F29" s="268" t="s">
        <v>5643</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5594</v>
      </c>
      <c r="B30" s="260" t="s">
        <v>5624</v>
      </c>
      <c r="C30" s="261" t="s">
        <v>5652</v>
      </c>
      <c r="D30" s="264" t="s">
        <v>5653</v>
      </c>
      <c r="E30" s="265" t="s">
        <v>5598</v>
      </c>
      <c r="F30" s="268" t="s">
        <v>5643</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5594</v>
      </c>
      <c r="B31" s="260" t="s">
        <v>5624</v>
      </c>
      <c r="C31" s="261" t="s">
        <v>5654</v>
      </c>
      <c r="D31" s="264" t="s">
        <v>5655</v>
      </c>
      <c r="E31" s="265" t="s">
        <v>5598</v>
      </c>
      <c r="F31" s="268" t="s">
        <v>5643</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5594</v>
      </c>
      <c r="B32" s="260" t="s">
        <v>5624</v>
      </c>
      <c r="C32" s="261" t="s">
        <v>5656</v>
      </c>
      <c r="D32" s="264" t="s">
        <v>5657</v>
      </c>
      <c r="E32" s="265" t="s">
        <v>5598</v>
      </c>
      <c r="F32" s="268" t="s">
        <v>5643</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5594</v>
      </c>
      <c r="B33" s="260" t="s">
        <v>5624</v>
      </c>
      <c r="C33" s="261" t="s">
        <v>5658</v>
      </c>
      <c r="D33" s="264" t="s">
        <v>5659</v>
      </c>
      <c r="E33" s="265" t="s">
        <v>5627</v>
      </c>
      <c r="F33" s="268" t="s">
        <v>5628</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5594</v>
      </c>
      <c r="B34" s="260" t="s">
        <v>5624</v>
      </c>
      <c r="C34" s="261" t="s">
        <v>5660</v>
      </c>
      <c r="D34" s="264" t="s">
        <v>5661</v>
      </c>
      <c r="E34" s="265" t="s">
        <v>5598</v>
      </c>
      <c r="F34" s="268" t="s">
        <v>5643</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5594</v>
      </c>
      <c r="B35" s="259" t="s">
        <v>5662</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5594</v>
      </c>
      <c r="B36" s="260" t="s">
        <v>5662</v>
      </c>
      <c r="C36" s="261" t="s">
        <v>5663</v>
      </c>
      <c r="D36" s="264" t="s">
        <v>5664</v>
      </c>
      <c r="E36" s="265" t="s">
        <v>5598</v>
      </c>
      <c r="F36" s="268" t="s">
        <v>5643</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5594</v>
      </c>
      <c r="B37" s="260" t="s">
        <v>5662</v>
      </c>
      <c r="C37" s="261" t="s">
        <v>5665</v>
      </c>
      <c r="D37" s="264" t="s">
        <v>5666</v>
      </c>
      <c r="E37" s="265" t="s">
        <v>5598</v>
      </c>
      <c r="F37" s="268" t="s">
        <v>5667</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5594</v>
      </c>
      <c r="B38" s="260" t="s">
        <v>5662</v>
      </c>
      <c r="C38" s="261" t="s">
        <v>5668</v>
      </c>
      <c r="D38" s="264" t="s">
        <v>5669</v>
      </c>
      <c r="E38" s="265" t="s">
        <v>5598</v>
      </c>
      <c r="F38" s="268" t="s">
        <v>5667</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5594</v>
      </c>
      <c r="B39" s="260" t="s">
        <v>5662</v>
      </c>
      <c r="C39" s="261" t="s">
        <v>5670</v>
      </c>
      <c r="D39" s="264" t="s">
        <v>5671</v>
      </c>
      <c r="E39" s="265" t="s">
        <v>5598</v>
      </c>
      <c r="F39" s="268" t="s">
        <v>5667</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5594</v>
      </c>
      <c r="B40" s="260" t="s">
        <v>5662</v>
      </c>
      <c r="C40" s="261" t="s">
        <v>5672</v>
      </c>
      <c r="D40" s="264" t="s">
        <v>5673</v>
      </c>
      <c r="E40" s="265" t="s">
        <v>5598</v>
      </c>
      <c r="F40" s="268" t="s">
        <v>5667</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5594</v>
      </c>
      <c r="B41" s="260" t="s">
        <v>5662</v>
      </c>
      <c r="C41" s="261" t="s">
        <v>5674</v>
      </c>
      <c r="D41" s="264" t="s">
        <v>5675</v>
      </c>
      <c r="E41" s="265" t="s">
        <v>5598</v>
      </c>
      <c r="F41" s="268" t="s">
        <v>5667</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5594</v>
      </c>
      <c r="B42" s="260" t="s">
        <v>5662</v>
      </c>
      <c r="C42" s="261" t="s">
        <v>5676</v>
      </c>
      <c r="D42" s="264" t="s">
        <v>5677</v>
      </c>
      <c r="E42" s="265" t="s">
        <v>5598</v>
      </c>
      <c r="F42" s="268" t="s">
        <v>5667</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5594</v>
      </c>
      <c r="B43" s="260" t="s">
        <v>5662</v>
      </c>
      <c r="C43" s="261" t="s">
        <v>5678</v>
      </c>
      <c r="D43" s="264" t="s">
        <v>5679</v>
      </c>
      <c r="E43" s="265" t="s">
        <v>5598</v>
      </c>
      <c r="F43" s="268" t="s">
        <v>5667</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5594</v>
      </c>
      <c r="B44" s="260" t="s">
        <v>5662</v>
      </c>
      <c r="C44" s="261" t="s">
        <v>5680</v>
      </c>
      <c r="D44" s="264" t="s">
        <v>5681</v>
      </c>
      <c r="E44" s="265" t="s">
        <v>5598</v>
      </c>
      <c r="F44" s="268" t="s">
        <v>5667</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5594</v>
      </c>
      <c r="B45" s="260" t="s">
        <v>5662</v>
      </c>
      <c r="C45" s="261" t="s">
        <v>5682</v>
      </c>
      <c r="D45" s="264" t="s">
        <v>5683</v>
      </c>
      <c r="E45" s="265" t="s">
        <v>5598</v>
      </c>
      <c r="F45" s="268" t="s">
        <v>5667</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5594</v>
      </c>
      <c r="B46" s="260" t="s">
        <v>5662</v>
      </c>
      <c r="C46" s="261" t="s">
        <v>5684</v>
      </c>
      <c r="D46" s="264" t="s">
        <v>5685</v>
      </c>
      <c r="E46" s="265" t="s">
        <v>5598</v>
      </c>
      <c r="F46" s="268" t="s">
        <v>5667</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5594</v>
      </c>
      <c r="B47" s="260" t="s">
        <v>5662</v>
      </c>
      <c r="C47" s="261" t="s">
        <v>5686</v>
      </c>
      <c r="D47" s="264" t="s">
        <v>5687</v>
      </c>
      <c r="E47" s="265" t="s">
        <v>5598</v>
      </c>
      <c r="F47" s="268" t="s">
        <v>5667</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5594</v>
      </c>
      <c r="B48" s="260" t="s">
        <v>5662</v>
      </c>
      <c r="C48" s="261" t="s">
        <v>5688</v>
      </c>
      <c r="D48" s="264" t="s">
        <v>5689</v>
      </c>
      <c r="E48" s="265" t="s">
        <v>5598</v>
      </c>
      <c r="F48" s="268" t="s">
        <v>5667</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5594</v>
      </c>
      <c r="B49" s="260" t="s">
        <v>5662</v>
      </c>
      <c r="C49" s="261" t="s">
        <v>5690</v>
      </c>
      <c r="D49" s="264" t="s">
        <v>5691</v>
      </c>
      <c r="E49" s="265" t="s">
        <v>5598</v>
      </c>
      <c r="F49" s="268" t="s">
        <v>5667</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5594</v>
      </c>
      <c r="B50" s="259" t="s">
        <v>2864</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5594</v>
      </c>
      <c r="B51" s="260" t="s">
        <v>2864</v>
      </c>
      <c r="C51" s="261" t="s">
        <v>5692</v>
      </c>
      <c r="D51" s="264" t="s">
        <v>5693</v>
      </c>
      <c r="E51" s="265" t="s">
        <v>5694</v>
      </c>
      <c r="F51" s="268" t="s">
        <v>5695</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5594</v>
      </c>
      <c r="B52" s="260" t="s">
        <v>2864</v>
      </c>
      <c r="C52" s="261" t="s">
        <v>5696</v>
      </c>
      <c r="D52" s="264" t="s">
        <v>5697</v>
      </c>
      <c r="E52" s="265" t="s">
        <v>5694</v>
      </c>
      <c r="F52" s="268" t="s">
        <v>5695</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5594</v>
      </c>
      <c r="B53" s="260" t="s">
        <v>2864</v>
      </c>
      <c r="C53" s="261" t="s">
        <v>5698</v>
      </c>
      <c r="D53" s="264" t="s">
        <v>5699</v>
      </c>
      <c r="E53" s="265" t="s">
        <v>5694</v>
      </c>
      <c r="F53" s="268" t="s">
        <v>5695</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5594</v>
      </c>
      <c r="B54" s="260" t="s">
        <v>2864</v>
      </c>
      <c r="C54" s="261" t="s">
        <v>5700</v>
      </c>
      <c r="D54" s="264" t="s">
        <v>5701</v>
      </c>
      <c r="E54" s="265" t="s">
        <v>5694</v>
      </c>
      <c r="F54" s="268" t="s">
        <v>5695</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5594</v>
      </c>
      <c r="B55" s="260" t="s">
        <v>2864</v>
      </c>
      <c r="C55" s="261" t="s">
        <v>5702</v>
      </c>
      <c r="D55" s="264" t="s">
        <v>5703</v>
      </c>
      <c r="E55" s="265" t="s">
        <v>5694</v>
      </c>
      <c r="F55" s="268" t="s">
        <v>5695</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5594</v>
      </c>
      <c r="B56" s="260" t="s">
        <v>2864</v>
      </c>
      <c r="C56" s="261" t="s">
        <v>5704</v>
      </c>
      <c r="D56" s="264" t="s">
        <v>5705</v>
      </c>
      <c r="E56" s="265" t="s">
        <v>5694</v>
      </c>
      <c r="F56" s="268" t="s">
        <v>5695</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5594</v>
      </c>
      <c r="B57" s="260" t="s">
        <v>2864</v>
      </c>
      <c r="C57" s="261" t="s">
        <v>5706</v>
      </c>
      <c r="D57" s="264" t="s">
        <v>5707</v>
      </c>
      <c r="E57" s="265" t="s">
        <v>5694</v>
      </c>
      <c r="F57" s="268" t="s">
        <v>5695</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5594</v>
      </c>
      <c r="B58" s="260" t="s">
        <v>2864</v>
      </c>
      <c r="C58" s="261" t="s">
        <v>5708</v>
      </c>
      <c r="D58" s="264" t="s">
        <v>5709</v>
      </c>
      <c r="E58" s="265" t="s">
        <v>5598</v>
      </c>
      <c r="F58" s="268" t="s">
        <v>5695</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5594</v>
      </c>
      <c r="B59" s="260" t="s">
        <v>2864</v>
      </c>
      <c r="C59" s="261" t="s">
        <v>5710</v>
      </c>
      <c r="D59" s="264" t="s">
        <v>5711</v>
      </c>
      <c r="E59" s="265" t="s">
        <v>5598</v>
      </c>
      <c r="F59" s="268" t="s">
        <v>5695</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5594</v>
      </c>
      <c r="B60" s="259" t="s">
        <v>5712</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5594</v>
      </c>
      <c r="B61" s="260" t="s">
        <v>5712</v>
      </c>
      <c r="C61" s="261" t="s">
        <v>5713</v>
      </c>
      <c r="D61" s="264" t="s">
        <v>5714</v>
      </c>
      <c r="E61" s="265" t="s">
        <v>5598</v>
      </c>
      <c r="F61" s="268" t="s">
        <v>5715</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5594</v>
      </c>
      <c r="B62" s="260" t="s">
        <v>5712</v>
      </c>
      <c r="C62" s="261" t="s">
        <v>5716</v>
      </c>
      <c r="D62" s="264" t="s">
        <v>5717</v>
      </c>
      <c r="E62" s="265" t="s">
        <v>5598</v>
      </c>
      <c r="F62" s="268" t="s">
        <v>5715</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5594</v>
      </c>
      <c r="B63" s="260" t="s">
        <v>5712</v>
      </c>
      <c r="C63" s="261" t="s">
        <v>5718</v>
      </c>
      <c r="D63" s="264" t="s">
        <v>5719</v>
      </c>
      <c r="E63" s="265" t="s">
        <v>5598</v>
      </c>
      <c r="F63" s="268" t="s">
        <v>5715</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5594</v>
      </c>
      <c r="B64" s="260" t="s">
        <v>5712</v>
      </c>
      <c r="C64" s="261" t="s">
        <v>5720</v>
      </c>
      <c r="D64" s="264" t="s">
        <v>5721</v>
      </c>
      <c r="E64" s="265" t="s">
        <v>5598</v>
      </c>
      <c r="F64" s="268" t="s">
        <v>5715</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5594</v>
      </c>
      <c r="B65" s="260" t="s">
        <v>5712</v>
      </c>
      <c r="C65" s="261" t="s">
        <v>5722</v>
      </c>
      <c r="D65" s="264" t="s">
        <v>5723</v>
      </c>
      <c r="E65" s="265" t="s">
        <v>5598</v>
      </c>
      <c r="F65" s="268" t="s">
        <v>5715</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5594</v>
      </c>
      <c r="B66" s="260" t="s">
        <v>5712</v>
      </c>
      <c r="C66" s="261" t="s">
        <v>5724</v>
      </c>
      <c r="D66" s="264" t="s">
        <v>5725</v>
      </c>
      <c r="E66" s="265" t="s">
        <v>5598</v>
      </c>
      <c r="F66" s="268" t="s">
        <v>5715</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5594</v>
      </c>
      <c r="B67" s="260" t="s">
        <v>5712</v>
      </c>
      <c r="C67" s="261" t="s">
        <v>5726</v>
      </c>
      <c r="D67" s="264" t="s">
        <v>5727</v>
      </c>
      <c r="E67" s="265" t="s">
        <v>5598</v>
      </c>
      <c r="F67" s="268" t="s">
        <v>5715</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5594</v>
      </c>
      <c r="B68" s="260" t="s">
        <v>5712</v>
      </c>
      <c r="C68" s="261" t="s">
        <v>5728</v>
      </c>
      <c r="D68" s="264" t="s">
        <v>5729</v>
      </c>
      <c r="E68" s="265" t="s">
        <v>5598</v>
      </c>
      <c r="F68" s="268" t="s">
        <v>5730</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5594</v>
      </c>
      <c r="B69" s="260" t="s">
        <v>5712</v>
      </c>
      <c r="C69" s="261" t="s">
        <v>5731</v>
      </c>
      <c r="D69" s="264" t="s">
        <v>5732</v>
      </c>
      <c r="E69" s="265" t="s">
        <v>5598</v>
      </c>
      <c r="F69" s="268" t="s">
        <v>5730</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5594</v>
      </c>
      <c r="B70" s="260" t="s">
        <v>5712</v>
      </c>
      <c r="C70" s="261" t="s">
        <v>5733</v>
      </c>
      <c r="D70" s="264" t="s">
        <v>5734</v>
      </c>
      <c r="E70" s="265" t="s">
        <v>5598</v>
      </c>
      <c r="F70" s="268" t="s">
        <v>5730</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5594</v>
      </c>
      <c r="B71" s="260" t="s">
        <v>5712</v>
      </c>
      <c r="C71" s="261" t="s">
        <v>5735</v>
      </c>
      <c r="D71" s="264" t="s">
        <v>5736</v>
      </c>
      <c r="E71" s="265" t="s">
        <v>5598</v>
      </c>
      <c r="F71" s="268" t="s">
        <v>5737</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5594</v>
      </c>
      <c r="B72" s="260" t="s">
        <v>5712</v>
      </c>
      <c r="C72" s="261" t="s">
        <v>5738</v>
      </c>
      <c r="D72" s="264" t="s">
        <v>5739</v>
      </c>
      <c r="E72" s="265" t="s">
        <v>5598</v>
      </c>
      <c r="F72" s="268" t="s">
        <v>5715</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5594</v>
      </c>
      <c r="B73" s="260" t="s">
        <v>5712</v>
      </c>
      <c r="C73" s="261" t="s">
        <v>5740</v>
      </c>
      <c r="D73" s="264" t="s">
        <v>5741</v>
      </c>
      <c r="E73" s="265" t="s">
        <v>5742</v>
      </c>
      <c r="F73" s="268" t="s">
        <v>5715</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5594</v>
      </c>
      <c r="B74" s="259" t="s">
        <v>5743</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5594</v>
      </c>
      <c r="B75" s="260" t="s">
        <v>5743</v>
      </c>
      <c r="C75" s="261" t="s">
        <v>5744</v>
      </c>
      <c r="D75" s="264" t="s">
        <v>5745</v>
      </c>
      <c r="E75" s="265" t="s">
        <v>5742</v>
      </c>
      <c r="F75" s="268" t="s">
        <v>5746</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5594</v>
      </c>
      <c r="B76" s="260" t="s">
        <v>5743</v>
      </c>
      <c r="C76" s="261" t="s">
        <v>5747</v>
      </c>
      <c r="D76" s="264" t="s">
        <v>5748</v>
      </c>
      <c r="E76" s="265" t="s">
        <v>5742</v>
      </c>
      <c r="F76" s="268" t="s">
        <v>5746</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5594</v>
      </c>
      <c r="B77" s="260" t="s">
        <v>5743</v>
      </c>
      <c r="C77" s="261" t="s">
        <v>5749</v>
      </c>
      <c r="D77" s="264" t="s">
        <v>5750</v>
      </c>
      <c r="E77" s="265" t="s">
        <v>5742</v>
      </c>
      <c r="F77" s="268" t="s">
        <v>5746</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5594</v>
      </c>
      <c r="B78" s="260" t="s">
        <v>5743</v>
      </c>
      <c r="C78" s="261" t="s">
        <v>5751</v>
      </c>
      <c r="D78" s="264" t="s">
        <v>5752</v>
      </c>
      <c r="E78" s="265" t="s">
        <v>5742</v>
      </c>
      <c r="F78" s="268" t="s">
        <v>5746</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5594</v>
      </c>
      <c r="B79" s="260" t="s">
        <v>5743</v>
      </c>
      <c r="C79" s="261" t="s">
        <v>5753</v>
      </c>
      <c r="D79" s="264" t="s">
        <v>5754</v>
      </c>
      <c r="E79" s="265" t="s">
        <v>5742</v>
      </c>
      <c r="F79" s="268" t="s">
        <v>5746</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5594</v>
      </c>
      <c r="B80" s="260" t="s">
        <v>5743</v>
      </c>
      <c r="C80" s="261" t="s">
        <v>5755</v>
      </c>
      <c r="D80" s="264" t="s">
        <v>5756</v>
      </c>
      <c r="E80" s="265" t="s">
        <v>5742</v>
      </c>
      <c r="F80" s="268" t="s">
        <v>5746</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5594</v>
      </c>
      <c r="B81" s="260" t="s">
        <v>5743</v>
      </c>
      <c r="C81" s="261" t="s">
        <v>5757</v>
      </c>
      <c r="D81" s="264" t="s">
        <v>5758</v>
      </c>
      <c r="E81" s="265" t="s">
        <v>5742</v>
      </c>
      <c r="F81" s="268" t="s">
        <v>5746</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5594</v>
      </c>
      <c r="B82" s="260" t="s">
        <v>5743</v>
      </c>
      <c r="C82" s="261" t="s">
        <v>5759</v>
      </c>
      <c r="D82" s="264" t="s">
        <v>5760</v>
      </c>
      <c r="E82" s="265" t="s">
        <v>5742</v>
      </c>
      <c r="F82" s="268" t="s">
        <v>5746</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5594</v>
      </c>
      <c r="B83" s="260" t="s">
        <v>5743</v>
      </c>
      <c r="C83" s="261" t="s">
        <v>5761</v>
      </c>
      <c r="D83" s="264" t="s">
        <v>5762</v>
      </c>
      <c r="E83" s="265" t="s">
        <v>5742</v>
      </c>
      <c r="F83" s="268" t="s">
        <v>5746</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5594</v>
      </c>
      <c r="B84" s="260" t="s">
        <v>5743</v>
      </c>
      <c r="C84" s="261" t="s">
        <v>5763</v>
      </c>
      <c r="D84" s="264" t="s">
        <v>5764</v>
      </c>
      <c r="E84" s="265" t="s">
        <v>5742</v>
      </c>
      <c r="F84" s="268" t="s">
        <v>5746</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5594</v>
      </c>
      <c r="B85" s="260" t="s">
        <v>5743</v>
      </c>
      <c r="C85" s="261" t="s">
        <v>5765</v>
      </c>
      <c r="D85" s="264" t="s">
        <v>5766</v>
      </c>
      <c r="E85" s="265" t="s">
        <v>5742</v>
      </c>
      <c r="F85" s="268" t="s">
        <v>5746</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5594</v>
      </c>
      <c r="B86" s="260" t="s">
        <v>5743</v>
      </c>
      <c r="C86" s="261" t="s">
        <v>5767</v>
      </c>
      <c r="D86" s="264" t="s">
        <v>5768</v>
      </c>
      <c r="E86" s="265" t="s">
        <v>5742</v>
      </c>
      <c r="F86" s="268" t="s">
        <v>5746</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5594</v>
      </c>
      <c r="B87" s="260" t="s">
        <v>5743</v>
      </c>
      <c r="C87" s="261" t="s">
        <v>5769</v>
      </c>
      <c r="D87" s="264" t="s">
        <v>5770</v>
      </c>
      <c r="E87" s="265" t="s">
        <v>5742</v>
      </c>
      <c r="F87" s="268" t="s">
        <v>5746</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5594</v>
      </c>
      <c r="B88" s="260" t="s">
        <v>5743</v>
      </c>
      <c r="C88" s="261" t="s">
        <v>5771</v>
      </c>
      <c r="D88" s="264" t="s">
        <v>5772</v>
      </c>
      <c r="E88" s="265" t="s">
        <v>5742</v>
      </c>
      <c r="F88" s="268" t="s">
        <v>5730</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5594</v>
      </c>
      <c r="B89" s="260" t="s">
        <v>5743</v>
      </c>
      <c r="C89" s="261" t="s">
        <v>5773</v>
      </c>
      <c r="D89" s="264" t="s">
        <v>5774</v>
      </c>
      <c r="E89" s="265" t="s">
        <v>5742</v>
      </c>
      <c r="F89" s="268" t="s">
        <v>5730</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5594</v>
      </c>
      <c r="B90" s="260" t="s">
        <v>5743</v>
      </c>
      <c r="C90" s="261" t="s">
        <v>5775</v>
      </c>
      <c r="D90" s="264" t="s">
        <v>5776</v>
      </c>
      <c r="E90" s="265" t="s">
        <v>5742</v>
      </c>
      <c r="F90" s="268" t="s">
        <v>5730</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5594</v>
      </c>
      <c r="B91" s="259" t="s">
        <v>5777</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5594</v>
      </c>
      <c r="B92" s="260" t="s">
        <v>5777</v>
      </c>
      <c r="C92" s="261" t="s">
        <v>5778</v>
      </c>
      <c r="D92" s="264" t="s">
        <v>5779</v>
      </c>
      <c r="E92" s="265" t="s">
        <v>5598</v>
      </c>
      <c r="F92" s="268" t="s">
        <v>5730</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5594</v>
      </c>
      <c r="B93" s="260" t="s">
        <v>5777</v>
      </c>
      <c r="C93" s="261" t="s">
        <v>5780</v>
      </c>
      <c r="D93" s="264" t="s">
        <v>5781</v>
      </c>
      <c r="E93" s="265" t="s">
        <v>5598</v>
      </c>
      <c r="F93" s="268" t="s">
        <v>5730</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5594</v>
      </c>
      <c r="B94" s="260" t="s">
        <v>5777</v>
      </c>
      <c r="C94" s="261" t="s">
        <v>5782</v>
      </c>
      <c r="D94" s="264" t="s">
        <v>5783</v>
      </c>
      <c r="E94" s="265" t="s">
        <v>5598</v>
      </c>
      <c r="F94" s="268" t="s">
        <v>5730</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5594</v>
      </c>
      <c r="B95" s="260" t="s">
        <v>5777</v>
      </c>
      <c r="C95" s="261" t="s">
        <v>5784</v>
      </c>
      <c r="D95" s="264" t="s">
        <v>5785</v>
      </c>
      <c r="E95" s="265" t="s">
        <v>5598</v>
      </c>
      <c r="F95" s="268" t="s">
        <v>5730</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5594</v>
      </c>
      <c r="B96" s="260" t="s">
        <v>5777</v>
      </c>
      <c r="C96" s="261" t="s">
        <v>5786</v>
      </c>
      <c r="D96" s="264" t="s">
        <v>5787</v>
      </c>
      <c r="E96" s="265" t="s">
        <v>5598</v>
      </c>
      <c r="F96" s="268" t="s">
        <v>5730</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5594</v>
      </c>
      <c r="B97" s="260" t="s">
        <v>5777</v>
      </c>
      <c r="C97" s="261" t="s">
        <v>5788</v>
      </c>
      <c r="D97" s="264" t="s">
        <v>5789</v>
      </c>
      <c r="E97" s="265" t="s">
        <v>5598</v>
      </c>
      <c r="F97" s="268" t="s">
        <v>5790</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5594</v>
      </c>
      <c r="B98" s="260" t="s">
        <v>5777</v>
      </c>
      <c r="C98" s="261" t="s">
        <v>5791</v>
      </c>
      <c r="D98" s="264" t="s">
        <v>5792</v>
      </c>
      <c r="E98" s="265" t="s">
        <v>5598</v>
      </c>
      <c r="F98" s="268" t="s">
        <v>5790</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5594</v>
      </c>
      <c r="B99" s="260" t="s">
        <v>5777</v>
      </c>
      <c r="C99" s="261" t="s">
        <v>5793</v>
      </c>
      <c r="D99" s="264" t="s">
        <v>5794</v>
      </c>
      <c r="E99" s="265" t="s">
        <v>5598</v>
      </c>
      <c r="F99" s="268" t="s">
        <v>5790</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5594</v>
      </c>
      <c r="B100" s="260" t="s">
        <v>5777</v>
      </c>
      <c r="C100" s="261" t="s">
        <v>5795</v>
      </c>
      <c r="D100" s="264" t="s">
        <v>5796</v>
      </c>
      <c r="E100" s="265" t="s">
        <v>5598</v>
      </c>
      <c r="F100" s="268" t="s">
        <v>5790</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5594</v>
      </c>
      <c r="B101" s="260" t="s">
        <v>5777</v>
      </c>
      <c r="C101" s="261" t="s">
        <v>5797</v>
      </c>
      <c r="D101" s="264" t="s">
        <v>5798</v>
      </c>
      <c r="E101" s="265" t="s">
        <v>5598</v>
      </c>
      <c r="F101" s="268" t="s">
        <v>5730</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5594</v>
      </c>
      <c r="B102" s="260" t="s">
        <v>5777</v>
      </c>
      <c r="C102" s="261" t="s">
        <v>5799</v>
      </c>
      <c r="D102" s="264" t="s">
        <v>5800</v>
      </c>
      <c r="E102" s="265" t="s">
        <v>5742</v>
      </c>
      <c r="F102" s="268" t="s">
        <v>5730</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5594</v>
      </c>
      <c r="B103" s="260" t="s">
        <v>5777</v>
      </c>
      <c r="C103" s="261" t="s">
        <v>5801</v>
      </c>
      <c r="D103" s="264" t="s">
        <v>5802</v>
      </c>
      <c r="E103" s="265" t="s">
        <v>5742</v>
      </c>
      <c r="F103" s="268" t="s">
        <v>5730</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5594</v>
      </c>
      <c r="B104" s="260" t="s">
        <v>5777</v>
      </c>
      <c r="C104" s="261" t="s">
        <v>5803</v>
      </c>
      <c r="D104" s="264" t="s">
        <v>5804</v>
      </c>
      <c r="E104" s="265" t="s">
        <v>5742</v>
      </c>
      <c r="F104" s="268" t="s">
        <v>5730</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5594</v>
      </c>
      <c r="B105" s="260" t="s">
        <v>5777</v>
      </c>
      <c r="C105" s="261" t="s">
        <v>5805</v>
      </c>
      <c r="D105" s="264" t="s">
        <v>5806</v>
      </c>
      <c r="E105" s="265" t="s">
        <v>5627</v>
      </c>
      <c r="F105" s="268" t="s">
        <v>5730</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5594</v>
      </c>
      <c r="B106" s="259" t="s">
        <v>5807</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5594</v>
      </c>
      <c r="B107" s="260" t="s">
        <v>5807</v>
      </c>
      <c r="C107" s="261" t="s">
        <v>5808</v>
      </c>
      <c r="D107" s="264" t="s">
        <v>5809</v>
      </c>
      <c r="E107" s="265" t="s">
        <v>5742</v>
      </c>
      <c r="F107" s="268" t="s">
        <v>5730</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5594</v>
      </c>
      <c r="B108" s="260" t="s">
        <v>5807</v>
      </c>
      <c r="C108" s="261" t="s">
        <v>5810</v>
      </c>
      <c r="D108" s="264" t="s">
        <v>5811</v>
      </c>
      <c r="E108" s="265" t="s">
        <v>5742</v>
      </c>
      <c r="F108" s="268" t="s">
        <v>5730</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5594</v>
      </c>
      <c r="B109" s="260" t="s">
        <v>5807</v>
      </c>
      <c r="C109" s="261" t="s">
        <v>5812</v>
      </c>
      <c r="D109" s="264" t="s">
        <v>5813</v>
      </c>
      <c r="E109" s="265" t="s">
        <v>5742</v>
      </c>
      <c r="F109" s="268" t="s">
        <v>5730</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5594</v>
      </c>
      <c r="B110" s="260" t="s">
        <v>5807</v>
      </c>
      <c r="C110" s="261" t="s">
        <v>5814</v>
      </c>
      <c r="D110" s="264" t="s">
        <v>5815</v>
      </c>
      <c r="E110" s="265" t="s">
        <v>5742</v>
      </c>
      <c r="F110" s="268" t="s">
        <v>5730</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5594</v>
      </c>
      <c r="B111" s="260" t="s">
        <v>5807</v>
      </c>
      <c r="C111" s="261" t="s">
        <v>5816</v>
      </c>
      <c r="D111" s="264" t="s">
        <v>5817</v>
      </c>
      <c r="E111" s="265" t="s">
        <v>5742</v>
      </c>
      <c r="F111" s="268" t="s">
        <v>5730</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5594</v>
      </c>
      <c r="B112" s="260" t="s">
        <v>5807</v>
      </c>
      <c r="C112" s="261" t="s">
        <v>5818</v>
      </c>
      <c r="D112" s="264" t="s">
        <v>5819</v>
      </c>
      <c r="E112" s="265" t="s">
        <v>5742</v>
      </c>
      <c r="F112" s="268" t="s">
        <v>5730</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5594</v>
      </c>
      <c r="B113" s="260" t="s">
        <v>5807</v>
      </c>
      <c r="C113" s="261" t="s">
        <v>5820</v>
      </c>
      <c r="D113" s="264" t="s">
        <v>5821</v>
      </c>
      <c r="E113" s="265" t="s">
        <v>5742</v>
      </c>
      <c r="F113" s="268" t="s">
        <v>5730</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5594</v>
      </c>
      <c r="B114" s="260" t="s">
        <v>5807</v>
      </c>
      <c r="C114" s="261" t="s">
        <v>5822</v>
      </c>
      <c r="D114" s="264" t="s">
        <v>5823</v>
      </c>
      <c r="E114" s="265" t="s">
        <v>5742</v>
      </c>
      <c r="F114" s="268" t="s">
        <v>5730</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5594</v>
      </c>
      <c r="B115" s="260" t="s">
        <v>5807</v>
      </c>
      <c r="C115" s="261" t="s">
        <v>5824</v>
      </c>
      <c r="D115" s="264" t="s">
        <v>5825</v>
      </c>
      <c r="E115" s="265" t="s">
        <v>5742</v>
      </c>
      <c r="F115" s="268" t="s">
        <v>5730</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5594</v>
      </c>
      <c r="B116" s="260" t="s">
        <v>5807</v>
      </c>
      <c r="C116" s="261" t="s">
        <v>5826</v>
      </c>
      <c r="D116" s="264" t="s">
        <v>5827</v>
      </c>
      <c r="E116" s="265" t="s">
        <v>5742</v>
      </c>
      <c r="F116" s="268" t="s">
        <v>5730</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5594</v>
      </c>
      <c r="B117" s="260" t="s">
        <v>5807</v>
      </c>
      <c r="C117" s="261" t="s">
        <v>5828</v>
      </c>
      <c r="D117" s="264" t="s">
        <v>5829</v>
      </c>
      <c r="E117" s="265" t="s">
        <v>5742</v>
      </c>
      <c r="F117" s="268" t="s">
        <v>5730</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5830</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5830</v>
      </c>
      <c r="B119" s="259" t="s">
        <v>5831</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5830</v>
      </c>
      <c r="B120" s="260" t="s">
        <v>5831</v>
      </c>
      <c r="C120" s="261" t="s">
        <v>5832</v>
      </c>
      <c r="D120" s="264" t="s">
        <v>5833</v>
      </c>
      <c r="E120" s="265" t="s">
        <v>5598</v>
      </c>
      <c r="F120" s="268" t="s">
        <v>5834</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5830</v>
      </c>
      <c r="B121" s="260" t="s">
        <v>5831</v>
      </c>
      <c r="C121" s="261" t="s">
        <v>5835</v>
      </c>
      <c r="D121" s="264" t="s">
        <v>5836</v>
      </c>
      <c r="E121" s="265" t="s">
        <v>5598</v>
      </c>
      <c r="F121" s="268" t="s">
        <v>5834</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5830</v>
      </c>
      <c r="B122" s="260" t="s">
        <v>5831</v>
      </c>
      <c r="C122" s="261" t="s">
        <v>5837</v>
      </c>
      <c r="D122" s="264" t="s">
        <v>5838</v>
      </c>
      <c r="E122" s="265" t="s">
        <v>5598</v>
      </c>
      <c r="F122" s="268" t="s">
        <v>5834</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5830</v>
      </c>
      <c r="B123" s="260" t="s">
        <v>5831</v>
      </c>
      <c r="C123" s="261" t="s">
        <v>5839</v>
      </c>
      <c r="D123" s="264" t="s">
        <v>5840</v>
      </c>
      <c r="E123" s="265" t="s">
        <v>5598</v>
      </c>
      <c r="F123" s="268" t="s">
        <v>5834</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5830</v>
      </c>
      <c r="B124" s="260" t="s">
        <v>5831</v>
      </c>
      <c r="C124" s="261" t="s">
        <v>5841</v>
      </c>
      <c r="D124" s="264" t="s">
        <v>5842</v>
      </c>
      <c r="E124" s="265" t="s">
        <v>5598</v>
      </c>
      <c r="F124" s="268" t="s">
        <v>5834</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5830</v>
      </c>
      <c r="B125" s="260" t="s">
        <v>5831</v>
      </c>
      <c r="C125" s="261" t="s">
        <v>5843</v>
      </c>
      <c r="D125" s="264" t="s">
        <v>5844</v>
      </c>
      <c r="E125" s="265" t="s">
        <v>5598</v>
      </c>
      <c r="F125" s="268" t="s">
        <v>5834</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5830</v>
      </c>
      <c r="B126" s="260" t="s">
        <v>5831</v>
      </c>
      <c r="C126" s="261" t="s">
        <v>5845</v>
      </c>
      <c r="D126" s="264" t="s">
        <v>5846</v>
      </c>
      <c r="E126" s="265" t="s">
        <v>5598</v>
      </c>
      <c r="F126" s="268" t="s">
        <v>5834</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5830</v>
      </c>
      <c r="B127" s="260" t="s">
        <v>5831</v>
      </c>
      <c r="C127" s="261" t="s">
        <v>5847</v>
      </c>
      <c r="D127" s="264" t="s">
        <v>5848</v>
      </c>
      <c r="E127" s="265" t="s">
        <v>5598</v>
      </c>
      <c r="F127" s="268" t="s">
        <v>5834</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5830</v>
      </c>
      <c r="B128" s="260" t="s">
        <v>5831</v>
      </c>
      <c r="C128" s="261" t="s">
        <v>5849</v>
      </c>
      <c r="D128" s="264" t="s">
        <v>5850</v>
      </c>
      <c r="E128" s="265" t="s">
        <v>5598</v>
      </c>
      <c r="F128" s="268" t="s">
        <v>5834</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5830</v>
      </c>
      <c r="B129" s="260" t="s">
        <v>5831</v>
      </c>
      <c r="C129" s="261" t="s">
        <v>5851</v>
      </c>
      <c r="D129" s="264" t="s">
        <v>5852</v>
      </c>
      <c r="E129" s="265" t="s">
        <v>5598</v>
      </c>
      <c r="F129" s="268" t="s">
        <v>5834</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5830</v>
      </c>
      <c r="B130" s="260" t="s">
        <v>5831</v>
      </c>
      <c r="C130" s="261" t="s">
        <v>5853</v>
      </c>
      <c r="D130" s="264" t="s">
        <v>5854</v>
      </c>
      <c r="E130" s="265" t="s">
        <v>5598</v>
      </c>
      <c r="F130" s="268" t="s">
        <v>5834</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5830</v>
      </c>
      <c r="B131" s="260" t="s">
        <v>5831</v>
      </c>
      <c r="C131" s="261" t="s">
        <v>5855</v>
      </c>
      <c r="D131" s="264" t="s">
        <v>5856</v>
      </c>
      <c r="E131" s="265" t="s">
        <v>5598</v>
      </c>
      <c r="F131" s="268" t="s">
        <v>5834</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5830</v>
      </c>
      <c r="B132" s="260" t="s">
        <v>5831</v>
      </c>
      <c r="C132" s="261" t="s">
        <v>5857</v>
      </c>
      <c r="D132" s="264" t="s">
        <v>5858</v>
      </c>
      <c r="E132" s="265" t="s">
        <v>5598</v>
      </c>
      <c r="F132" s="268" t="s">
        <v>5834</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5830</v>
      </c>
      <c r="B133" s="260" t="s">
        <v>5831</v>
      </c>
      <c r="C133" s="261" t="s">
        <v>5859</v>
      </c>
      <c r="D133" s="264" t="s">
        <v>5860</v>
      </c>
      <c r="E133" s="265" t="s">
        <v>5627</v>
      </c>
      <c r="F133" s="268" t="s">
        <v>5834</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5830</v>
      </c>
      <c r="B134" s="260" t="s">
        <v>5831</v>
      </c>
      <c r="C134" s="261" t="s">
        <v>5861</v>
      </c>
      <c r="D134" s="264" t="s">
        <v>5862</v>
      </c>
      <c r="E134" s="265" t="s">
        <v>5627</v>
      </c>
      <c r="F134" s="268" t="s">
        <v>5834</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5830</v>
      </c>
      <c r="B135" s="260" t="s">
        <v>5831</v>
      </c>
      <c r="C135" s="261" t="s">
        <v>5863</v>
      </c>
      <c r="D135" s="264" t="s">
        <v>5864</v>
      </c>
      <c r="E135" s="265" t="s">
        <v>5742</v>
      </c>
      <c r="F135" s="268" t="s">
        <v>5834</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5830</v>
      </c>
      <c r="B136" s="260" t="s">
        <v>5831</v>
      </c>
      <c r="C136" s="261" t="s">
        <v>5865</v>
      </c>
      <c r="D136" s="264" t="s">
        <v>5866</v>
      </c>
      <c r="E136" s="265" t="s">
        <v>5627</v>
      </c>
      <c r="F136" s="268" t="s">
        <v>5834</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5830</v>
      </c>
      <c r="B137" s="260" t="s">
        <v>5831</v>
      </c>
      <c r="C137" s="261" t="s">
        <v>5867</v>
      </c>
      <c r="D137" s="264" t="s">
        <v>5868</v>
      </c>
      <c r="E137" s="265" t="s">
        <v>5627</v>
      </c>
      <c r="F137" s="268" t="s">
        <v>5834</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5830</v>
      </c>
      <c r="B138" s="260" t="s">
        <v>5831</v>
      </c>
      <c r="C138" s="261" t="s">
        <v>5869</v>
      </c>
      <c r="D138" s="264" t="s">
        <v>5870</v>
      </c>
      <c r="E138" s="265" t="s">
        <v>5742</v>
      </c>
      <c r="F138" s="268" t="s">
        <v>5834</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5830</v>
      </c>
      <c r="B139" s="260" t="s">
        <v>5831</v>
      </c>
      <c r="C139" s="261" t="s">
        <v>5871</v>
      </c>
      <c r="D139" s="264" t="s">
        <v>5872</v>
      </c>
      <c r="E139" s="265" t="s">
        <v>5742</v>
      </c>
      <c r="F139" s="268" t="s">
        <v>5834</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5830</v>
      </c>
      <c r="B140" s="260" t="s">
        <v>5831</v>
      </c>
      <c r="C140" s="261" t="s">
        <v>5873</v>
      </c>
      <c r="D140" s="264" t="s">
        <v>5874</v>
      </c>
      <c r="E140" s="265" t="s">
        <v>5598</v>
      </c>
      <c r="F140" s="268" t="s">
        <v>5834</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5830</v>
      </c>
      <c r="B141" s="260" t="s">
        <v>5831</v>
      </c>
      <c r="C141" s="261" t="s">
        <v>5875</v>
      </c>
      <c r="D141" s="264" t="s">
        <v>5876</v>
      </c>
      <c r="E141" s="265" t="s">
        <v>5877</v>
      </c>
      <c r="F141" s="268" t="s">
        <v>5878</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5830</v>
      </c>
      <c r="B142" s="260" t="s">
        <v>5831</v>
      </c>
      <c r="C142" s="261" t="s">
        <v>5879</v>
      </c>
      <c r="D142" s="264" t="s">
        <v>5880</v>
      </c>
      <c r="E142" s="265" t="s">
        <v>5877</v>
      </c>
      <c r="F142" s="268" t="s">
        <v>5878</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5830</v>
      </c>
      <c r="B143" s="260" t="s">
        <v>5831</v>
      </c>
      <c r="C143" s="261" t="s">
        <v>5881</v>
      </c>
      <c r="D143" s="264" t="s">
        <v>5882</v>
      </c>
      <c r="E143" s="265" t="s">
        <v>5877</v>
      </c>
      <c r="F143" s="268" t="s">
        <v>5878</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5830</v>
      </c>
      <c r="B144" s="260" t="s">
        <v>5831</v>
      </c>
      <c r="C144" s="261" t="s">
        <v>5883</v>
      </c>
      <c r="D144" s="264" t="s">
        <v>5884</v>
      </c>
      <c r="E144" s="265" t="s">
        <v>5694</v>
      </c>
      <c r="F144" s="268" t="s">
        <v>5878</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5830</v>
      </c>
      <c r="B145" s="260" t="s">
        <v>5831</v>
      </c>
      <c r="C145" s="261" t="s">
        <v>5885</v>
      </c>
      <c r="D145" s="264" t="s">
        <v>5886</v>
      </c>
      <c r="E145" s="265" t="s">
        <v>5694</v>
      </c>
      <c r="F145" s="268" t="s">
        <v>5878</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5830</v>
      </c>
      <c r="B146" s="260" t="s">
        <v>5831</v>
      </c>
      <c r="C146" s="261" t="s">
        <v>5887</v>
      </c>
      <c r="D146" s="264" t="s">
        <v>5888</v>
      </c>
      <c r="E146" s="265" t="s">
        <v>5694</v>
      </c>
      <c r="F146" s="268" t="s">
        <v>5878</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5830</v>
      </c>
      <c r="B147" s="259" t="s">
        <v>5889</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5830</v>
      </c>
      <c r="B148" s="260" t="s">
        <v>5889</v>
      </c>
      <c r="C148" s="261" t="s">
        <v>5890</v>
      </c>
      <c r="D148" s="264" t="s">
        <v>5891</v>
      </c>
      <c r="E148" s="265" t="s">
        <v>5627</v>
      </c>
      <c r="F148" s="268" t="s">
        <v>5892</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5830</v>
      </c>
      <c r="B149" s="260" t="s">
        <v>5889</v>
      </c>
      <c r="C149" s="261" t="s">
        <v>5893</v>
      </c>
      <c r="D149" s="264" t="s">
        <v>5894</v>
      </c>
      <c r="E149" s="265" t="s">
        <v>5627</v>
      </c>
      <c r="F149" s="268" t="s">
        <v>5892</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5830</v>
      </c>
      <c r="B150" s="260" t="s">
        <v>5889</v>
      </c>
      <c r="C150" s="261" t="s">
        <v>5895</v>
      </c>
      <c r="D150" s="264" t="s">
        <v>5896</v>
      </c>
      <c r="E150" s="265" t="s">
        <v>5627</v>
      </c>
      <c r="F150" s="268" t="s">
        <v>5892</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5830</v>
      </c>
      <c r="B151" s="260" t="s">
        <v>5889</v>
      </c>
      <c r="C151" s="261" t="s">
        <v>5897</v>
      </c>
      <c r="D151" s="264" t="s">
        <v>5898</v>
      </c>
      <c r="E151" s="265" t="s">
        <v>5627</v>
      </c>
      <c r="F151" s="268" t="s">
        <v>5892</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5830</v>
      </c>
      <c r="B152" s="260" t="s">
        <v>5889</v>
      </c>
      <c r="C152" s="261" t="s">
        <v>5899</v>
      </c>
      <c r="D152" s="264" t="s">
        <v>5900</v>
      </c>
      <c r="E152" s="265" t="s">
        <v>5627</v>
      </c>
      <c r="F152" s="268" t="s">
        <v>5892</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5830</v>
      </c>
      <c r="B153" s="260" t="s">
        <v>5889</v>
      </c>
      <c r="C153" s="261" t="s">
        <v>5901</v>
      </c>
      <c r="D153" s="264" t="s">
        <v>5902</v>
      </c>
      <c r="E153" s="265" t="s">
        <v>5627</v>
      </c>
      <c r="F153" s="268" t="s">
        <v>5892</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5830</v>
      </c>
      <c r="B154" s="260" t="s">
        <v>5889</v>
      </c>
      <c r="C154" s="261" t="s">
        <v>5903</v>
      </c>
      <c r="D154" s="264" t="s">
        <v>5904</v>
      </c>
      <c r="E154" s="265" t="s">
        <v>5627</v>
      </c>
      <c r="F154" s="268" t="s">
        <v>5892</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5830</v>
      </c>
      <c r="B155" s="260" t="s">
        <v>5889</v>
      </c>
      <c r="C155" s="261" t="s">
        <v>5905</v>
      </c>
      <c r="D155" s="264" t="s">
        <v>5906</v>
      </c>
      <c r="E155" s="265" t="s">
        <v>5627</v>
      </c>
      <c r="F155" s="268" t="s">
        <v>5892</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5830</v>
      </c>
      <c r="B156" s="260" t="s">
        <v>5889</v>
      </c>
      <c r="C156" s="261" t="s">
        <v>5907</v>
      </c>
      <c r="D156" s="264" t="s">
        <v>5908</v>
      </c>
      <c r="E156" s="265" t="s">
        <v>5627</v>
      </c>
      <c r="F156" s="268" t="s">
        <v>5892</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5830</v>
      </c>
      <c r="B157" s="260" t="s">
        <v>5889</v>
      </c>
      <c r="C157" s="261" t="s">
        <v>5909</v>
      </c>
      <c r="D157" s="264" t="s">
        <v>5910</v>
      </c>
      <c r="E157" s="265" t="s">
        <v>5627</v>
      </c>
      <c r="F157" s="268" t="s">
        <v>5892</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5830</v>
      </c>
      <c r="B158" s="260" t="s">
        <v>5889</v>
      </c>
      <c r="C158" s="261" t="s">
        <v>5911</v>
      </c>
      <c r="D158" s="264" t="s">
        <v>5912</v>
      </c>
      <c r="E158" s="265" t="s">
        <v>5627</v>
      </c>
      <c r="F158" s="268" t="s">
        <v>5892</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5830</v>
      </c>
      <c r="B159" s="260" t="s">
        <v>5889</v>
      </c>
      <c r="C159" s="261" t="s">
        <v>5913</v>
      </c>
      <c r="D159" s="264" t="s">
        <v>5914</v>
      </c>
      <c r="E159" s="265" t="s">
        <v>5627</v>
      </c>
      <c r="F159" s="268" t="s">
        <v>5892</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5830</v>
      </c>
      <c r="B160" s="260" t="s">
        <v>5889</v>
      </c>
      <c r="C160" s="261" t="s">
        <v>5915</v>
      </c>
      <c r="D160" s="264" t="s">
        <v>5916</v>
      </c>
      <c r="E160" s="265" t="s">
        <v>5627</v>
      </c>
      <c r="F160" s="268" t="s">
        <v>5917</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5830</v>
      </c>
      <c r="B161" s="260" t="s">
        <v>5889</v>
      </c>
      <c r="C161" s="261" t="s">
        <v>5918</v>
      </c>
      <c r="D161" s="264" t="s">
        <v>5919</v>
      </c>
      <c r="E161" s="265" t="s">
        <v>5627</v>
      </c>
      <c r="F161" s="268" t="s">
        <v>5917</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5830</v>
      </c>
      <c r="B162" s="260" t="s">
        <v>5889</v>
      </c>
      <c r="C162" s="261" t="s">
        <v>5920</v>
      </c>
      <c r="D162" s="264" t="s">
        <v>5921</v>
      </c>
      <c r="E162" s="265" t="s">
        <v>5627</v>
      </c>
      <c r="F162" s="268" t="s">
        <v>5917</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5830</v>
      </c>
      <c r="B163" s="260" t="s">
        <v>5889</v>
      </c>
      <c r="C163" s="261" t="s">
        <v>5922</v>
      </c>
      <c r="D163" s="264" t="s">
        <v>5923</v>
      </c>
      <c r="E163" s="265" t="s">
        <v>5627</v>
      </c>
      <c r="F163" s="268" t="s">
        <v>5917</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5830</v>
      </c>
      <c r="B164" s="260" t="s">
        <v>5889</v>
      </c>
      <c r="C164" s="261" t="s">
        <v>5924</v>
      </c>
      <c r="D164" s="264" t="s">
        <v>5925</v>
      </c>
      <c r="E164" s="265" t="s">
        <v>5627</v>
      </c>
      <c r="F164" s="268" t="s">
        <v>5917</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5830</v>
      </c>
      <c r="B165" s="259" t="s">
        <v>5926</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5830</v>
      </c>
      <c r="B166" s="260" t="s">
        <v>5926</v>
      </c>
      <c r="C166" s="261" t="s">
        <v>5927</v>
      </c>
      <c r="D166" s="264" t="s">
        <v>5928</v>
      </c>
      <c r="E166" s="265" t="s">
        <v>5598</v>
      </c>
      <c r="F166" s="268" t="s">
        <v>5929</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5830</v>
      </c>
      <c r="B167" s="260" t="s">
        <v>5926</v>
      </c>
      <c r="C167" s="261" t="s">
        <v>5930</v>
      </c>
      <c r="D167" s="264" t="s">
        <v>5931</v>
      </c>
      <c r="E167" s="265" t="s">
        <v>5742</v>
      </c>
      <c r="F167" s="268" t="s">
        <v>5929</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5830</v>
      </c>
      <c r="B168" s="260" t="s">
        <v>5926</v>
      </c>
      <c r="C168" s="261" t="s">
        <v>5932</v>
      </c>
      <c r="D168" s="264" t="s">
        <v>5933</v>
      </c>
      <c r="E168" s="265" t="s">
        <v>5694</v>
      </c>
      <c r="F168" s="268" t="s">
        <v>5929</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5830</v>
      </c>
      <c r="B169" s="260" t="s">
        <v>5926</v>
      </c>
      <c r="C169" s="261" t="s">
        <v>5934</v>
      </c>
      <c r="D169" s="264" t="s">
        <v>5935</v>
      </c>
      <c r="E169" s="265" t="s">
        <v>5694</v>
      </c>
      <c r="F169" s="268" t="s">
        <v>5929</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5830</v>
      </c>
      <c r="B170" s="260" t="s">
        <v>5926</v>
      </c>
      <c r="C170" s="261" t="s">
        <v>5936</v>
      </c>
      <c r="D170" s="264" t="s">
        <v>5937</v>
      </c>
      <c r="E170" s="265" t="s">
        <v>5742</v>
      </c>
      <c r="F170" s="268" t="s">
        <v>5929</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5830</v>
      </c>
      <c r="B171" s="260" t="s">
        <v>5926</v>
      </c>
      <c r="C171" s="261" t="s">
        <v>5938</v>
      </c>
      <c r="D171" s="264" t="s">
        <v>5939</v>
      </c>
      <c r="E171" s="265" t="s">
        <v>5627</v>
      </c>
      <c r="F171" s="268" t="s">
        <v>5929</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5830</v>
      </c>
      <c r="B172" s="260" t="s">
        <v>5926</v>
      </c>
      <c r="C172" s="261" t="s">
        <v>5940</v>
      </c>
      <c r="D172" s="264" t="s">
        <v>5941</v>
      </c>
      <c r="E172" s="265" t="s">
        <v>5694</v>
      </c>
      <c r="F172" s="268" t="s">
        <v>5929</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5830</v>
      </c>
      <c r="B173" s="260" t="s">
        <v>5926</v>
      </c>
      <c r="C173" s="261" t="s">
        <v>5942</v>
      </c>
      <c r="D173" s="264" t="s">
        <v>5943</v>
      </c>
      <c r="E173" s="265" t="s">
        <v>5627</v>
      </c>
      <c r="F173" s="268" t="s">
        <v>5929</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5830</v>
      </c>
      <c r="B174" s="260" t="s">
        <v>5926</v>
      </c>
      <c r="C174" s="261" t="s">
        <v>5944</v>
      </c>
      <c r="D174" s="264" t="s">
        <v>5945</v>
      </c>
      <c r="E174" s="265" t="s">
        <v>5694</v>
      </c>
      <c r="F174" s="268" t="s">
        <v>5929</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5830</v>
      </c>
      <c r="B175" s="260" t="s">
        <v>5926</v>
      </c>
      <c r="C175" s="261" t="s">
        <v>5946</v>
      </c>
      <c r="D175" s="264" t="s">
        <v>5947</v>
      </c>
      <c r="E175" s="265" t="s">
        <v>5627</v>
      </c>
      <c r="F175" s="268" t="s">
        <v>5929</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5830</v>
      </c>
      <c r="B176" s="260" t="s">
        <v>5926</v>
      </c>
      <c r="C176" s="261" t="s">
        <v>5948</v>
      </c>
      <c r="D176" s="264" t="s">
        <v>5949</v>
      </c>
      <c r="E176" s="265" t="s">
        <v>5598</v>
      </c>
      <c r="F176" s="268" t="s">
        <v>5929</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5830</v>
      </c>
      <c r="B177" s="260" t="s">
        <v>5926</v>
      </c>
      <c r="C177" s="261" t="s">
        <v>5950</v>
      </c>
      <c r="D177" s="264" t="s">
        <v>5951</v>
      </c>
      <c r="E177" s="265" t="s">
        <v>5598</v>
      </c>
      <c r="F177" s="268" t="s">
        <v>5929</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5830</v>
      </c>
      <c r="B178" s="260" t="s">
        <v>5926</v>
      </c>
      <c r="C178" s="261" t="s">
        <v>5952</v>
      </c>
      <c r="D178" s="264" t="s">
        <v>5953</v>
      </c>
      <c r="E178" s="265" t="s">
        <v>5627</v>
      </c>
      <c r="F178" s="268" t="s">
        <v>5929</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5830</v>
      </c>
      <c r="B179" s="260" t="s">
        <v>5926</v>
      </c>
      <c r="C179" s="261" t="s">
        <v>5954</v>
      </c>
      <c r="D179" s="264" t="s">
        <v>5955</v>
      </c>
      <c r="E179" s="265" t="s">
        <v>5742</v>
      </c>
      <c r="F179" s="268" t="s">
        <v>5929</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5830</v>
      </c>
      <c r="B180" s="260" t="s">
        <v>5926</v>
      </c>
      <c r="C180" s="261" t="s">
        <v>5956</v>
      </c>
      <c r="D180" s="264" t="s">
        <v>5957</v>
      </c>
      <c r="E180" s="265" t="s">
        <v>5742</v>
      </c>
      <c r="F180" s="268" t="s">
        <v>5929</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5830</v>
      </c>
      <c r="B181" s="259" t="s">
        <v>5958</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5830</v>
      </c>
      <c r="B182" s="260" t="s">
        <v>5958</v>
      </c>
      <c r="C182" s="261" t="s">
        <v>5959</v>
      </c>
      <c r="D182" s="264" t="s">
        <v>5960</v>
      </c>
      <c r="E182" s="265" t="s">
        <v>5598</v>
      </c>
      <c r="F182" s="268" t="s">
        <v>5961</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5830</v>
      </c>
      <c r="B183" s="260" t="s">
        <v>5958</v>
      </c>
      <c r="C183" s="261" t="s">
        <v>5962</v>
      </c>
      <c r="D183" s="264" t="s">
        <v>5963</v>
      </c>
      <c r="E183" s="265" t="s">
        <v>5598</v>
      </c>
      <c r="F183" s="268" t="s">
        <v>5961</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5830</v>
      </c>
      <c r="B184" s="260" t="s">
        <v>5958</v>
      </c>
      <c r="C184" s="261" t="s">
        <v>5964</v>
      </c>
      <c r="D184" s="264" t="s">
        <v>5965</v>
      </c>
      <c r="E184" s="265" t="s">
        <v>5598</v>
      </c>
      <c r="F184" s="268" t="s">
        <v>5961</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5830</v>
      </c>
      <c r="B185" s="260" t="s">
        <v>5958</v>
      </c>
      <c r="C185" s="261" t="s">
        <v>5966</v>
      </c>
      <c r="D185" s="264" t="s">
        <v>5967</v>
      </c>
      <c r="E185" s="265" t="s">
        <v>5598</v>
      </c>
      <c r="F185" s="268" t="s">
        <v>5961</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5830</v>
      </c>
      <c r="B186" s="260" t="s">
        <v>5958</v>
      </c>
      <c r="C186" s="261" t="s">
        <v>5968</v>
      </c>
      <c r="D186" s="264" t="s">
        <v>5969</v>
      </c>
      <c r="E186" s="265" t="s">
        <v>5598</v>
      </c>
      <c r="F186" s="268" t="s">
        <v>5961</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5830</v>
      </c>
      <c r="B187" s="260" t="s">
        <v>5958</v>
      </c>
      <c r="C187" s="261" t="s">
        <v>5970</v>
      </c>
      <c r="D187" s="264" t="s">
        <v>5971</v>
      </c>
      <c r="E187" s="265" t="s">
        <v>5627</v>
      </c>
      <c r="F187" s="268" t="s">
        <v>5961</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5830</v>
      </c>
      <c r="B188" s="260" t="s">
        <v>5958</v>
      </c>
      <c r="C188" s="261" t="s">
        <v>5972</v>
      </c>
      <c r="D188" s="264" t="s">
        <v>5973</v>
      </c>
      <c r="E188" s="265" t="s">
        <v>5627</v>
      </c>
      <c r="F188" s="268" t="s">
        <v>5961</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5830</v>
      </c>
      <c r="B189" s="260" t="s">
        <v>5958</v>
      </c>
      <c r="C189" s="261" t="s">
        <v>5974</v>
      </c>
      <c r="D189" s="264" t="s">
        <v>5975</v>
      </c>
      <c r="E189" s="265" t="s">
        <v>5627</v>
      </c>
      <c r="F189" s="268" t="s">
        <v>5961</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5830</v>
      </c>
      <c r="B190" s="260" t="s">
        <v>5958</v>
      </c>
      <c r="C190" s="261" t="s">
        <v>5976</v>
      </c>
      <c r="D190" s="264" t="s">
        <v>5977</v>
      </c>
      <c r="E190" s="265" t="s">
        <v>5627</v>
      </c>
      <c r="F190" s="268" t="s">
        <v>5961</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5830</v>
      </c>
      <c r="B191" s="260" t="s">
        <v>5958</v>
      </c>
      <c r="C191" s="261" t="s">
        <v>5978</v>
      </c>
      <c r="D191" s="264" t="s">
        <v>5979</v>
      </c>
      <c r="E191" s="265" t="s">
        <v>5598</v>
      </c>
      <c r="F191" s="268" t="s">
        <v>5961</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5830</v>
      </c>
      <c r="B192" s="260" t="s">
        <v>5958</v>
      </c>
      <c r="C192" s="261" t="s">
        <v>5980</v>
      </c>
      <c r="D192" s="264" t="s">
        <v>5981</v>
      </c>
      <c r="E192" s="265" t="s">
        <v>5598</v>
      </c>
      <c r="F192" s="268" t="s">
        <v>5961</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5830</v>
      </c>
      <c r="B193" s="260" t="s">
        <v>5958</v>
      </c>
      <c r="C193" s="261" t="s">
        <v>5982</v>
      </c>
      <c r="D193" s="264" t="s">
        <v>5983</v>
      </c>
      <c r="E193" s="265" t="s">
        <v>5598</v>
      </c>
      <c r="F193" s="268" t="s">
        <v>5961</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5830</v>
      </c>
      <c r="B194" s="260" t="s">
        <v>5958</v>
      </c>
      <c r="C194" s="261" t="s">
        <v>5984</v>
      </c>
      <c r="D194" s="264" t="s">
        <v>5985</v>
      </c>
      <c r="E194" s="265" t="s">
        <v>5598</v>
      </c>
      <c r="F194" s="268" t="s">
        <v>5961</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5830</v>
      </c>
      <c r="B195" s="260" t="s">
        <v>5958</v>
      </c>
      <c r="C195" s="261" t="s">
        <v>5986</v>
      </c>
      <c r="D195" s="264" t="s">
        <v>5987</v>
      </c>
      <c r="E195" s="265" t="s">
        <v>5598</v>
      </c>
      <c r="F195" s="268" t="s">
        <v>5961</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5830</v>
      </c>
      <c r="B196" s="260" t="s">
        <v>5958</v>
      </c>
      <c r="C196" s="261" t="s">
        <v>5988</v>
      </c>
      <c r="D196" s="264" t="s">
        <v>5989</v>
      </c>
      <c r="E196" s="265" t="s">
        <v>5598</v>
      </c>
      <c r="F196" s="268" t="s">
        <v>5990</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5830</v>
      </c>
      <c r="B197" s="260" t="s">
        <v>5958</v>
      </c>
      <c r="C197" s="261" t="s">
        <v>5991</v>
      </c>
      <c r="D197" s="264" t="s">
        <v>5992</v>
      </c>
      <c r="E197" s="265" t="s">
        <v>5598</v>
      </c>
      <c r="F197" s="268" t="s">
        <v>5990</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5830</v>
      </c>
      <c r="B198" s="260" t="s">
        <v>5958</v>
      </c>
      <c r="C198" s="261" t="s">
        <v>5993</v>
      </c>
      <c r="D198" s="264" t="s">
        <v>5994</v>
      </c>
      <c r="E198" s="265" t="s">
        <v>5598</v>
      </c>
      <c r="F198" s="268" t="s">
        <v>5990</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5830</v>
      </c>
      <c r="B199" s="260" t="s">
        <v>5958</v>
      </c>
      <c r="C199" s="261" t="s">
        <v>5995</v>
      </c>
      <c r="D199" s="264" t="s">
        <v>5996</v>
      </c>
      <c r="E199" s="265" t="s">
        <v>5598</v>
      </c>
      <c r="F199" s="268" t="s">
        <v>5990</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5997</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5997</v>
      </c>
      <c r="B201" s="259" t="s">
        <v>5998</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5997</v>
      </c>
      <c r="B202" s="260" t="s">
        <v>5998</v>
      </c>
      <c r="C202" s="261" t="s">
        <v>5999</v>
      </c>
      <c r="D202" s="264" t="s">
        <v>6000</v>
      </c>
      <c r="E202" s="265" t="s">
        <v>5877</v>
      </c>
      <c r="F202" s="268" t="s">
        <v>6001</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5997</v>
      </c>
      <c r="B203" s="260" t="s">
        <v>5998</v>
      </c>
      <c r="C203" s="261" t="s">
        <v>6002</v>
      </c>
      <c r="D203" s="264" t="s">
        <v>6003</v>
      </c>
      <c r="E203" s="265" t="s">
        <v>5877</v>
      </c>
      <c r="F203" s="268" t="s">
        <v>6001</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5997</v>
      </c>
      <c r="B204" s="260" t="s">
        <v>5998</v>
      </c>
      <c r="C204" s="261" t="s">
        <v>6004</v>
      </c>
      <c r="D204" s="264" t="s">
        <v>6005</v>
      </c>
      <c r="E204" s="265" t="s">
        <v>5877</v>
      </c>
      <c r="F204" s="268" t="s">
        <v>6001</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5997</v>
      </c>
      <c r="B205" s="260" t="s">
        <v>5998</v>
      </c>
      <c r="C205" s="261" t="s">
        <v>6006</v>
      </c>
      <c r="D205" s="264" t="s">
        <v>6007</v>
      </c>
      <c r="E205" s="265" t="s">
        <v>5877</v>
      </c>
      <c r="F205" s="268" t="s">
        <v>6001</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5997</v>
      </c>
      <c r="B206" s="260" t="s">
        <v>5998</v>
      </c>
      <c r="C206" s="261" t="s">
        <v>6008</v>
      </c>
      <c r="D206" s="264" t="s">
        <v>6009</v>
      </c>
      <c r="E206" s="265" t="s">
        <v>5877</v>
      </c>
      <c r="F206" s="268" t="s">
        <v>6001</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5997</v>
      </c>
      <c r="B207" s="260" t="s">
        <v>5998</v>
      </c>
      <c r="C207" s="261" t="s">
        <v>6010</v>
      </c>
      <c r="D207" s="264" t="s">
        <v>6011</v>
      </c>
      <c r="E207" s="265" t="s">
        <v>5742</v>
      </c>
      <c r="F207" s="268" t="s">
        <v>6001</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5997</v>
      </c>
      <c r="B208" s="260" t="s">
        <v>5998</v>
      </c>
      <c r="C208" s="261" t="s">
        <v>6012</v>
      </c>
      <c r="D208" s="264" t="s">
        <v>6013</v>
      </c>
      <c r="E208" s="265" t="s">
        <v>5742</v>
      </c>
      <c r="F208" s="268" t="s">
        <v>6001</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5997</v>
      </c>
      <c r="B209" s="260" t="s">
        <v>5998</v>
      </c>
      <c r="C209" s="261" t="s">
        <v>6014</v>
      </c>
      <c r="D209" s="264" t="s">
        <v>6015</v>
      </c>
      <c r="E209" s="265" t="s">
        <v>5877</v>
      </c>
      <c r="F209" s="268" t="s">
        <v>6001</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5997</v>
      </c>
      <c r="B210" s="260" t="s">
        <v>5998</v>
      </c>
      <c r="C210" s="261" t="s">
        <v>6016</v>
      </c>
      <c r="D210" s="264" t="s">
        <v>6017</v>
      </c>
      <c r="E210" s="265" t="s">
        <v>5627</v>
      </c>
      <c r="F210" s="268" t="s">
        <v>6018</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5997</v>
      </c>
      <c r="B211" s="260" t="s">
        <v>5998</v>
      </c>
      <c r="C211" s="261" t="s">
        <v>6019</v>
      </c>
      <c r="D211" s="264" t="s">
        <v>6020</v>
      </c>
      <c r="E211" s="265" t="s">
        <v>5627</v>
      </c>
      <c r="F211" s="268" t="s">
        <v>6018</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5997</v>
      </c>
      <c r="B212" s="260" t="s">
        <v>5998</v>
      </c>
      <c r="C212" s="261" t="s">
        <v>6021</v>
      </c>
      <c r="D212" s="264" t="s">
        <v>6022</v>
      </c>
      <c r="E212" s="265" t="s">
        <v>5694</v>
      </c>
      <c r="F212" s="268" t="s">
        <v>6023</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5997</v>
      </c>
      <c r="B213" s="260" t="s">
        <v>5998</v>
      </c>
      <c r="C213" s="261" t="s">
        <v>6024</v>
      </c>
      <c r="D213" s="264" t="s">
        <v>6025</v>
      </c>
      <c r="E213" s="265" t="s">
        <v>5627</v>
      </c>
      <c r="F213" s="268" t="s">
        <v>6026</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5997</v>
      </c>
      <c r="B214" s="260" t="s">
        <v>5998</v>
      </c>
      <c r="C214" s="261" t="s">
        <v>6027</v>
      </c>
      <c r="D214" s="264" t="s">
        <v>6028</v>
      </c>
      <c r="E214" s="265" t="s">
        <v>5694</v>
      </c>
      <c r="F214" s="268" t="s">
        <v>6029</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5997</v>
      </c>
      <c r="B215" s="260" t="s">
        <v>5998</v>
      </c>
      <c r="C215" s="261" t="s">
        <v>6030</v>
      </c>
      <c r="D215" s="264" t="s">
        <v>6031</v>
      </c>
      <c r="E215" s="265" t="s">
        <v>5598</v>
      </c>
      <c r="F215" s="268" t="s">
        <v>6029</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5997</v>
      </c>
      <c r="B216" s="260" t="s">
        <v>5998</v>
      </c>
      <c r="C216" s="261" t="s">
        <v>6032</v>
      </c>
      <c r="D216" s="264" t="s">
        <v>6033</v>
      </c>
      <c r="E216" s="265" t="s">
        <v>5598</v>
      </c>
      <c r="F216" s="268" t="s">
        <v>6029</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5997</v>
      </c>
      <c r="B217" s="260" t="s">
        <v>5998</v>
      </c>
      <c r="C217" s="261" t="s">
        <v>6034</v>
      </c>
      <c r="D217" s="264" t="s">
        <v>6035</v>
      </c>
      <c r="E217" s="265" t="s">
        <v>5627</v>
      </c>
      <c r="F217" s="268" t="s">
        <v>6029</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5997</v>
      </c>
      <c r="B218" s="260" t="s">
        <v>5998</v>
      </c>
      <c r="C218" s="261" t="s">
        <v>6036</v>
      </c>
      <c r="D218" s="264" t="s">
        <v>6037</v>
      </c>
      <c r="E218" s="265" t="s">
        <v>5627</v>
      </c>
      <c r="F218" s="268" t="s">
        <v>6029</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5997</v>
      </c>
      <c r="B219" s="260" t="s">
        <v>5998</v>
      </c>
      <c r="C219" s="261" t="s">
        <v>6038</v>
      </c>
      <c r="D219" s="264" t="s">
        <v>6039</v>
      </c>
      <c r="E219" s="265" t="s">
        <v>5627</v>
      </c>
      <c r="F219" s="268" t="s">
        <v>6029</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5997</v>
      </c>
      <c r="B220" s="260" t="s">
        <v>5998</v>
      </c>
      <c r="C220" s="261" t="s">
        <v>6040</v>
      </c>
      <c r="D220" s="264" t="s">
        <v>6041</v>
      </c>
      <c r="E220" s="265" t="s">
        <v>5627</v>
      </c>
      <c r="F220" s="268" t="s">
        <v>6029</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5997</v>
      </c>
      <c r="B221" s="259" t="s">
        <v>6042</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5997</v>
      </c>
      <c r="B222" s="260" t="s">
        <v>6042</v>
      </c>
      <c r="C222" s="261" t="s">
        <v>6043</v>
      </c>
      <c r="D222" s="264" t="s">
        <v>6044</v>
      </c>
      <c r="E222" s="265" t="s">
        <v>5694</v>
      </c>
      <c r="F222" s="268" t="s">
        <v>6045</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5997</v>
      </c>
      <c r="B223" s="260" t="s">
        <v>6042</v>
      </c>
      <c r="C223" s="261" t="s">
        <v>6046</v>
      </c>
      <c r="D223" s="264" t="s">
        <v>6047</v>
      </c>
      <c r="E223" s="265" t="s">
        <v>5694</v>
      </c>
      <c r="F223" s="268" t="s">
        <v>6045</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5997</v>
      </c>
      <c r="B224" s="260" t="s">
        <v>6042</v>
      </c>
      <c r="C224" s="261" t="s">
        <v>6048</v>
      </c>
      <c r="D224" s="264" t="s">
        <v>6049</v>
      </c>
      <c r="E224" s="265" t="s">
        <v>5694</v>
      </c>
      <c r="F224" s="268" t="s">
        <v>6045</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5997</v>
      </c>
      <c r="B225" s="260" t="s">
        <v>6042</v>
      </c>
      <c r="C225" s="261" t="s">
        <v>6050</v>
      </c>
      <c r="D225" s="264" t="s">
        <v>6051</v>
      </c>
      <c r="E225" s="265" t="s">
        <v>5694</v>
      </c>
      <c r="F225" s="268" t="s">
        <v>6045</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5997</v>
      </c>
      <c r="B226" s="260" t="s">
        <v>6042</v>
      </c>
      <c r="C226" s="261" t="s">
        <v>6052</v>
      </c>
      <c r="D226" s="264" t="s">
        <v>6053</v>
      </c>
      <c r="E226" s="265" t="s">
        <v>5694</v>
      </c>
      <c r="F226" s="268" t="s">
        <v>6045</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5997</v>
      </c>
      <c r="B227" s="260" t="s">
        <v>6042</v>
      </c>
      <c r="C227" s="261" t="s">
        <v>6054</v>
      </c>
      <c r="D227" s="264" t="s">
        <v>6055</v>
      </c>
      <c r="E227" s="265" t="s">
        <v>5694</v>
      </c>
      <c r="F227" s="268" t="s">
        <v>6045</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5997</v>
      </c>
      <c r="B228" s="260" t="s">
        <v>6042</v>
      </c>
      <c r="C228" s="261" t="s">
        <v>6056</v>
      </c>
      <c r="D228" s="264" t="s">
        <v>6057</v>
      </c>
      <c r="E228" s="265" t="s">
        <v>5694</v>
      </c>
      <c r="F228" s="268" t="s">
        <v>6045</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5997</v>
      </c>
      <c r="B229" s="260" t="s">
        <v>6042</v>
      </c>
      <c r="C229" s="261" t="s">
        <v>6058</v>
      </c>
      <c r="D229" s="264" t="s">
        <v>6059</v>
      </c>
      <c r="E229" s="265" t="s">
        <v>5598</v>
      </c>
      <c r="F229" s="268" t="s">
        <v>6045</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5997</v>
      </c>
      <c r="B230" s="260" t="s">
        <v>6042</v>
      </c>
      <c r="C230" s="261" t="s">
        <v>6060</v>
      </c>
      <c r="D230" s="264" t="s">
        <v>6061</v>
      </c>
      <c r="E230" s="265" t="s">
        <v>5598</v>
      </c>
      <c r="F230" s="268" t="s">
        <v>6045</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5997</v>
      </c>
      <c r="B231" s="260" t="s">
        <v>6042</v>
      </c>
      <c r="C231" s="261" t="s">
        <v>6062</v>
      </c>
      <c r="D231" s="264" t="s">
        <v>6063</v>
      </c>
      <c r="E231" s="265" t="s">
        <v>5694</v>
      </c>
      <c r="F231" s="268" t="s">
        <v>6064</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5997</v>
      </c>
      <c r="B232" s="260" t="s">
        <v>6042</v>
      </c>
      <c r="C232" s="261" t="s">
        <v>6065</v>
      </c>
      <c r="D232" s="264" t="s">
        <v>6066</v>
      </c>
      <c r="E232" s="265" t="s">
        <v>5694</v>
      </c>
      <c r="F232" s="268" t="s">
        <v>6064</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5997</v>
      </c>
      <c r="B233" s="260" t="s">
        <v>6042</v>
      </c>
      <c r="C233" s="261" t="s">
        <v>6067</v>
      </c>
      <c r="D233" s="264" t="s">
        <v>6068</v>
      </c>
      <c r="E233" s="265" t="s">
        <v>5627</v>
      </c>
      <c r="F233" s="268" t="s">
        <v>6064</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5997</v>
      </c>
      <c r="B234" s="260" t="s">
        <v>6042</v>
      </c>
      <c r="C234" s="261" t="s">
        <v>6069</v>
      </c>
      <c r="D234" s="264" t="s">
        <v>6070</v>
      </c>
      <c r="E234" s="265" t="s">
        <v>5627</v>
      </c>
      <c r="F234" s="268" t="s">
        <v>6064</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5997</v>
      </c>
      <c r="B235" s="260" t="s">
        <v>6042</v>
      </c>
      <c r="C235" s="261" t="s">
        <v>6071</v>
      </c>
      <c r="D235" s="264" t="s">
        <v>6072</v>
      </c>
      <c r="E235" s="265" t="s">
        <v>5694</v>
      </c>
      <c r="F235" s="268" t="s">
        <v>6064</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5997</v>
      </c>
      <c r="B236" s="260" t="s">
        <v>6042</v>
      </c>
      <c r="C236" s="261" t="s">
        <v>6073</v>
      </c>
      <c r="D236" s="264" t="s">
        <v>6074</v>
      </c>
      <c r="E236" s="265" t="s">
        <v>5627</v>
      </c>
      <c r="F236" s="268" t="s">
        <v>6064</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5997</v>
      </c>
      <c r="B237" s="259" t="s">
        <v>2231</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5997</v>
      </c>
      <c r="B238" s="260" t="s">
        <v>2231</v>
      </c>
      <c r="C238" s="261" t="s">
        <v>6075</v>
      </c>
      <c r="D238" s="264" t="s">
        <v>6076</v>
      </c>
      <c r="E238" s="265" t="s">
        <v>5598</v>
      </c>
      <c r="F238" s="268" t="s">
        <v>6077</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5997</v>
      </c>
      <c r="B239" s="260" t="s">
        <v>2231</v>
      </c>
      <c r="C239" s="261" t="s">
        <v>6078</v>
      </c>
      <c r="D239" s="264" t="s">
        <v>6079</v>
      </c>
      <c r="E239" s="265" t="s">
        <v>5598</v>
      </c>
      <c r="F239" s="268" t="s">
        <v>6077</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5997</v>
      </c>
      <c r="B240" s="260" t="s">
        <v>2231</v>
      </c>
      <c r="C240" s="261" t="s">
        <v>6080</v>
      </c>
      <c r="D240" s="264" t="s">
        <v>6081</v>
      </c>
      <c r="E240" s="265" t="s">
        <v>5598</v>
      </c>
      <c r="F240" s="268" t="s">
        <v>6077</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5997</v>
      </c>
      <c r="B241" s="260" t="s">
        <v>2231</v>
      </c>
      <c r="C241" s="261" t="s">
        <v>6082</v>
      </c>
      <c r="D241" s="264" t="s">
        <v>6083</v>
      </c>
      <c r="E241" s="265" t="s">
        <v>5598</v>
      </c>
      <c r="F241" s="268" t="s">
        <v>6077</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5997</v>
      </c>
      <c r="B242" s="260" t="s">
        <v>2231</v>
      </c>
      <c r="C242" s="261" t="s">
        <v>6084</v>
      </c>
      <c r="D242" s="264" t="s">
        <v>6085</v>
      </c>
      <c r="E242" s="265" t="s">
        <v>5598</v>
      </c>
      <c r="F242" s="268" t="s">
        <v>6077</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5997</v>
      </c>
      <c r="B243" s="260" t="s">
        <v>2231</v>
      </c>
      <c r="C243" s="261" t="s">
        <v>6086</v>
      </c>
      <c r="D243" s="264" t="s">
        <v>6087</v>
      </c>
      <c r="E243" s="265" t="s">
        <v>5598</v>
      </c>
      <c r="F243" s="268" t="s">
        <v>6077</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5997</v>
      </c>
      <c r="B244" s="260" t="s">
        <v>2231</v>
      </c>
      <c r="C244" s="261" t="s">
        <v>6088</v>
      </c>
      <c r="D244" s="264" t="s">
        <v>6089</v>
      </c>
      <c r="E244" s="265" t="s">
        <v>5598</v>
      </c>
      <c r="F244" s="268" t="s">
        <v>6077</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5997</v>
      </c>
      <c r="B245" s="260" t="s">
        <v>2231</v>
      </c>
      <c r="C245" s="261" t="s">
        <v>6090</v>
      </c>
      <c r="D245" s="264" t="s">
        <v>6091</v>
      </c>
      <c r="E245" s="265" t="s">
        <v>5598</v>
      </c>
      <c r="F245" s="268" t="s">
        <v>6077</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5997</v>
      </c>
      <c r="B246" s="260" t="s">
        <v>2231</v>
      </c>
      <c r="C246" s="261" t="s">
        <v>6092</v>
      </c>
      <c r="D246" s="264" t="s">
        <v>6093</v>
      </c>
      <c r="E246" s="265" t="s">
        <v>5598</v>
      </c>
      <c r="F246" s="268" t="s">
        <v>6077</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5997</v>
      </c>
      <c r="B247" s="260" t="s">
        <v>2231</v>
      </c>
      <c r="C247" s="261" t="s">
        <v>6094</v>
      </c>
      <c r="D247" s="264" t="s">
        <v>6095</v>
      </c>
      <c r="E247" s="265" t="s">
        <v>5598</v>
      </c>
      <c r="F247" s="268" t="s">
        <v>6077</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5997</v>
      </c>
      <c r="B248" s="260" t="s">
        <v>2231</v>
      </c>
      <c r="C248" s="261" t="s">
        <v>6096</v>
      </c>
      <c r="D248" s="264" t="s">
        <v>6097</v>
      </c>
      <c r="E248" s="265" t="s">
        <v>5627</v>
      </c>
      <c r="F248" s="268" t="s">
        <v>6077</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5997</v>
      </c>
      <c r="B249" s="260" t="s">
        <v>2231</v>
      </c>
      <c r="C249" s="261" t="s">
        <v>6098</v>
      </c>
      <c r="D249" s="264" t="s">
        <v>6099</v>
      </c>
      <c r="E249" s="265" t="s">
        <v>5627</v>
      </c>
      <c r="F249" s="268" t="s">
        <v>6100</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5997</v>
      </c>
      <c r="B250" s="260" t="s">
        <v>2231</v>
      </c>
      <c r="C250" s="261" t="s">
        <v>6101</v>
      </c>
      <c r="D250" s="264" t="s">
        <v>6102</v>
      </c>
      <c r="E250" s="265" t="s">
        <v>5627</v>
      </c>
      <c r="F250" s="268" t="s">
        <v>6100</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5997</v>
      </c>
      <c r="B251" s="259" t="s">
        <v>6103</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5997</v>
      </c>
      <c r="B252" s="260" t="s">
        <v>6103</v>
      </c>
      <c r="C252" s="261" t="s">
        <v>6104</v>
      </c>
      <c r="D252" s="264" t="s">
        <v>6105</v>
      </c>
      <c r="E252" s="265" t="s">
        <v>5694</v>
      </c>
      <c r="F252" s="268" t="s">
        <v>6106</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5997</v>
      </c>
      <c r="B253" s="260" t="s">
        <v>6103</v>
      </c>
      <c r="C253" s="261" t="s">
        <v>6107</v>
      </c>
      <c r="D253" s="264" t="s">
        <v>6108</v>
      </c>
      <c r="E253" s="265" t="s">
        <v>5694</v>
      </c>
      <c r="F253" s="268" t="s">
        <v>6106</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5997</v>
      </c>
      <c r="B254" s="260" t="s">
        <v>6103</v>
      </c>
      <c r="C254" s="261" t="s">
        <v>6109</v>
      </c>
      <c r="D254" s="264" t="s">
        <v>6110</v>
      </c>
      <c r="E254" s="265" t="s">
        <v>5694</v>
      </c>
      <c r="F254" s="268" t="s">
        <v>6106</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5997</v>
      </c>
      <c r="B255" s="260" t="s">
        <v>6103</v>
      </c>
      <c r="C255" s="261" t="s">
        <v>6111</v>
      </c>
      <c r="D255" s="264" t="s">
        <v>6112</v>
      </c>
      <c r="E255" s="265" t="s">
        <v>5694</v>
      </c>
      <c r="F255" s="268" t="s">
        <v>6106</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5997</v>
      </c>
      <c r="B256" s="260" t="s">
        <v>6103</v>
      </c>
      <c r="C256" s="261" t="s">
        <v>6113</v>
      </c>
      <c r="D256" s="264" t="s">
        <v>6114</v>
      </c>
      <c r="E256" s="265" t="s">
        <v>5694</v>
      </c>
      <c r="F256" s="268" t="s">
        <v>6106</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5997</v>
      </c>
      <c r="B257" s="260" t="s">
        <v>6103</v>
      </c>
      <c r="C257" s="261" t="s">
        <v>6115</v>
      </c>
      <c r="D257" s="264" t="s">
        <v>6116</v>
      </c>
      <c r="E257" s="265" t="s">
        <v>5598</v>
      </c>
      <c r="F257" s="268" t="s">
        <v>6106</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5997</v>
      </c>
      <c r="B258" s="260" t="s">
        <v>6103</v>
      </c>
      <c r="C258" s="261" t="s">
        <v>6117</v>
      </c>
      <c r="D258" s="264" t="s">
        <v>6118</v>
      </c>
      <c r="E258" s="265" t="s">
        <v>5598</v>
      </c>
      <c r="F258" s="268" t="s">
        <v>6106</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5997</v>
      </c>
      <c r="B259" s="260" t="s">
        <v>6103</v>
      </c>
      <c r="C259" s="261" t="s">
        <v>6119</v>
      </c>
      <c r="D259" s="264" t="s">
        <v>6120</v>
      </c>
      <c r="E259" s="265" t="s">
        <v>5598</v>
      </c>
      <c r="F259" s="268" t="s">
        <v>6106</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5997</v>
      </c>
      <c r="B260" s="260" t="s">
        <v>6103</v>
      </c>
      <c r="C260" s="261" t="s">
        <v>6121</v>
      </c>
      <c r="D260" s="264" t="s">
        <v>6122</v>
      </c>
      <c r="E260" s="265" t="s">
        <v>5598</v>
      </c>
      <c r="F260" s="268" t="s">
        <v>6106</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5997</v>
      </c>
      <c r="B261" s="260" t="s">
        <v>6103</v>
      </c>
      <c r="C261" s="261" t="s">
        <v>6123</v>
      </c>
      <c r="D261" s="264" t="s">
        <v>6124</v>
      </c>
      <c r="E261" s="265" t="s">
        <v>5742</v>
      </c>
      <c r="F261" s="268" t="s">
        <v>6106</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5997</v>
      </c>
      <c r="B262" s="260" t="s">
        <v>6103</v>
      </c>
      <c r="C262" s="261" t="s">
        <v>6125</v>
      </c>
      <c r="D262" s="264" t="s">
        <v>6126</v>
      </c>
      <c r="E262" s="265" t="s">
        <v>5742</v>
      </c>
      <c r="F262" s="268" t="s">
        <v>6106</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5997</v>
      </c>
      <c r="B263" s="260" t="s">
        <v>6103</v>
      </c>
      <c r="C263" s="261" t="s">
        <v>6127</v>
      </c>
      <c r="D263" s="264" t="s">
        <v>6128</v>
      </c>
      <c r="E263" s="265" t="s">
        <v>5742</v>
      </c>
      <c r="F263" s="268" t="s">
        <v>6106</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5997</v>
      </c>
      <c r="B264" s="259" t="s">
        <v>6129</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5997</v>
      </c>
      <c r="B265" s="260" t="s">
        <v>6129</v>
      </c>
      <c r="C265" s="261" t="s">
        <v>6130</v>
      </c>
      <c r="D265" s="264" t="s">
        <v>6131</v>
      </c>
      <c r="E265" s="265" t="s">
        <v>5627</v>
      </c>
      <c r="F265" s="268" t="s">
        <v>6132</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5997</v>
      </c>
      <c r="B266" s="260" t="s">
        <v>6129</v>
      </c>
      <c r="C266" s="261" t="s">
        <v>6133</v>
      </c>
      <c r="D266" s="264" t="s">
        <v>6134</v>
      </c>
      <c r="E266" s="265" t="s">
        <v>5627</v>
      </c>
      <c r="F266" s="268" t="s">
        <v>6132</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5997</v>
      </c>
      <c r="B267" s="260" t="s">
        <v>6129</v>
      </c>
      <c r="C267" s="261" t="s">
        <v>6135</v>
      </c>
      <c r="D267" s="264" t="s">
        <v>6136</v>
      </c>
      <c r="E267" s="265" t="s">
        <v>5627</v>
      </c>
      <c r="F267" s="268" t="s">
        <v>6132</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5997</v>
      </c>
      <c r="B268" s="260" t="s">
        <v>6129</v>
      </c>
      <c r="C268" s="261" t="s">
        <v>6137</v>
      </c>
      <c r="D268" s="264" t="s">
        <v>6138</v>
      </c>
      <c r="E268" s="265" t="s">
        <v>5627</v>
      </c>
      <c r="F268" s="268" t="s">
        <v>6132</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5997</v>
      </c>
      <c r="B269" s="260" t="s">
        <v>6129</v>
      </c>
      <c r="C269" s="261" t="s">
        <v>6139</v>
      </c>
      <c r="D269" s="264" t="s">
        <v>6140</v>
      </c>
      <c r="E269" s="265" t="s">
        <v>5627</v>
      </c>
      <c r="F269" s="268" t="s">
        <v>6132</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5997</v>
      </c>
      <c r="B270" s="260" t="s">
        <v>6129</v>
      </c>
      <c r="C270" s="261" t="s">
        <v>6141</v>
      </c>
      <c r="D270" s="264" t="s">
        <v>6142</v>
      </c>
      <c r="E270" s="265" t="s">
        <v>5627</v>
      </c>
      <c r="F270" s="268" t="s">
        <v>6132</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5997</v>
      </c>
      <c r="B271" s="260" t="s">
        <v>6129</v>
      </c>
      <c r="C271" s="261" t="s">
        <v>6143</v>
      </c>
      <c r="D271" s="264" t="s">
        <v>6144</v>
      </c>
      <c r="E271" s="265" t="s">
        <v>5627</v>
      </c>
      <c r="F271" s="268" t="s">
        <v>6132</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5997</v>
      </c>
      <c r="B272" s="260" t="s">
        <v>6129</v>
      </c>
      <c r="C272" s="261" t="s">
        <v>6145</v>
      </c>
      <c r="D272" s="264" t="s">
        <v>6146</v>
      </c>
      <c r="E272" s="265" t="s">
        <v>5627</v>
      </c>
      <c r="F272" s="268" t="s">
        <v>6132</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5997</v>
      </c>
      <c r="B273" s="260" t="s">
        <v>6129</v>
      </c>
      <c r="C273" s="261" t="s">
        <v>6147</v>
      </c>
      <c r="D273" s="264" t="s">
        <v>6148</v>
      </c>
      <c r="E273" s="265" t="s">
        <v>5627</v>
      </c>
      <c r="F273" s="268" t="s">
        <v>6132</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6149</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6149</v>
      </c>
      <c r="B275" s="259" t="s">
        <v>6150</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6149</v>
      </c>
      <c r="B276" s="260" t="s">
        <v>6150</v>
      </c>
      <c r="C276" s="261" t="s">
        <v>6151</v>
      </c>
      <c r="D276" s="264" t="s">
        <v>6152</v>
      </c>
      <c r="E276" s="265" t="s">
        <v>5598</v>
      </c>
      <c r="F276" s="268" t="s">
        <v>6153</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6149</v>
      </c>
      <c r="B277" s="260" t="s">
        <v>6150</v>
      </c>
      <c r="C277" s="261" t="s">
        <v>6154</v>
      </c>
      <c r="D277" s="264" t="s">
        <v>6155</v>
      </c>
      <c r="E277" s="265" t="s">
        <v>5598</v>
      </c>
      <c r="F277" s="268" t="s">
        <v>6153</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6149</v>
      </c>
      <c r="B278" s="260" t="s">
        <v>6150</v>
      </c>
      <c r="C278" s="261" t="s">
        <v>6156</v>
      </c>
      <c r="D278" s="264" t="s">
        <v>6157</v>
      </c>
      <c r="E278" s="265" t="s">
        <v>5598</v>
      </c>
      <c r="F278" s="268" t="s">
        <v>6153</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6149</v>
      </c>
      <c r="B279" s="260" t="s">
        <v>6150</v>
      </c>
      <c r="C279" s="261" t="s">
        <v>6158</v>
      </c>
      <c r="D279" s="264" t="s">
        <v>6159</v>
      </c>
      <c r="E279" s="265" t="s">
        <v>5598</v>
      </c>
      <c r="F279" s="268" t="s">
        <v>6153</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6149</v>
      </c>
      <c r="B280" s="260" t="s">
        <v>6150</v>
      </c>
      <c r="C280" s="261" t="s">
        <v>6160</v>
      </c>
      <c r="D280" s="264" t="s">
        <v>6161</v>
      </c>
      <c r="E280" s="265" t="s">
        <v>5598</v>
      </c>
      <c r="F280" s="268" t="s">
        <v>6153</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6149</v>
      </c>
      <c r="B281" s="260" t="s">
        <v>6150</v>
      </c>
      <c r="C281" s="261" t="s">
        <v>6162</v>
      </c>
      <c r="D281" s="264" t="s">
        <v>6163</v>
      </c>
      <c r="E281" s="265" t="s">
        <v>5598</v>
      </c>
      <c r="F281" s="268" t="s">
        <v>6153</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6149</v>
      </c>
      <c r="B282" s="260" t="s">
        <v>6150</v>
      </c>
      <c r="C282" s="261" t="s">
        <v>6164</v>
      </c>
      <c r="D282" s="264" t="s">
        <v>6165</v>
      </c>
      <c r="E282" s="265" t="s">
        <v>5598</v>
      </c>
      <c r="F282" s="268" t="s">
        <v>6153</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6149</v>
      </c>
      <c r="B283" s="260" t="s">
        <v>6150</v>
      </c>
      <c r="C283" s="261" t="s">
        <v>6166</v>
      </c>
      <c r="D283" s="264" t="s">
        <v>6167</v>
      </c>
      <c r="E283" s="265" t="s">
        <v>5694</v>
      </c>
      <c r="F283" s="268" t="s">
        <v>6168</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6149</v>
      </c>
      <c r="B284" s="260" t="s">
        <v>6150</v>
      </c>
      <c r="C284" s="261" t="s">
        <v>6169</v>
      </c>
      <c r="D284" s="264" t="s">
        <v>6170</v>
      </c>
      <c r="E284" s="265" t="s">
        <v>5694</v>
      </c>
      <c r="F284" s="268" t="s">
        <v>6168</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6149</v>
      </c>
      <c r="B285" s="260" t="s">
        <v>6150</v>
      </c>
      <c r="C285" s="261" t="s">
        <v>6171</v>
      </c>
      <c r="D285" s="264" t="s">
        <v>6172</v>
      </c>
      <c r="E285" s="265" t="s">
        <v>5598</v>
      </c>
      <c r="F285" s="268" t="s">
        <v>6168</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6149</v>
      </c>
      <c r="B286" s="260" t="s">
        <v>6150</v>
      </c>
      <c r="C286" s="261" t="s">
        <v>6173</v>
      </c>
      <c r="D286" s="264" t="s">
        <v>6174</v>
      </c>
      <c r="E286" s="265" t="s">
        <v>5627</v>
      </c>
      <c r="F286" s="268" t="s">
        <v>6168</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6149</v>
      </c>
      <c r="B287" s="260" t="s">
        <v>6150</v>
      </c>
      <c r="C287" s="261" t="s">
        <v>6175</v>
      </c>
      <c r="D287" s="264" t="s">
        <v>6176</v>
      </c>
      <c r="E287" s="265" t="s">
        <v>5627</v>
      </c>
      <c r="F287" s="268" t="s">
        <v>6168</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6149</v>
      </c>
      <c r="B288" s="260" t="s">
        <v>6150</v>
      </c>
      <c r="C288" s="261" t="s">
        <v>6177</v>
      </c>
      <c r="D288" s="264" t="s">
        <v>6178</v>
      </c>
      <c r="E288" s="265" t="s">
        <v>5627</v>
      </c>
      <c r="F288" s="268" t="s">
        <v>6168</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6149</v>
      </c>
      <c r="B289" s="260" t="s">
        <v>6150</v>
      </c>
      <c r="C289" s="261" t="s">
        <v>6179</v>
      </c>
      <c r="D289" s="264" t="s">
        <v>6180</v>
      </c>
      <c r="E289" s="265" t="s">
        <v>5627</v>
      </c>
      <c r="F289" s="268" t="s">
        <v>6168</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6149</v>
      </c>
      <c r="B290" s="260" t="s">
        <v>6150</v>
      </c>
      <c r="C290" s="261" t="s">
        <v>6181</v>
      </c>
      <c r="D290" s="264" t="s">
        <v>6182</v>
      </c>
      <c r="E290" s="265" t="s">
        <v>5598</v>
      </c>
      <c r="F290" s="268" t="s">
        <v>6168</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6149</v>
      </c>
      <c r="B291" s="260" t="s">
        <v>6150</v>
      </c>
      <c r="C291" s="261" t="s">
        <v>6183</v>
      </c>
      <c r="D291" s="264" t="s">
        <v>6184</v>
      </c>
      <c r="E291" s="265" t="s">
        <v>5627</v>
      </c>
      <c r="F291" s="268" t="s">
        <v>6185</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6149</v>
      </c>
      <c r="B292" s="260" t="s">
        <v>6150</v>
      </c>
      <c r="C292" s="261" t="s">
        <v>6186</v>
      </c>
      <c r="D292" s="264" t="s">
        <v>6187</v>
      </c>
      <c r="E292" s="265" t="s">
        <v>5627</v>
      </c>
      <c r="F292" s="268" t="s">
        <v>6185</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6149</v>
      </c>
      <c r="B293" s="260" t="s">
        <v>6150</v>
      </c>
      <c r="C293" s="261" t="s">
        <v>6188</v>
      </c>
      <c r="D293" s="264" t="s">
        <v>6189</v>
      </c>
      <c r="E293" s="265" t="s">
        <v>5877</v>
      </c>
      <c r="F293" s="268" t="s">
        <v>6168</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6149</v>
      </c>
      <c r="B294" s="260" t="s">
        <v>6150</v>
      </c>
      <c r="C294" s="261" t="s">
        <v>6190</v>
      </c>
      <c r="D294" s="264" t="s">
        <v>6191</v>
      </c>
      <c r="E294" s="265" t="s">
        <v>5877</v>
      </c>
      <c r="F294" s="268" t="s">
        <v>6168</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6149</v>
      </c>
      <c r="B295" s="260" t="s">
        <v>6150</v>
      </c>
      <c r="C295" s="261" t="s">
        <v>6192</v>
      </c>
      <c r="D295" s="264" t="s">
        <v>6193</v>
      </c>
      <c r="E295" s="265" t="s">
        <v>5694</v>
      </c>
      <c r="F295" s="268" t="s">
        <v>6168</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6149</v>
      </c>
      <c r="B296" s="260" t="s">
        <v>6150</v>
      </c>
      <c r="C296" s="261" t="s">
        <v>6194</v>
      </c>
      <c r="D296" s="264" t="s">
        <v>6195</v>
      </c>
      <c r="E296" s="265" t="s">
        <v>5694</v>
      </c>
      <c r="F296" s="268" t="s">
        <v>6168</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6149</v>
      </c>
      <c r="B297" s="260" t="s">
        <v>6150</v>
      </c>
      <c r="C297" s="261" t="s">
        <v>6196</v>
      </c>
      <c r="D297" s="264" t="s">
        <v>6197</v>
      </c>
      <c r="E297" s="265" t="s">
        <v>5598</v>
      </c>
      <c r="F297" s="268" t="s">
        <v>6168</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6149</v>
      </c>
      <c r="B298" s="260" t="s">
        <v>6150</v>
      </c>
      <c r="C298" s="261" t="s">
        <v>6198</v>
      </c>
      <c r="D298" s="264" t="s">
        <v>6199</v>
      </c>
      <c r="E298" s="265" t="s">
        <v>5694</v>
      </c>
      <c r="F298" s="268" t="s">
        <v>6168</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6149</v>
      </c>
      <c r="B299" s="260" t="s">
        <v>6150</v>
      </c>
      <c r="C299" s="261" t="s">
        <v>6200</v>
      </c>
      <c r="D299" s="264" t="s">
        <v>6201</v>
      </c>
      <c r="E299" s="265" t="s">
        <v>5627</v>
      </c>
      <c r="F299" s="268" t="s">
        <v>6168</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6149</v>
      </c>
      <c r="B300" s="260" t="s">
        <v>6150</v>
      </c>
      <c r="C300" s="261" t="s">
        <v>6202</v>
      </c>
      <c r="D300" s="264" t="s">
        <v>6203</v>
      </c>
      <c r="E300" s="265" t="s">
        <v>5694</v>
      </c>
      <c r="F300" s="268" t="s">
        <v>6168</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6149</v>
      </c>
      <c r="B301" s="260" t="s">
        <v>6150</v>
      </c>
      <c r="C301" s="261" t="s">
        <v>6204</v>
      </c>
      <c r="D301" s="264" t="s">
        <v>6205</v>
      </c>
      <c r="E301" s="265" t="s">
        <v>5742</v>
      </c>
      <c r="F301" s="268" t="s">
        <v>6168</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6149</v>
      </c>
      <c r="B302" s="260" t="s">
        <v>6150</v>
      </c>
      <c r="C302" s="261" t="s">
        <v>6206</v>
      </c>
      <c r="D302" s="264" t="s">
        <v>6207</v>
      </c>
      <c r="E302" s="265" t="s">
        <v>5742</v>
      </c>
      <c r="F302" s="268" t="s">
        <v>6168</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6149</v>
      </c>
      <c r="B303" s="259" t="s">
        <v>1964</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6149</v>
      </c>
      <c r="B304" s="260" t="s">
        <v>1964</v>
      </c>
      <c r="C304" s="261" t="s">
        <v>6208</v>
      </c>
      <c r="D304" s="264" t="s">
        <v>6209</v>
      </c>
      <c r="E304" s="265" t="s">
        <v>5598</v>
      </c>
      <c r="F304" s="268" t="s">
        <v>6210</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6149</v>
      </c>
      <c r="B305" s="260" t="s">
        <v>1964</v>
      </c>
      <c r="C305" s="261" t="s">
        <v>6211</v>
      </c>
      <c r="D305" s="264" t="s">
        <v>6212</v>
      </c>
      <c r="E305" s="265" t="s">
        <v>5598</v>
      </c>
      <c r="F305" s="268" t="s">
        <v>6210</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6149</v>
      </c>
      <c r="B306" s="260" t="s">
        <v>1964</v>
      </c>
      <c r="C306" s="261" t="s">
        <v>6213</v>
      </c>
      <c r="D306" s="264" t="s">
        <v>6214</v>
      </c>
      <c r="E306" s="265" t="s">
        <v>5598</v>
      </c>
      <c r="F306" s="268" t="s">
        <v>6210</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6149</v>
      </c>
      <c r="B307" s="260" t="s">
        <v>1964</v>
      </c>
      <c r="C307" s="261" t="s">
        <v>6215</v>
      </c>
      <c r="D307" s="264" t="s">
        <v>6216</v>
      </c>
      <c r="E307" s="265" t="s">
        <v>5598</v>
      </c>
      <c r="F307" s="268" t="s">
        <v>6210</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6149</v>
      </c>
      <c r="B308" s="260" t="s">
        <v>1964</v>
      </c>
      <c r="C308" s="261" t="s">
        <v>6217</v>
      </c>
      <c r="D308" s="264" t="s">
        <v>6218</v>
      </c>
      <c r="E308" s="265" t="s">
        <v>5694</v>
      </c>
      <c r="F308" s="268" t="s">
        <v>6210</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6149</v>
      </c>
      <c r="B309" s="260" t="s">
        <v>1964</v>
      </c>
      <c r="C309" s="261" t="s">
        <v>6219</v>
      </c>
      <c r="D309" s="264" t="s">
        <v>6220</v>
      </c>
      <c r="E309" s="265" t="s">
        <v>5694</v>
      </c>
      <c r="F309" s="268" t="s">
        <v>6210</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6149</v>
      </c>
      <c r="B310" s="260" t="s">
        <v>1964</v>
      </c>
      <c r="C310" s="261" t="s">
        <v>6221</v>
      </c>
      <c r="D310" s="264" t="s">
        <v>6222</v>
      </c>
      <c r="E310" s="265" t="s">
        <v>5694</v>
      </c>
      <c r="F310" s="268" t="s">
        <v>6210</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6149</v>
      </c>
      <c r="B311" s="260" t="s">
        <v>1964</v>
      </c>
      <c r="C311" s="261" t="s">
        <v>6223</v>
      </c>
      <c r="D311" s="264" t="s">
        <v>6224</v>
      </c>
      <c r="E311" s="265" t="s">
        <v>5694</v>
      </c>
      <c r="F311" s="268" t="s">
        <v>6210</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6149</v>
      </c>
      <c r="B312" s="260" t="s">
        <v>1964</v>
      </c>
      <c r="C312" s="261" t="s">
        <v>6225</v>
      </c>
      <c r="D312" s="264" t="s">
        <v>6226</v>
      </c>
      <c r="E312" s="265" t="s">
        <v>5694</v>
      </c>
      <c r="F312" s="268" t="s">
        <v>6210</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6149</v>
      </c>
      <c r="B313" s="260" t="s">
        <v>1964</v>
      </c>
      <c r="C313" s="261" t="s">
        <v>6227</v>
      </c>
      <c r="D313" s="264" t="s">
        <v>6228</v>
      </c>
      <c r="E313" s="265" t="s">
        <v>5627</v>
      </c>
      <c r="F313" s="268" t="s">
        <v>6210</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6149</v>
      </c>
      <c r="B314" s="260" t="s">
        <v>1964</v>
      </c>
      <c r="C314" s="261" t="s">
        <v>6229</v>
      </c>
      <c r="D314" s="264" t="s">
        <v>6230</v>
      </c>
      <c r="E314" s="265" t="s">
        <v>5627</v>
      </c>
      <c r="F314" s="268" t="s">
        <v>6210</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6149</v>
      </c>
      <c r="B315" s="260" t="s">
        <v>1964</v>
      </c>
      <c r="C315" s="261" t="s">
        <v>6231</v>
      </c>
      <c r="D315" s="264" t="s">
        <v>6232</v>
      </c>
      <c r="E315" s="265" t="s">
        <v>5627</v>
      </c>
      <c r="F315" s="268" t="s">
        <v>6210</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6149</v>
      </c>
      <c r="B316" s="260" t="s">
        <v>1964</v>
      </c>
      <c r="C316" s="261" t="s">
        <v>6233</v>
      </c>
      <c r="D316" s="264" t="s">
        <v>6234</v>
      </c>
      <c r="E316" s="265" t="s">
        <v>5627</v>
      </c>
      <c r="F316" s="268" t="s">
        <v>6210</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6149</v>
      </c>
      <c r="B317" s="260" t="s">
        <v>1964</v>
      </c>
      <c r="C317" s="261" t="s">
        <v>6235</v>
      </c>
      <c r="D317" s="264" t="s">
        <v>6236</v>
      </c>
      <c r="E317" s="265" t="s">
        <v>5694</v>
      </c>
      <c r="F317" s="268" t="s">
        <v>6168</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6149</v>
      </c>
      <c r="B318" s="260" t="s">
        <v>1964</v>
      </c>
      <c r="C318" s="261" t="s">
        <v>6237</v>
      </c>
      <c r="D318" s="264" t="s">
        <v>6238</v>
      </c>
      <c r="E318" s="265" t="s">
        <v>5742</v>
      </c>
      <c r="F318" s="268" t="s">
        <v>6168</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6149</v>
      </c>
      <c r="B319" s="260" t="s">
        <v>1964</v>
      </c>
      <c r="C319" s="261" t="s">
        <v>6239</v>
      </c>
      <c r="D319" s="264" t="s">
        <v>6240</v>
      </c>
      <c r="E319" s="265" t="s">
        <v>5742</v>
      </c>
      <c r="F319" s="268" t="s">
        <v>6168</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6149</v>
      </c>
      <c r="B320" s="259" t="s">
        <v>6241</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6149</v>
      </c>
      <c r="B321" s="260" t="s">
        <v>6241</v>
      </c>
      <c r="C321" s="261" t="s">
        <v>6242</v>
      </c>
      <c r="D321" s="264" t="s">
        <v>6243</v>
      </c>
      <c r="E321" s="265" t="s">
        <v>5627</v>
      </c>
      <c r="F321" s="268" t="s">
        <v>6244</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6149</v>
      </c>
      <c r="B322" s="260" t="s">
        <v>6241</v>
      </c>
      <c r="C322" s="261" t="s">
        <v>6245</v>
      </c>
      <c r="D322" s="264" t="s">
        <v>6246</v>
      </c>
      <c r="E322" s="265" t="s">
        <v>5627</v>
      </c>
      <c r="F322" s="268" t="s">
        <v>6244</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6149</v>
      </c>
      <c r="B323" s="260" t="s">
        <v>6241</v>
      </c>
      <c r="C323" s="261" t="s">
        <v>6247</v>
      </c>
      <c r="D323" s="264" t="s">
        <v>6248</v>
      </c>
      <c r="E323" s="265" t="s">
        <v>5627</v>
      </c>
      <c r="F323" s="268" t="s">
        <v>6244</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6149</v>
      </c>
      <c r="B324" s="260" t="s">
        <v>6241</v>
      </c>
      <c r="C324" s="261" t="s">
        <v>6249</v>
      </c>
      <c r="D324" s="264" t="s">
        <v>6250</v>
      </c>
      <c r="E324" s="265" t="s">
        <v>5627</v>
      </c>
      <c r="F324" s="268" t="s">
        <v>6244</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6149</v>
      </c>
      <c r="B325" s="260" t="s">
        <v>6241</v>
      </c>
      <c r="C325" s="261" t="s">
        <v>6251</v>
      </c>
      <c r="D325" s="264" t="s">
        <v>6252</v>
      </c>
      <c r="E325" s="265" t="s">
        <v>5627</v>
      </c>
      <c r="F325" s="268" t="s">
        <v>6244</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6149</v>
      </c>
      <c r="B326" s="260" t="s">
        <v>6241</v>
      </c>
      <c r="C326" s="261" t="s">
        <v>6253</v>
      </c>
      <c r="D326" s="264" t="s">
        <v>6254</v>
      </c>
      <c r="E326" s="265" t="s">
        <v>5627</v>
      </c>
      <c r="F326" s="268" t="s">
        <v>6244</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6149</v>
      </c>
      <c r="B327" s="260" t="s">
        <v>6241</v>
      </c>
      <c r="C327" s="261" t="s">
        <v>6255</v>
      </c>
      <c r="D327" s="264" t="s">
        <v>6256</v>
      </c>
      <c r="E327" s="265" t="s">
        <v>5627</v>
      </c>
      <c r="F327" s="268" t="s">
        <v>6244</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6149</v>
      </c>
      <c r="B328" s="260" t="s">
        <v>6241</v>
      </c>
      <c r="C328" s="261" t="s">
        <v>6257</v>
      </c>
      <c r="D328" s="264" t="s">
        <v>6258</v>
      </c>
      <c r="E328" s="265" t="s">
        <v>5627</v>
      </c>
      <c r="F328" s="268" t="s">
        <v>6244</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6149</v>
      </c>
      <c r="B329" s="260" t="s">
        <v>6241</v>
      </c>
      <c r="C329" s="261" t="s">
        <v>6259</v>
      </c>
      <c r="D329" s="264" t="s">
        <v>6260</v>
      </c>
      <c r="E329" s="265" t="s">
        <v>5627</v>
      </c>
      <c r="F329" s="268" t="s">
        <v>6244</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6149</v>
      </c>
      <c r="B330" s="260" t="s">
        <v>6241</v>
      </c>
      <c r="C330" s="261" t="s">
        <v>6261</v>
      </c>
      <c r="D330" s="264" t="s">
        <v>6262</v>
      </c>
      <c r="E330" s="265" t="s">
        <v>5627</v>
      </c>
      <c r="F330" s="268" t="s">
        <v>6244</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6149</v>
      </c>
      <c r="B331" s="260" t="s">
        <v>6241</v>
      </c>
      <c r="C331" s="261" t="s">
        <v>6263</v>
      </c>
      <c r="D331" s="264" t="s">
        <v>6264</v>
      </c>
      <c r="E331" s="265" t="s">
        <v>5627</v>
      </c>
      <c r="F331" s="268" t="s">
        <v>6244</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6149</v>
      </c>
      <c r="B332" s="260" t="s">
        <v>6241</v>
      </c>
      <c r="C332" s="261" t="s">
        <v>6265</v>
      </c>
      <c r="D332" s="264" t="s">
        <v>6266</v>
      </c>
      <c r="E332" s="265" t="s">
        <v>5627</v>
      </c>
      <c r="F332" s="268" t="s">
        <v>6244</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6149</v>
      </c>
      <c r="B333" s="260" t="s">
        <v>6241</v>
      </c>
      <c r="C333" s="261" t="s">
        <v>6267</v>
      </c>
      <c r="D333" s="264" t="s">
        <v>6268</v>
      </c>
      <c r="E333" s="265" t="s">
        <v>5627</v>
      </c>
      <c r="F333" s="268" t="s">
        <v>6244</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6149</v>
      </c>
      <c r="B334" s="260" t="s">
        <v>6241</v>
      </c>
      <c r="C334" s="261" t="s">
        <v>6269</v>
      </c>
      <c r="D334" s="264" t="s">
        <v>6270</v>
      </c>
      <c r="E334" s="265" t="s">
        <v>5627</v>
      </c>
      <c r="F334" s="268" t="s">
        <v>6244</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6149</v>
      </c>
      <c r="B335" s="260" t="s">
        <v>6241</v>
      </c>
      <c r="C335" s="261" t="s">
        <v>6271</v>
      </c>
      <c r="D335" s="264" t="s">
        <v>6272</v>
      </c>
      <c r="E335" s="265" t="s">
        <v>5627</v>
      </c>
      <c r="F335" s="268" t="s">
        <v>6244</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6149</v>
      </c>
      <c r="B336" s="260" t="s">
        <v>6241</v>
      </c>
      <c r="C336" s="261" t="s">
        <v>6273</v>
      </c>
      <c r="D336" s="264" t="s">
        <v>6274</v>
      </c>
      <c r="E336" s="265" t="s">
        <v>5742</v>
      </c>
      <c r="F336" s="268" t="s">
        <v>6244</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6149</v>
      </c>
      <c r="B337" s="260" t="s">
        <v>6241</v>
      </c>
      <c r="C337" s="261" t="s">
        <v>6275</v>
      </c>
      <c r="D337" s="264" t="s">
        <v>6276</v>
      </c>
      <c r="E337" s="265" t="s">
        <v>5742</v>
      </c>
      <c r="F337" s="268" t="s">
        <v>6244</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6149</v>
      </c>
      <c r="B338" s="260" t="s">
        <v>6241</v>
      </c>
      <c r="C338" s="261" t="s">
        <v>6277</v>
      </c>
      <c r="D338" s="264" t="s">
        <v>6278</v>
      </c>
      <c r="E338" s="265" t="s">
        <v>5627</v>
      </c>
      <c r="F338" s="268" t="s">
        <v>6244</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6149</v>
      </c>
      <c r="B339" s="260" t="s">
        <v>6241</v>
      </c>
      <c r="C339" s="261" t="s">
        <v>6279</v>
      </c>
      <c r="D339" s="264" t="s">
        <v>6280</v>
      </c>
      <c r="E339" s="265" t="s">
        <v>5627</v>
      </c>
      <c r="F339" s="268" t="s">
        <v>6244</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6149</v>
      </c>
      <c r="B340" s="259" t="s">
        <v>6281</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6149</v>
      </c>
      <c r="B341" s="260" t="s">
        <v>6281</v>
      </c>
      <c r="C341" s="261" t="s">
        <v>6282</v>
      </c>
      <c r="D341" s="264" t="s">
        <v>6283</v>
      </c>
      <c r="E341" s="265" t="s">
        <v>5598</v>
      </c>
      <c r="F341" s="268" t="s">
        <v>6168</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6149</v>
      </c>
      <c r="B342" s="260" t="s">
        <v>6281</v>
      </c>
      <c r="C342" s="261" t="s">
        <v>6284</v>
      </c>
      <c r="D342" s="264" t="s">
        <v>6285</v>
      </c>
      <c r="E342" s="265" t="s">
        <v>5598</v>
      </c>
      <c r="F342" s="268" t="s">
        <v>6168</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6149</v>
      </c>
      <c r="B343" s="260" t="s">
        <v>6281</v>
      </c>
      <c r="C343" s="261" t="s">
        <v>6286</v>
      </c>
      <c r="D343" s="264" t="s">
        <v>6287</v>
      </c>
      <c r="E343" s="265" t="s">
        <v>5694</v>
      </c>
      <c r="F343" s="268" t="s">
        <v>6288</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6149</v>
      </c>
      <c r="B344" s="260" t="s">
        <v>6281</v>
      </c>
      <c r="C344" s="261" t="s">
        <v>6289</v>
      </c>
      <c r="D344" s="264" t="s">
        <v>6290</v>
      </c>
      <c r="E344" s="265" t="s">
        <v>5627</v>
      </c>
      <c r="F344" s="268" t="s">
        <v>6288</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6149</v>
      </c>
      <c r="B345" s="260" t="s">
        <v>6281</v>
      </c>
      <c r="C345" s="261" t="s">
        <v>6291</v>
      </c>
      <c r="D345" s="264" t="s">
        <v>6292</v>
      </c>
      <c r="E345" s="265" t="s">
        <v>5627</v>
      </c>
      <c r="F345" s="268" t="s">
        <v>6288</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6149</v>
      </c>
      <c r="B346" s="260" t="s">
        <v>6281</v>
      </c>
      <c r="C346" s="261" t="s">
        <v>6293</v>
      </c>
      <c r="D346" s="264" t="s">
        <v>6294</v>
      </c>
      <c r="E346" s="265" t="s">
        <v>5627</v>
      </c>
      <c r="F346" s="268" t="s">
        <v>6288</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6149</v>
      </c>
      <c r="B347" s="260" t="s">
        <v>6281</v>
      </c>
      <c r="C347" s="261" t="s">
        <v>6295</v>
      </c>
      <c r="D347" s="264" t="s">
        <v>6296</v>
      </c>
      <c r="E347" s="265" t="s">
        <v>5627</v>
      </c>
      <c r="F347" s="268" t="s">
        <v>6288</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6149</v>
      </c>
      <c r="B348" s="260" t="s">
        <v>6281</v>
      </c>
      <c r="C348" s="261" t="s">
        <v>6297</v>
      </c>
      <c r="D348" s="264" t="s">
        <v>6298</v>
      </c>
      <c r="E348" s="265" t="s">
        <v>5627</v>
      </c>
      <c r="F348" s="268" t="s">
        <v>6288</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6149</v>
      </c>
      <c r="B349" s="260" t="s">
        <v>6281</v>
      </c>
      <c r="C349" s="261" t="s">
        <v>6299</v>
      </c>
      <c r="D349" s="264" t="s">
        <v>6300</v>
      </c>
      <c r="E349" s="265" t="s">
        <v>5627</v>
      </c>
      <c r="F349" s="268" t="s">
        <v>6288</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6149</v>
      </c>
      <c r="B350" s="260" t="s">
        <v>6281</v>
      </c>
      <c r="C350" s="261" t="s">
        <v>6301</v>
      </c>
      <c r="D350" s="264" t="s">
        <v>6302</v>
      </c>
      <c r="E350" s="265" t="s">
        <v>5598</v>
      </c>
      <c r="F350" s="268" t="s">
        <v>6288</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6149</v>
      </c>
      <c r="B351" s="260" t="s">
        <v>6281</v>
      </c>
      <c r="C351" s="261" t="s">
        <v>6303</v>
      </c>
      <c r="D351" s="264" t="s">
        <v>6304</v>
      </c>
      <c r="E351" s="265" t="s">
        <v>5598</v>
      </c>
      <c r="F351" s="268" t="s">
        <v>6288</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6149</v>
      </c>
      <c r="B352" s="260" t="s">
        <v>6281</v>
      </c>
      <c r="C352" s="261" t="s">
        <v>6305</v>
      </c>
      <c r="D352" s="264" t="s">
        <v>6306</v>
      </c>
      <c r="E352" s="265" t="s">
        <v>5598</v>
      </c>
      <c r="F352" s="268" t="s">
        <v>6288</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6149</v>
      </c>
      <c r="B353" s="260" t="s">
        <v>6281</v>
      </c>
      <c r="C353" s="261" t="s">
        <v>6307</v>
      </c>
      <c r="D353" s="264" t="s">
        <v>6308</v>
      </c>
      <c r="E353" s="265" t="s">
        <v>5694</v>
      </c>
      <c r="F353" s="268" t="s">
        <v>6168</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6149</v>
      </c>
      <c r="B354" s="259" t="s">
        <v>6309</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6149</v>
      </c>
      <c r="B355" s="260" t="s">
        <v>6309</v>
      </c>
      <c r="C355" s="261" t="s">
        <v>6310</v>
      </c>
      <c r="D355" s="264" t="s">
        <v>6311</v>
      </c>
      <c r="E355" s="265" t="s">
        <v>5694</v>
      </c>
      <c r="F355" s="268" t="s">
        <v>6312</v>
      </c>
      <c r="G355" s="271">
        <f>IF(COUNTIF(H355:AU355,"&lt;&gt;")=0,"",SUMPRODUCT(((Recommendations[ImplStatus]="Implemented")+(Recommendations[ImplStatus]="Compensated"))*ISNUMBER(MATCH(Recommendations[Id],H355:AU355,0)))/COUNTIF(H355:AU355,"&lt;&gt;"))</f>
        <v>0</v>
      </c>
      <c r="H355" s="272" t="s">
        <v>14</v>
      </c>
      <c r="I355" s="272" t="s">
        <v>116</v>
      </c>
      <c r="J355" s="272" t="s">
        <v>270</v>
      </c>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6149</v>
      </c>
      <c r="B356" s="260" t="s">
        <v>6309</v>
      </c>
      <c r="C356" s="261" t="s">
        <v>6313</v>
      </c>
      <c r="D356" s="264" t="s">
        <v>6314</v>
      </c>
      <c r="E356" s="265" t="s">
        <v>5694</v>
      </c>
      <c r="F356" s="268" t="s">
        <v>6312</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6149</v>
      </c>
      <c r="B357" s="260" t="s">
        <v>6309</v>
      </c>
      <c r="C357" s="261" t="s">
        <v>6315</v>
      </c>
      <c r="D357" s="264" t="s">
        <v>6316</v>
      </c>
      <c r="E357" s="265" t="s">
        <v>5742</v>
      </c>
      <c r="F357" s="268" t="s">
        <v>6312</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6149</v>
      </c>
      <c r="B358" s="260" t="s">
        <v>6309</v>
      </c>
      <c r="C358" s="261" t="s">
        <v>6317</v>
      </c>
      <c r="D358" s="264" t="s">
        <v>6318</v>
      </c>
      <c r="E358" s="265" t="s">
        <v>5742</v>
      </c>
      <c r="F358" s="268" t="s">
        <v>6312</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6149</v>
      </c>
      <c r="B359" s="260" t="s">
        <v>6309</v>
      </c>
      <c r="C359" s="261" t="s">
        <v>6319</v>
      </c>
      <c r="D359" s="264" t="s">
        <v>6320</v>
      </c>
      <c r="E359" s="265" t="s">
        <v>5742</v>
      </c>
      <c r="F359" s="268" t="s">
        <v>6312</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6149</v>
      </c>
      <c r="B360" s="260" t="s">
        <v>6309</v>
      </c>
      <c r="C360" s="261" t="s">
        <v>6321</v>
      </c>
      <c r="D360" s="264" t="s">
        <v>6322</v>
      </c>
      <c r="E360" s="265" t="s">
        <v>5694</v>
      </c>
      <c r="F360" s="268" t="s">
        <v>6312</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6149</v>
      </c>
      <c r="B361" s="260" t="s">
        <v>6309</v>
      </c>
      <c r="C361" s="261" t="s">
        <v>6323</v>
      </c>
      <c r="D361" s="264" t="s">
        <v>6324</v>
      </c>
      <c r="E361" s="265" t="s">
        <v>5627</v>
      </c>
      <c r="F361" s="268" t="s">
        <v>6312</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6149</v>
      </c>
      <c r="B362" s="260" t="s">
        <v>6309</v>
      </c>
      <c r="C362" s="261" t="s">
        <v>6325</v>
      </c>
      <c r="D362" s="264" t="s">
        <v>6326</v>
      </c>
      <c r="E362" s="265" t="s">
        <v>5742</v>
      </c>
      <c r="F362" s="268" t="s">
        <v>6312</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6149</v>
      </c>
      <c r="B363" s="260" t="s">
        <v>6309</v>
      </c>
      <c r="C363" s="261" t="s">
        <v>6327</v>
      </c>
      <c r="D363" s="264" t="s">
        <v>6328</v>
      </c>
      <c r="E363" s="265" t="s">
        <v>5742</v>
      </c>
      <c r="F363" s="268" t="s">
        <v>6312</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6149</v>
      </c>
      <c r="B364" s="260" t="s">
        <v>6309</v>
      </c>
      <c r="C364" s="261" t="s">
        <v>6329</v>
      </c>
      <c r="D364" s="264" t="s">
        <v>6330</v>
      </c>
      <c r="E364" s="265" t="s">
        <v>5742</v>
      </c>
      <c r="F364" s="268" t="s">
        <v>6312</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6149</v>
      </c>
      <c r="B365" s="260" t="s">
        <v>6309</v>
      </c>
      <c r="C365" s="261" t="s">
        <v>6331</v>
      </c>
      <c r="D365" s="264" t="s">
        <v>6332</v>
      </c>
      <c r="E365" s="265" t="s">
        <v>5742</v>
      </c>
      <c r="F365" s="268" t="s">
        <v>6312</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6149</v>
      </c>
      <c r="B366" s="260" t="s">
        <v>6309</v>
      </c>
      <c r="C366" s="261" t="s">
        <v>6333</v>
      </c>
      <c r="D366" s="264" t="s">
        <v>6334</v>
      </c>
      <c r="E366" s="265" t="s">
        <v>5742</v>
      </c>
      <c r="F366" s="268" t="s">
        <v>6312</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6149</v>
      </c>
      <c r="B367" s="260" t="s">
        <v>6309</v>
      </c>
      <c r="C367" s="261" t="s">
        <v>6335</v>
      </c>
      <c r="D367" s="264" t="s">
        <v>6336</v>
      </c>
      <c r="E367" s="265" t="s">
        <v>5742</v>
      </c>
      <c r="F367" s="268" t="s">
        <v>6312</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6149</v>
      </c>
      <c r="B368" s="260" t="s">
        <v>6309</v>
      </c>
      <c r="C368" s="261" t="s">
        <v>6337</v>
      </c>
      <c r="D368" s="264" t="s">
        <v>6338</v>
      </c>
      <c r="E368" s="265" t="s">
        <v>5742</v>
      </c>
      <c r="F368" s="268" t="s">
        <v>6312</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6149</v>
      </c>
      <c r="B369" s="260" t="s">
        <v>6309</v>
      </c>
      <c r="C369" s="261" t="s">
        <v>6339</v>
      </c>
      <c r="D369" s="264" t="s">
        <v>6340</v>
      </c>
      <c r="E369" s="265" t="s">
        <v>5742</v>
      </c>
      <c r="F369" s="268" t="s">
        <v>6312</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6341</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6341</v>
      </c>
      <c r="B371" s="259" t="s">
        <v>6342</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6341</v>
      </c>
      <c r="B372" s="260" t="s">
        <v>6342</v>
      </c>
      <c r="C372" s="261" t="s">
        <v>6343</v>
      </c>
      <c r="D372" s="264" t="s">
        <v>6344</v>
      </c>
      <c r="E372" s="265" t="s">
        <v>5598</v>
      </c>
      <c r="F372" s="268" t="s">
        <v>6345</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6341</v>
      </c>
      <c r="B373" s="260" t="s">
        <v>6342</v>
      </c>
      <c r="C373" s="261" t="s">
        <v>6346</v>
      </c>
      <c r="D373" s="264" t="s">
        <v>6347</v>
      </c>
      <c r="E373" s="265" t="s">
        <v>5598</v>
      </c>
      <c r="F373" s="268" t="s">
        <v>6348</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6341</v>
      </c>
      <c r="B374" s="260" t="s">
        <v>6342</v>
      </c>
      <c r="C374" s="261" t="s">
        <v>6349</v>
      </c>
      <c r="D374" s="264" t="s">
        <v>6350</v>
      </c>
      <c r="E374" s="265" t="s">
        <v>5627</v>
      </c>
      <c r="F374" s="268" t="s">
        <v>6348</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6341</v>
      </c>
      <c r="B375" s="260" t="s">
        <v>6342</v>
      </c>
      <c r="C375" s="261" t="s">
        <v>6351</v>
      </c>
      <c r="D375" s="264" t="s">
        <v>6352</v>
      </c>
      <c r="E375" s="265" t="s">
        <v>5627</v>
      </c>
      <c r="F375" s="268" t="s">
        <v>6348</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6341</v>
      </c>
      <c r="B376" s="260" t="s">
        <v>6342</v>
      </c>
      <c r="C376" s="261" t="s">
        <v>6353</v>
      </c>
      <c r="D376" s="264" t="s">
        <v>6354</v>
      </c>
      <c r="E376" s="265" t="s">
        <v>5627</v>
      </c>
      <c r="F376" s="268" t="s">
        <v>6210</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6341</v>
      </c>
      <c r="B377" s="260" t="s">
        <v>6342</v>
      </c>
      <c r="C377" s="261" t="s">
        <v>6355</v>
      </c>
      <c r="D377" s="264" t="s">
        <v>6356</v>
      </c>
      <c r="E377" s="265" t="s">
        <v>5694</v>
      </c>
      <c r="F377" s="268" t="s">
        <v>6168</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6341</v>
      </c>
      <c r="B378" s="260" t="s">
        <v>6342</v>
      </c>
      <c r="C378" s="261" t="s">
        <v>6357</v>
      </c>
      <c r="D378" s="264" t="s">
        <v>6358</v>
      </c>
      <c r="E378" s="265" t="s">
        <v>5694</v>
      </c>
      <c r="F378" s="268" t="s">
        <v>6348</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6341</v>
      </c>
      <c r="B379" s="260" t="s">
        <v>6342</v>
      </c>
      <c r="C379" s="261" t="s">
        <v>6359</v>
      </c>
      <c r="D379" s="264" t="s">
        <v>6360</v>
      </c>
      <c r="E379" s="265" t="s">
        <v>5694</v>
      </c>
      <c r="F379" s="268" t="s">
        <v>6345</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6341</v>
      </c>
      <c r="B380" s="260" t="s">
        <v>6342</v>
      </c>
      <c r="C380" s="261" t="s">
        <v>6361</v>
      </c>
      <c r="D380" s="264" t="s">
        <v>6362</v>
      </c>
      <c r="E380" s="265" t="s">
        <v>5694</v>
      </c>
      <c r="F380" s="268" t="s">
        <v>6345</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6341</v>
      </c>
      <c r="B381" s="260" t="s">
        <v>6342</v>
      </c>
      <c r="C381" s="261" t="s">
        <v>6363</v>
      </c>
      <c r="D381" s="264" t="s">
        <v>6364</v>
      </c>
      <c r="E381" s="265" t="s">
        <v>5694</v>
      </c>
      <c r="F381" s="268" t="s">
        <v>6345</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6341</v>
      </c>
      <c r="B382" s="260" t="s">
        <v>6342</v>
      </c>
      <c r="C382" s="261" t="s">
        <v>6365</v>
      </c>
      <c r="D382" s="264" t="s">
        <v>6366</v>
      </c>
      <c r="E382" s="265" t="s">
        <v>5742</v>
      </c>
      <c r="F382" s="268" t="s">
        <v>6345</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6341</v>
      </c>
      <c r="B383" s="260" t="s">
        <v>6342</v>
      </c>
      <c r="C383" s="261" t="s">
        <v>6367</v>
      </c>
      <c r="D383" s="264" t="s">
        <v>6368</v>
      </c>
      <c r="E383" s="265" t="s">
        <v>5742</v>
      </c>
      <c r="F383" s="268" t="s">
        <v>6345</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6341</v>
      </c>
      <c r="B384" s="260" t="s">
        <v>6342</v>
      </c>
      <c r="C384" s="261" t="s">
        <v>6369</v>
      </c>
      <c r="D384" s="264" t="s">
        <v>6370</v>
      </c>
      <c r="E384" s="265" t="s">
        <v>5742</v>
      </c>
      <c r="F384" s="268" t="s">
        <v>6345</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6341</v>
      </c>
      <c r="B385" s="260" t="s">
        <v>6342</v>
      </c>
      <c r="C385" s="261" t="s">
        <v>6371</v>
      </c>
      <c r="D385" s="264" t="s">
        <v>6372</v>
      </c>
      <c r="E385" s="265" t="s">
        <v>5694</v>
      </c>
      <c r="F385" s="268" t="s">
        <v>6345</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6341</v>
      </c>
      <c r="B386" s="259" t="s">
        <v>6373</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6341</v>
      </c>
      <c r="B387" s="260" t="s">
        <v>6373</v>
      </c>
      <c r="C387" s="261" t="s">
        <v>6374</v>
      </c>
      <c r="D387" s="264" t="s">
        <v>6375</v>
      </c>
      <c r="E387" s="265" t="s">
        <v>5598</v>
      </c>
      <c r="F387" s="268" t="s">
        <v>6376</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6341</v>
      </c>
      <c r="B388" s="260" t="s">
        <v>6373</v>
      </c>
      <c r="C388" s="261" t="s">
        <v>6377</v>
      </c>
      <c r="D388" s="264" t="s">
        <v>6378</v>
      </c>
      <c r="E388" s="265" t="s">
        <v>5598</v>
      </c>
      <c r="F388" s="268" t="s">
        <v>6376</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6341</v>
      </c>
      <c r="B389" s="260" t="s">
        <v>6373</v>
      </c>
      <c r="C389" s="261" t="s">
        <v>6379</v>
      </c>
      <c r="D389" s="264" t="s">
        <v>6380</v>
      </c>
      <c r="E389" s="265" t="s">
        <v>5877</v>
      </c>
      <c r="F389" s="268" t="s">
        <v>6376</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6341</v>
      </c>
      <c r="B390" s="260" t="s">
        <v>6373</v>
      </c>
      <c r="C390" s="261" t="s">
        <v>6381</v>
      </c>
      <c r="D390" s="264" t="s">
        <v>6382</v>
      </c>
      <c r="E390" s="265" t="s">
        <v>5694</v>
      </c>
      <c r="F390" s="268" t="s">
        <v>6376</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6341</v>
      </c>
      <c r="B391" s="260" t="s">
        <v>6373</v>
      </c>
      <c r="C391" s="261" t="s">
        <v>6383</v>
      </c>
      <c r="D391" s="264" t="s">
        <v>6384</v>
      </c>
      <c r="E391" s="265" t="s">
        <v>5877</v>
      </c>
      <c r="F391" s="268" t="s">
        <v>6376</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6341</v>
      </c>
      <c r="B392" s="260" t="s">
        <v>6373</v>
      </c>
      <c r="C392" s="261" t="s">
        <v>6385</v>
      </c>
      <c r="D392" s="264" t="s">
        <v>6386</v>
      </c>
      <c r="E392" s="265" t="s">
        <v>5627</v>
      </c>
      <c r="F392" s="268" t="s">
        <v>6376</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6341</v>
      </c>
      <c r="B393" s="260" t="s">
        <v>6373</v>
      </c>
      <c r="C393" s="261" t="s">
        <v>6387</v>
      </c>
      <c r="D393" s="264" t="s">
        <v>6388</v>
      </c>
      <c r="E393" s="265" t="s">
        <v>5627</v>
      </c>
      <c r="F393" s="268" t="s">
        <v>6376</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6341</v>
      </c>
      <c r="B394" s="260" t="s">
        <v>6373</v>
      </c>
      <c r="C394" s="261" t="s">
        <v>6389</v>
      </c>
      <c r="D394" s="264" t="s">
        <v>6390</v>
      </c>
      <c r="E394" s="265" t="s">
        <v>5877</v>
      </c>
      <c r="F394" s="268" t="s">
        <v>6376</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6341</v>
      </c>
      <c r="B395" s="260" t="s">
        <v>6373</v>
      </c>
      <c r="C395" s="261" t="s">
        <v>6391</v>
      </c>
      <c r="D395" s="264" t="s">
        <v>6392</v>
      </c>
      <c r="E395" s="265" t="s">
        <v>5694</v>
      </c>
      <c r="F395" s="268" t="s">
        <v>6376</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6341</v>
      </c>
      <c r="B396" s="260" t="s">
        <v>6373</v>
      </c>
      <c r="C396" s="261" t="s">
        <v>6393</v>
      </c>
      <c r="D396" s="264" t="s">
        <v>6394</v>
      </c>
      <c r="E396" s="265" t="s">
        <v>5877</v>
      </c>
      <c r="F396" s="268" t="s">
        <v>6376</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6341</v>
      </c>
      <c r="B397" s="260" t="s">
        <v>6373</v>
      </c>
      <c r="C397" s="261" t="s">
        <v>6395</v>
      </c>
      <c r="D397" s="264" t="s">
        <v>6396</v>
      </c>
      <c r="E397" s="265" t="s">
        <v>5627</v>
      </c>
      <c r="F397" s="268" t="s">
        <v>6376</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6341</v>
      </c>
      <c r="B398" s="260" t="s">
        <v>6373</v>
      </c>
      <c r="C398" s="261" t="s">
        <v>6397</v>
      </c>
      <c r="D398" s="264" t="s">
        <v>6398</v>
      </c>
      <c r="E398" s="265" t="s">
        <v>5742</v>
      </c>
      <c r="F398" s="268" t="s">
        <v>6376</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6341</v>
      </c>
      <c r="B399" s="260" t="s">
        <v>6373</v>
      </c>
      <c r="C399" s="261" t="s">
        <v>6399</v>
      </c>
      <c r="D399" s="264" t="s">
        <v>6400</v>
      </c>
      <c r="E399" s="265" t="s">
        <v>5877</v>
      </c>
      <c r="F399" s="268" t="s">
        <v>6376</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6341</v>
      </c>
      <c r="B400" s="260" t="s">
        <v>6373</v>
      </c>
      <c r="C400" s="261" t="s">
        <v>6401</v>
      </c>
      <c r="D400" s="264" t="s">
        <v>6402</v>
      </c>
      <c r="E400" s="265" t="s">
        <v>5877</v>
      </c>
      <c r="F400" s="268" t="s">
        <v>6376</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6341</v>
      </c>
      <c r="B401" s="260" t="s">
        <v>6373</v>
      </c>
      <c r="C401" s="261" t="s">
        <v>6403</v>
      </c>
      <c r="D401" s="264" t="s">
        <v>6404</v>
      </c>
      <c r="E401" s="265" t="s">
        <v>5627</v>
      </c>
      <c r="F401" s="268" t="s">
        <v>6376</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6341</v>
      </c>
      <c r="B402" s="260" t="s">
        <v>6373</v>
      </c>
      <c r="C402" s="261" t="s">
        <v>6405</v>
      </c>
      <c r="D402" s="264" t="s">
        <v>6406</v>
      </c>
      <c r="E402" s="265" t="s">
        <v>5627</v>
      </c>
      <c r="F402" s="268" t="s">
        <v>6376</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6341</v>
      </c>
      <c r="B403" s="260" t="s">
        <v>6373</v>
      </c>
      <c r="C403" s="261" t="s">
        <v>6407</v>
      </c>
      <c r="D403" s="264" t="s">
        <v>6408</v>
      </c>
      <c r="E403" s="265" t="s">
        <v>5627</v>
      </c>
      <c r="F403" s="268" t="s">
        <v>6376</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6341</v>
      </c>
      <c r="B404" s="260" t="s">
        <v>6373</v>
      </c>
      <c r="C404" s="261" t="s">
        <v>6409</v>
      </c>
      <c r="D404" s="264" t="s">
        <v>6410</v>
      </c>
      <c r="E404" s="265" t="s">
        <v>5742</v>
      </c>
      <c r="F404" s="268" t="s">
        <v>6376</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6341</v>
      </c>
      <c r="B405" s="260" t="s">
        <v>6373</v>
      </c>
      <c r="C405" s="261" t="s">
        <v>6411</v>
      </c>
      <c r="D405" s="264" t="s">
        <v>6412</v>
      </c>
      <c r="E405" s="265" t="s">
        <v>5742</v>
      </c>
      <c r="F405" s="268" t="s">
        <v>6376</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6341</v>
      </c>
      <c r="B406" s="260" t="s">
        <v>6373</v>
      </c>
      <c r="C406" s="261" t="s">
        <v>6413</v>
      </c>
      <c r="D406" s="264" t="s">
        <v>6414</v>
      </c>
      <c r="E406" s="265" t="s">
        <v>5742</v>
      </c>
      <c r="F406" s="268" t="s">
        <v>6415</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6341</v>
      </c>
      <c r="B407" s="260" t="s">
        <v>6373</v>
      </c>
      <c r="C407" s="261" t="s">
        <v>6416</v>
      </c>
      <c r="D407" s="264" t="s">
        <v>6417</v>
      </c>
      <c r="E407" s="265" t="s">
        <v>5742</v>
      </c>
      <c r="F407" s="268" t="s">
        <v>6376</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6341</v>
      </c>
      <c r="B408" s="260" t="s">
        <v>6373</v>
      </c>
      <c r="C408" s="261" t="s">
        <v>6418</v>
      </c>
      <c r="D408" s="264" t="s">
        <v>6419</v>
      </c>
      <c r="E408" s="265" t="s">
        <v>5742</v>
      </c>
      <c r="F408" s="268" t="s">
        <v>6376</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6341</v>
      </c>
      <c r="B409" s="260" t="s">
        <v>6373</v>
      </c>
      <c r="C409" s="261" t="s">
        <v>6420</v>
      </c>
      <c r="D409" s="264" t="s">
        <v>6421</v>
      </c>
      <c r="E409" s="265" t="s">
        <v>5742</v>
      </c>
      <c r="F409" s="268" t="s">
        <v>6422</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6341</v>
      </c>
      <c r="B410" s="259" t="s">
        <v>6423</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6341</v>
      </c>
      <c r="B411" s="260" t="s">
        <v>6423</v>
      </c>
      <c r="C411" s="261" t="s">
        <v>6424</v>
      </c>
      <c r="D411" s="264" t="s">
        <v>6425</v>
      </c>
      <c r="E411" s="265" t="s">
        <v>5598</v>
      </c>
      <c r="F411" s="268" t="s">
        <v>6348</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6341</v>
      </c>
      <c r="B412" s="260" t="s">
        <v>6423</v>
      </c>
      <c r="C412" s="261" t="s">
        <v>6426</v>
      </c>
      <c r="D412" s="264" t="s">
        <v>6427</v>
      </c>
      <c r="E412" s="265" t="s">
        <v>5598</v>
      </c>
      <c r="F412" s="268" t="s">
        <v>6348</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6341</v>
      </c>
      <c r="B413" s="260" t="s">
        <v>6423</v>
      </c>
      <c r="C413" s="261" t="s">
        <v>6428</v>
      </c>
      <c r="D413" s="264" t="s">
        <v>6429</v>
      </c>
      <c r="E413" s="265" t="s">
        <v>5598</v>
      </c>
      <c r="F413" s="268" t="s">
        <v>6348</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6341</v>
      </c>
      <c r="B414" s="260" t="s">
        <v>6423</v>
      </c>
      <c r="C414" s="261" t="s">
        <v>6430</v>
      </c>
      <c r="D414" s="264" t="s">
        <v>6431</v>
      </c>
      <c r="E414" s="265" t="s">
        <v>5598</v>
      </c>
      <c r="F414" s="268" t="s">
        <v>6348</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6341</v>
      </c>
      <c r="B415" s="260" t="s">
        <v>6423</v>
      </c>
      <c r="C415" s="261" t="s">
        <v>6432</v>
      </c>
      <c r="D415" s="264" t="s">
        <v>6433</v>
      </c>
      <c r="E415" s="265" t="s">
        <v>5627</v>
      </c>
      <c r="F415" s="268" t="s">
        <v>6348</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6341</v>
      </c>
      <c r="B416" s="260" t="s">
        <v>6423</v>
      </c>
      <c r="C416" s="261" t="s">
        <v>6434</v>
      </c>
      <c r="D416" s="264" t="s">
        <v>6435</v>
      </c>
      <c r="E416" s="265" t="s">
        <v>5627</v>
      </c>
      <c r="F416" s="268" t="s">
        <v>6436</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6341</v>
      </c>
      <c r="B417" s="260" t="s">
        <v>6423</v>
      </c>
      <c r="C417" s="261" t="s">
        <v>6437</v>
      </c>
      <c r="D417" s="264" t="s">
        <v>6438</v>
      </c>
      <c r="E417" s="265" t="s">
        <v>5627</v>
      </c>
      <c r="F417" s="268" t="s">
        <v>6436</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6341</v>
      </c>
      <c r="B418" s="260" t="s">
        <v>6423</v>
      </c>
      <c r="C418" s="261" t="s">
        <v>6439</v>
      </c>
      <c r="D418" s="264" t="s">
        <v>6440</v>
      </c>
      <c r="E418" s="265" t="s">
        <v>5877</v>
      </c>
      <c r="F418" s="268" t="s">
        <v>6436</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6341</v>
      </c>
      <c r="B419" s="260" t="s">
        <v>6423</v>
      </c>
      <c r="C419" s="261" t="s">
        <v>6441</v>
      </c>
      <c r="D419" s="264" t="s">
        <v>6442</v>
      </c>
      <c r="E419" s="265" t="s">
        <v>5627</v>
      </c>
      <c r="F419" s="268" t="s">
        <v>6436</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6341</v>
      </c>
      <c r="B420" s="260" t="s">
        <v>6423</v>
      </c>
      <c r="C420" s="261" t="s">
        <v>6443</v>
      </c>
      <c r="D420" s="264" t="s">
        <v>6444</v>
      </c>
      <c r="E420" s="265" t="s">
        <v>5877</v>
      </c>
      <c r="F420" s="268" t="s">
        <v>6436</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6341</v>
      </c>
      <c r="B421" s="260" t="s">
        <v>6423</v>
      </c>
      <c r="C421" s="261" t="s">
        <v>6445</v>
      </c>
      <c r="D421" s="264" t="s">
        <v>6446</v>
      </c>
      <c r="E421" s="265" t="s">
        <v>5877</v>
      </c>
      <c r="F421" s="268" t="s">
        <v>6436</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6341</v>
      </c>
      <c r="B422" s="260" t="s">
        <v>6423</v>
      </c>
      <c r="C422" s="261" t="s">
        <v>6447</v>
      </c>
      <c r="D422" s="264" t="s">
        <v>6448</v>
      </c>
      <c r="E422" s="265" t="s">
        <v>5627</v>
      </c>
      <c r="F422" s="268" t="s">
        <v>6436</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6341</v>
      </c>
      <c r="B423" s="260" t="s">
        <v>6423</v>
      </c>
      <c r="C423" s="261" t="s">
        <v>6449</v>
      </c>
      <c r="D423" s="264" t="s">
        <v>6450</v>
      </c>
      <c r="E423" s="265" t="s">
        <v>5627</v>
      </c>
      <c r="F423" s="268" t="s">
        <v>6436</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6451</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6451</v>
      </c>
      <c r="B425" s="259" t="s">
        <v>6452</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6451</v>
      </c>
      <c r="B426" s="260" t="s">
        <v>6452</v>
      </c>
      <c r="C426" s="261" t="s">
        <v>6453</v>
      </c>
      <c r="D426" s="264" t="s">
        <v>6454</v>
      </c>
      <c r="E426" s="265" t="s">
        <v>5598</v>
      </c>
      <c r="F426" s="268" t="s">
        <v>6415</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6451</v>
      </c>
      <c r="B427" s="260" t="s">
        <v>6452</v>
      </c>
      <c r="C427" s="261" t="s">
        <v>6455</v>
      </c>
      <c r="D427" s="264" t="s">
        <v>6456</v>
      </c>
      <c r="E427" s="265" t="s">
        <v>5598</v>
      </c>
      <c r="F427" s="268" t="s">
        <v>6415</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6451</v>
      </c>
      <c r="B428" s="260" t="s">
        <v>6452</v>
      </c>
      <c r="C428" s="261" t="s">
        <v>6457</v>
      </c>
      <c r="D428" s="264" t="s">
        <v>6458</v>
      </c>
      <c r="E428" s="265" t="s">
        <v>5877</v>
      </c>
      <c r="F428" s="268" t="s">
        <v>6415</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6451</v>
      </c>
      <c r="B429" s="260" t="s">
        <v>6452</v>
      </c>
      <c r="C429" s="261" t="s">
        <v>6459</v>
      </c>
      <c r="D429" s="264" t="s">
        <v>6460</v>
      </c>
      <c r="E429" s="265" t="s">
        <v>5627</v>
      </c>
      <c r="F429" s="268" t="s">
        <v>6415</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6451</v>
      </c>
      <c r="B430" s="260" t="s">
        <v>6452</v>
      </c>
      <c r="C430" s="261" t="s">
        <v>6461</v>
      </c>
      <c r="D430" s="264" t="s">
        <v>6462</v>
      </c>
      <c r="E430" s="265" t="s">
        <v>5627</v>
      </c>
      <c r="F430" s="268" t="s">
        <v>6415</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6451</v>
      </c>
      <c r="B431" s="260" t="s">
        <v>6452</v>
      </c>
      <c r="C431" s="261" t="s">
        <v>6463</v>
      </c>
      <c r="D431" s="264" t="s">
        <v>6464</v>
      </c>
      <c r="E431" s="265" t="s">
        <v>5877</v>
      </c>
      <c r="F431" s="268" t="s">
        <v>6415</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6451</v>
      </c>
      <c r="B432" s="260" t="s">
        <v>6452</v>
      </c>
      <c r="C432" s="261" t="s">
        <v>6465</v>
      </c>
      <c r="D432" s="264" t="s">
        <v>6466</v>
      </c>
      <c r="E432" s="265" t="s">
        <v>5877</v>
      </c>
      <c r="F432" s="268" t="s">
        <v>6415</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6451</v>
      </c>
      <c r="B433" s="260" t="s">
        <v>6452</v>
      </c>
      <c r="C433" s="261" t="s">
        <v>6467</v>
      </c>
      <c r="D433" s="264" t="s">
        <v>6468</v>
      </c>
      <c r="E433" s="265" t="s">
        <v>5694</v>
      </c>
      <c r="F433" s="268" t="s">
        <v>6415</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6451</v>
      </c>
      <c r="B434" s="260" t="s">
        <v>6452</v>
      </c>
      <c r="C434" s="261" t="s">
        <v>6469</v>
      </c>
      <c r="D434" s="264" t="s">
        <v>6470</v>
      </c>
      <c r="E434" s="265" t="s">
        <v>5694</v>
      </c>
      <c r="F434" s="268" t="s">
        <v>6415</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6451</v>
      </c>
      <c r="B435" s="260" t="s">
        <v>6452</v>
      </c>
      <c r="C435" s="261" t="s">
        <v>6471</v>
      </c>
      <c r="D435" s="264" t="s">
        <v>6472</v>
      </c>
      <c r="E435" s="265" t="s">
        <v>5627</v>
      </c>
      <c r="F435" s="268" t="s">
        <v>6415</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6451</v>
      </c>
      <c r="B436" s="260" t="s">
        <v>6452</v>
      </c>
      <c r="C436" s="261" t="s">
        <v>6473</v>
      </c>
      <c r="D436" s="264" t="s">
        <v>6474</v>
      </c>
      <c r="E436" s="265" t="s">
        <v>5694</v>
      </c>
      <c r="F436" s="268" t="s">
        <v>6415</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6451</v>
      </c>
      <c r="B437" s="260" t="s">
        <v>6452</v>
      </c>
      <c r="C437" s="261" t="s">
        <v>6475</v>
      </c>
      <c r="D437" s="264" t="s">
        <v>6476</v>
      </c>
      <c r="E437" s="265" t="s">
        <v>5627</v>
      </c>
      <c r="F437" s="268" t="s">
        <v>6415</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6451</v>
      </c>
      <c r="B438" s="259" t="s">
        <v>6477</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6451</v>
      </c>
      <c r="B439" s="260" t="s">
        <v>6477</v>
      </c>
      <c r="C439" s="261" t="s">
        <v>6478</v>
      </c>
      <c r="D439" s="264" t="s">
        <v>6479</v>
      </c>
      <c r="E439" s="265" t="s">
        <v>5598</v>
      </c>
      <c r="F439" s="268" t="s">
        <v>6480</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6451</v>
      </c>
      <c r="B440" s="260" t="s">
        <v>6477</v>
      </c>
      <c r="C440" s="261" t="s">
        <v>6481</v>
      </c>
      <c r="D440" s="264" t="s">
        <v>6482</v>
      </c>
      <c r="E440" s="265" t="s">
        <v>5598</v>
      </c>
      <c r="F440" s="268" t="s">
        <v>6480</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6451</v>
      </c>
      <c r="B441" s="260" t="s">
        <v>6477</v>
      </c>
      <c r="C441" s="261" t="s">
        <v>6483</v>
      </c>
      <c r="D441" s="264" t="s">
        <v>6484</v>
      </c>
      <c r="E441" s="265" t="s">
        <v>5598</v>
      </c>
      <c r="F441" s="268" t="s">
        <v>6480</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6451</v>
      </c>
      <c r="B442" s="260" t="s">
        <v>6477</v>
      </c>
      <c r="C442" s="261" t="s">
        <v>6485</v>
      </c>
      <c r="D442" s="264" t="s">
        <v>6486</v>
      </c>
      <c r="E442" s="265" t="s">
        <v>5598</v>
      </c>
      <c r="F442" s="268" t="s">
        <v>6480</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6451</v>
      </c>
      <c r="B443" s="260" t="s">
        <v>6477</v>
      </c>
      <c r="C443" s="261" t="s">
        <v>6487</v>
      </c>
      <c r="D443" s="264" t="s">
        <v>6488</v>
      </c>
      <c r="E443" s="265" t="s">
        <v>5627</v>
      </c>
      <c r="F443" s="268" t="s">
        <v>6480</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6451</v>
      </c>
      <c r="B444" s="260" t="s">
        <v>6477</v>
      </c>
      <c r="C444" s="261" t="s">
        <v>6489</v>
      </c>
      <c r="D444" s="264" t="s">
        <v>6490</v>
      </c>
      <c r="E444" s="265" t="s">
        <v>5627</v>
      </c>
      <c r="F444" s="268" t="s">
        <v>6480</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6451</v>
      </c>
      <c r="B445" s="260" t="s">
        <v>6477</v>
      </c>
      <c r="C445" s="261" t="s">
        <v>6491</v>
      </c>
      <c r="D445" s="264" t="s">
        <v>6492</v>
      </c>
      <c r="E445" s="265" t="s">
        <v>5627</v>
      </c>
      <c r="F445" s="268" t="s">
        <v>6480</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6451</v>
      </c>
      <c r="B446" s="260" t="s">
        <v>6477</v>
      </c>
      <c r="C446" s="261" t="s">
        <v>6493</v>
      </c>
      <c r="D446" s="264" t="s">
        <v>6494</v>
      </c>
      <c r="E446" s="265" t="s">
        <v>5742</v>
      </c>
      <c r="F446" s="268" t="s">
        <v>6480</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6451</v>
      </c>
      <c r="B447" s="260" t="s">
        <v>6477</v>
      </c>
      <c r="C447" s="261" t="s">
        <v>6495</v>
      </c>
      <c r="D447" s="264" t="s">
        <v>6496</v>
      </c>
      <c r="E447" s="265" t="s">
        <v>5627</v>
      </c>
      <c r="F447" s="268" t="s">
        <v>6480</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6451</v>
      </c>
      <c r="B448" s="260" t="s">
        <v>6477</v>
      </c>
      <c r="C448" s="261" t="s">
        <v>6497</v>
      </c>
      <c r="D448" s="264" t="s">
        <v>6498</v>
      </c>
      <c r="E448" s="265" t="s">
        <v>5742</v>
      </c>
      <c r="F448" s="268" t="s">
        <v>6480</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6451</v>
      </c>
      <c r="B449" s="260" t="s">
        <v>6477</v>
      </c>
      <c r="C449" s="261" t="s">
        <v>6499</v>
      </c>
      <c r="D449" s="264" t="s">
        <v>6500</v>
      </c>
      <c r="E449" s="265" t="s">
        <v>5742</v>
      </c>
      <c r="F449" s="268" t="s">
        <v>6480</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6501</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6501</v>
      </c>
      <c r="B451" s="259" t="s">
        <v>6502</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6501</v>
      </c>
      <c r="B452" s="260" t="s">
        <v>6502</v>
      </c>
      <c r="C452" s="261" t="s">
        <v>6503</v>
      </c>
      <c r="D452" s="264" t="s">
        <v>6504</v>
      </c>
      <c r="E452" s="265" t="s">
        <v>5598</v>
      </c>
      <c r="F452" s="268" t="s">
        <v>6505</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6501</v>
      </c>
      <c r="B453" s="260" t="s">
        <v>6502</v>
      </c>
      <c r="C453" s="261" t="s">
        <v>6506</v>
      </c>
      <c r="D453" s="264" t="s">
        <v>6507</v>
      </c>
      <c r="E453" s="265" t="s">
        <v>5598</v>
      </c>
      <c r="F453" s="268" t="s">
        <v>6505</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6501</v>
      </c>
      <c r="B454" s="260" t="s">
        <v>6502</v>
      </c>
      <c r="C454" s="261" t="s">
        <v>6508</v>
      </c>
      <c r="D454" s="264" t="s">
        <v>6509</v>
      </c>
      <c r="E454" s="265" t="s">
        <v>5598</v>
      </c>
      <c r="F454" s="268" t="s">
        <v>6505</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6501</v>
      </c>
      <c r="B455" s="260" t="s">
        <v>6502</v>
      </c>
      <c r="C455" s="261" t="s">
        <v>6510</v>
      </c>
      <c r="D455" s="264" t="s">
        <v>6511</v>
      </c>
      <c r="E455" s="265" t="s">
        <v>5598</v>
      </c>
      <c r="F455" s="268" t="s">
        <v>6505</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6501</v>
      </c>
      <c r="B456" s="260" t="s">
        <v>6502</v>
      </c>
      <c r="C456" s="261" t="s">
        <v>6512</v>
      </c>
      <c r="D456" s="264" t="s">
        <v>6513</v>
      </c>
      <c r="E456" s="265" t="s">
        <v>5598</v>
      </c>
      <c r="F456" s="268" t="s">
        <v>6505</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6501</v>
      </c>
      <c r="B457" s="260" t="s">
        <v>6502</v>
      </c>
      <c r="C457" s="261" t="s">
        <v>6514</v>
      </c>
      <c r="D457" s="264" t="s">
        <v>6515</v>
      </c>
      <c r="E457" s="265" t="s">
        <v>5627</v>
      </c>
      <c r="F457" s="268" t="s">
        <v>6505</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6501</v>
      </c>
      <c r="B458" s="260" t="s">
        <v>6502</v>
      </c>
      <c r="C458" s="261" t="s">
        <v>6516</v>
      </c>
      <c r="D458" s="264" t="s">
        <v>6517</v>
      </c>
      <c r="E458" s="265" t="s">
        <v>5627</v>
      </c>
      <c r="F458" s="268" t="s">
        <v>6505</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6501</v>
      </c>
      <c r="B459" s="260" t="s">
        <v>6502</v>
      </c>
      <c r="C459" s="261" t="s">
        <v>6518</v>
      </c>
      <c r="D459" s="264" t="s">
        <v>6519</v>
      </c>
      <c r="E459" s="265" t="s">
        <v>5627</v>
      </c>
      <c r="F459" s="268" t="s">
        <v>6505</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6501</v>
      </c>
      <c r="B460" s="260" t="s">
        <v>6502</v>
      </c>
      <c r="C460" s="261" t="s">
        <v>6520</v>
      </c>
      <c r="D460" s="264" t="s">
        <v>6521</v>
      </c>
      <c r="E460" s="265" t="s">
        <v>5627</v>
      </c>
      <c r="F460" s="268" t="s">
        <v>6505</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6501</v>
      </c>
      <c r="B461" s="260" t="s">
        <v>6502</v>
      </c>
      <c r="C461" s="261" t="s">
        <v>6522</v>
      </c>
      <c r="D461" s="264" t="s">
        <v>6523</v>
      </c>
      <c r="E461" s="265" t="s">
        <v>5627</v>
      </c>
      <c r="F461" s="268" t="s">
        <v>6505</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6501</v>
      </c>
      <c r="B462" s="260" t="s">
        <v>6502</v>
      </c>
      <c r="C462" s="261" t="s">
        <v>6524</v>
      </c>
      <c r="D462" s="264" t="s">
        <v>6525</v>
      </c>
      <c r="E462" s="265" t="s">
        <v>5627</v>
      </c>
      <c r="F462" s="268" t="s">
        <v>6505</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6501</v>
      </c>
      <c r="B463" s="260" t="s">
        <v>6502</v>
      </c>
      <c r="C463" s="261" t="s">
        <v>6526</v>
      </c>
      <c r="D463" s="264" t="s">
        <v>6527</v>
      </c>
      <c r="E463" s="265" t="s">
        <v>5627</v>
      </c>
      <c r="F463" s="268" t="s">
        <v>6505</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6501</v>
      </c>
      <c r="B464" s="260" t="s">
        <v>6502</v>
      </c>
      <c r="C464" s="261" t="s">
        <v>6528</v>
      </c>
      <c r="D464" s="264" t="s">
        <v>6529</v>
      </c>
      <c r="E464" s="265" t="s">
        <v>5627</v>
      </c>
      <c r="F464" s="268" t="s">
        <v>6505</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6501</v>
      </c>
      <c r="B465" s="260" t="s">
        <v>6502</v>
      </c>
      <c r="C465" s="261" t="s">
        <v>6530</v>
      </c>
      <c r="D465" s="264" t="s">
        <v>6531</v>
      </c>
      <c r="E465" s="265" t="s">
        <v>5627</v>
      </c>
      <c r="F465" s="268" t="s">
        <v>6505</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6501</v>
      </c>
      <c r="B466" s="259" t="s">
        <v>6532</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6501</v>
      </c>
      <c r="B467" s="260" t="s">
        <v>6532</v>
      </c>
      <c r="C467" s="261" t="s">
        <v>6533</v>
      </c>
      <c r="D467" s="264" t="s">
        <v>6534</v>
      </c>
      <c r="E467" s="265" t="s">
        <v>5598</v>
      </c>
      <c r="F467" s="268" t="s">
        <v>5737</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6501</v>
      </c>
      <c r="B468" s="260" t="s">
        <v>6532</v>
      </c>
      <c r="C468" s="261" t="s">
        <v>6535</v>
      </c>
      <c r="D468" s="264" t="s">
        <v>6536</v>
      </c>
      <c r="E468" s="265" t="s">
        <v>5598</v>
      </c>
      <c r="F468" s="268" t="s">
        <v>5737</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6501</v>
      </c>
      <c r="B469" s="260" t="s">
        <v>6532</v>
      </c>
      <c r="C469" s="261" t="s">
        <v>6537</v>
      </c>
      <c r="D469" s="264" t="s">
        <v>6538</v>
      </c>
      <c r="E469" s="265" t="s">
        <v>5598</v>
      </c>
      <c r="F469" s="268" t="s">
        <v>5737</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6501</v>
      </c>
      <c r="B470" s="260" t="s">
        <v>6532</v>
      </c>
      <c r="C470" s="261" t="s">
        <v>6539</v>
      </c>
      <c r="D470" s="264" t="s">
        <v>6540</v>
      </c>
      <c r="E470" s="265" t="s">
        <v>5694</v>
      </c>
      <c r="F470" s="268" t="s">
        <v>6106</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6501</v>
      </c>
      <c r="B471" s="260" t="s">
        <v>6532</v>
      </c>
      <c r="C471" s="261" t="s">
        <v>6541</v>
      </c>
      <c r="D471" s="264" t="s">
        <v>6542</v>
      </c>
      <c r="E471" s="265" t="s">
        <v>5694</v>
      </c>
      <c r="F471" s="268" t="s">
        <v>6106</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6501</v>
      </c>
      <c r="B472" s="260" t="s">
        <v>6532</v>
      </c>
      <c r="C472" s="261" t="s">
        <v>6543</v>
      </c>
      <c r="D472" s="264" t="s">
        <v>6544</v>
      </c>
      <c r="E472" s="265" t="s">
        <v>5598</v>
      </c>
      <c r="F472" s="268" t="s">
        <v>6106</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6501</v>
      </c>
      <c r="B473" s="260" t="s">
        <v>6532</v>
      </c>
      <c r="C473" s="261" t="s">
        <v>6545</v>
      </c>
      <c r="D473" s="264" t="s">
        <v>6546</v>
      </c>
      <c r="E473" s="265" t="s">
        <v>5598</v>
      </c>
      <c r="F473" s="268" t="s">
        <v>6045</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6501</v>
      </c>
      <c r="B474" s="260" t="s">
        <v>6532</v>
      </c>
      <c r="C474" s="261" t="s">
        <v>6547</v>
      </c>
      <c r="D474" s="264" t="s">
        <v>6548</v>
      </c>
      <c r="E474" s="265" t="s">
        <v>5627</v>
      </c>
      <c r="F474" s="268" t="s">
        <v>6045</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6501</v>
      </c>
      <c r="B475" s="260" t="s">
        <v>6532</v>
      </c>
      <c r="C475" s="261" t="s">
        <v>6549</v>
      </c>
      <c r="D475" s="264" t="s">
        <v>6550</v>
      </c>
      <c r="E475" s="265" t="s">
        <v>5627</v>
      </c>
      <c r="F475" s="268" t="s">
        <v>6045</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6501</v>
      </c>
      <c r="B476" s="260" t="s">
        <v>6532</v>
      </c>
      <c r="C476" s="261" t="s">
        <v>6551</v>
      </c>
      <c r="D476" s="264" t="s">
        <v>6552</v>
      </c>
      <c r="E476" s="265" t="s">
        <v>5627</v>
      </c>
      <c r="F476" s="268" t="s">
        <v>6045</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6501</v>
      </c>
      <c r="B477" s="260" t="s">
        <v>6532</v>
      </c>
      <c r="C477" s="261" t="s">
        <v>6553</v>
      </c>
      <c r="D477" s="264" t="s">
        <v>6554</v>
      </c>
      <c r="E477" s="265" t="s">
        <v>5627</v>
      </c>
      <c r="F477" s="268" t="s">
        <v>6045</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6501</v>
      </c>
      <c r="B478" s="260" t="s">
        <v>6532</v>
      </c>
      <c r="C478" s="261" t="s">
        <v>6555</v>
      </c>
      <c r="D478" s="264" t="s">
        <v>6556</v>
      </c>
      <c r="E478" s="265" t="s">
        <v>5627</v>
      </c>
      <c r="F478" s="268" t="s">
        <v>6106</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6501</v>
      </c>
      <c r="B479" s="260" t="s">
        <v>6532</v>
      </c>
      <c r="C479" s="261" t="s">
        <v>6557</v>
      </c>
      <c r="D479" s="264" t="s">
        <v>6558</v>
      </c>
      <c r="E479" s="265" t="s">
        <v>5742</v>
      </c>
      <c r="F479" s="268" t="s">
        <v>6106</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6501</v>
      </c>
      <c r="B480" s="260" t="s">
        <v>6532</v>
      </c>
      <c r="C480" s="261" t="s">
        <v>6559</v>
      </c>
      <c r="D480" s="264" t="s">
        <v>6560</v>
      </c>
      <c r="E480" s="265" t="s">
        <v>5742</v>
      </c>
      <c r="F480" s="268" t="s">
        <v>6106</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6501</v>
      </c>
      <c r="B481" s="273" t="s">
        <v>6532</v>
      </c>
      <c r="C481" s="274" t="s">
        <v>6561</v>
      </c>
      <c r="D481" s="275" t="s">
        <v>6562</v>
      </c>
      <c r="E481" s="276" t="s">
        <v>5742</v>
      </c>
      <c r="F481" s="277" t="s">
        <v>5737</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852</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IFERROR(INDEX('Recommendations'!$H$2:$H$167, MATCH(H2,'Recommendations'!$A$2:$A$167,0))="Implemented", FALSE))</xm:f>
            <x14:dxf>
              <font>
                <color rgb="FF000000"/>
              </font>
              <fill>
                <patternFill>
                  <bgColor rgb="FF3C7D22"/>
                </patternFill>
              </fill>
            </x14:dxf>
          </x14:cfRule>
          <x14:cfRule type="expression" priority="2" id="{00000000-000E-0000-0B00-000002000000}">
            <xm:f>AND(H2&lt;&gt;"", IFERROR(INDEX('Recommendations'!$H$2:$H$167, MATCH(H2,'Recommendations'!$A$2:$A$167,0))="Compensated", FALSE))</xm:f>
            <x14:dxf>
              <font>
                <color rgb="FF000000"/>
              </font>
              <fill>
                <patternFill>
                  <bgColor rgb="FFC6E0B4"/>
                </patternFill>
              </fill>
            </x14:dxf>
          </x14:cfRule>
          <x14:cfRule type="expression" priority="3" id="{00000000-000E-0000-0B00-000003000000}">
            <xm:f>AND(H2&lt;&gt;"", IFERROR(INDEX('Recommendations'!$H$2:$H$167, MATCH(H2,'Recommendations'!$A$2:$A$167,0))="Testing", FALSE))</xm:f>
            <x14:dxf>
              <font>
                <color rgb="FF000000"/>
              </font>
              <fill>
                <patternFill>
                  <bgColor rgb="FFFFC000"/>
                </patternFill>
              </fill>
            </x14:dxf>
          </x14:cfRule>
          <x14:cfRule type="expression" priority="4" id="{00000000-000E-0000-0B00-000004000000}">
            <xm:f>AND(H2&lt;&gt;"", IFERROR(INDEX('Recommendations'!$H$2:$H$167, MATCH(H2,'Recommendations'!$A$2:$A$167,0))="Failed", FALSE))</xm:f>
            <x14:dxf>
              <font>
                <color rgb="FF000000"/>
              </font>
              <fill>
                <patternFill>
                  <bgColor rgb="FFD82891"/>
                </patternFill>
              </fill>
            </x14:dxf>
          </x14:cfRule>
          <x14:cfRule type="expression" priority="5" id="{00000000-000E-0000-0B00-000005000000}">
            <xm:f>AND(H2&lt;&gt;"", IFERROR(INDEX('Recommendations'!$H$2:$H$167, MATCH(H2,'Recommendations'!$A$2:$A$167,0))="Risk Accepted", FALSE))</xm:f>
            <x14:dxf>
              <font>
                <color rgb="FF000000"/>
              </font>
              <fill>
                <patternFill>
                  <bgColor rgb="FFD9D9D9"/>
                </patternFill>
              </fill>
            </x14:dxf>
          </x14:cfRule>
          <x14:cfRule type="expression" priority="6" id="{00000000-000E-0000-0B00-000006000000}">
            <xm:f>AND(H2&lt;&gt;"", IFERROR(INDEX('Recommendations'!$H$2:$H$167, MATCH(H2,'Recommendations'!$A$2:$A$167,0))="N/A",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36" width="9.1796875" style="18" customWidth="1"/>
    <col min="37" max="16384" width="9.1796875" style="18"/>
  </cols>
  <sheetData>
    <row r="2" spans="2:15" ht="31" x14ac:dyDescent="0.35">
      <c r="B2" s="292" t="s">
        <v>942</v>
      </c>
      <c r="C2" s="293"/>
      <c r="D2" s="293"/>
      <c r="E2" s="293"/>
      <c r="F2" s="293"/>
      <c r="G2" s="293"/>
      <c r="H2" s="293"/>
      <c r="I2" s="293"/>
    </row>
    <row r="4" spans="2:15" ht="18.5" x14ac:dyDescent="0.45">
      <c r="B4" s="42" t="s">
        <v>943</v>
      </c>
    </row>
    <row r="5" spans="2:15" x14ac:dyDescent="0.35">
      <c r="B5" s="44" t="s">
        <v>21</v>
      </c>
      <c r="C5" s="44" t="s">
        <v>944</v>
      </c>
      <c r="D5" s="44" t="s">
        <v>945</v>
      </c>
      <c r="F5" s="294" t="s">
        <v>946</v>
      </c>
      <c r="G5" s="294"/>
      <c r="H5" s="294"/>
      <c r="I5" s="295" t="s">
        <v>947</v>
      </c>
      <c r="J5" s="295"/>
      <c r="K5" s="295"/>
      <c r="L5" s="295"/>
      <c r="M5" s="295"/>
      <c r="N5" s="295"/>
      <c r="O5" s="295"/>
    </row>
    <row r="6" spans="2:15" x14ac:dyDescent="0.35">
      <c r="B6" s="50" t="s">
        <v>948</v>
      </c>
      <c r="C6" s="51">
        <v>166</v>
      </c>
      <c r="D6" s="52" t="s">
        <v>21</v>
      </c>
      <c r="F6" s="294" t="s">
        <v>949</v>
      </c>
      <c r="G6" s="294"/>
      <c r="H6" s="294"/>
      <c r="I6" s="296" t="s">
        <v>950</v>
      </c>
      <c r="J6" s="296"/>
      <c r="K6" s="296"/>
      <c r="L6" s="296"/>
      <c r="M6" s="296"/>
      <c r="N6" s="296"/>
      <c r="O6" s="296"/>
    </row>
    <row r="7" spans="2:15" x14ac:dyDescent="0.35">
      <c r="B7" s="53" t="s">
        <v>951</v>
      </c>
      <c r="C7" s="54">
        <f>C6-C8-C9</f>
        <v>166</v>
      </c>
      <c r="D7" s="55">
        <f>IF(C6&gt;0,C7/C6,0)</f>
        <v>1</v>
      </c>
      <c r="F7" s="294" t="s">
        <v>952</v>
      </c>
      <c r="G7" s="294"/>
      <c r="H7" s="294"/>
      <c r="I7" s="296" t="s">
        <v>950</v>
      </c>
      <c r="J7" s="296"/>
      <c r="K7" s="296"/>
      <c r="L7" s="296"/>
      <c r="M7" s="296"/>
      <c r="N7" s="296"/>
      <c r="O7" s="296"/>
    </row>
    <row r="8" spans="2:15" x14ac:dyDescent="0.35">
      <c r="B8" s="46" t="s">
        <v>953</v>
      </c>
      <c r="C8" s="47">
        <f>COUNTIF('Recommendations'!H:H,"Risk Accepted")</f>
        <v>0</v>
      </c>
      <c r="D8" s="48">
        <f>IF(C6&gt;0,C8/C6,0)</f>
        <v>0</v>
      </c>
      <c r="F8" s="294" t="s">
        <v>954</v>
      </c>
      <c r="G8" s="294"/>
      <c r="H8" s="294"/>
      <c r="I8" s="296" t="s">
        <v>950</v>
      </c>
      <c r="J8" s="296"/>
      <c r="K8" s="296"/>
      <c r="L8" s="296"/>
      <c r="M8" s="296"/>
      <c r="N8" s="296"/>
      <c r="O8" s="296"/>
    </row>
    <row r="9" spans="2:15" x14ac:dyDescent="0.35">
      <c r="B9" s="46" t="s">
        <v>955</v>
      </c>
      <c r="C9" s="47">
        <f>COUNTIF('Recommendations'!H:H,"N/A")</f>
        <v>0</v>
      </c>
      <c r="D9" s="48">
        <f>IF(C6&gt;0,C9/C6,0)</f>
        <v>0</v>
      </c>
      <c r="F9" s="294" t="s">
        <v>956</v>
      </c>
      <c r="G9" s="294"/>
      <c r="H9" s="294"/>
      <c r="I9" s="296" t="s">
        <v>950</v>
      </c>
      <c r="J9" s="296"/>
      <c r="K9" s="296"/>
      <c r="L9" s="296"/>
      <c r="M9" s="296"/>
      <c r="N9" s="296"/>
      <c r="O9" s="296"/>
    </row>
    <row r="12" spans="2:15" ht="18.5" x14ac:dyDescent="0.45">
      <c r="B12" s="42" t="s">
        <v>957</v>
      </c>
    </row>
    <row r="14" spans="2:15" x14ac:dyDescent="0.35">
      <c r="B14" s="56" t="s">
        <v>958</v>
      </c>
    </row>
    <row r="15" spans="2:15" x14ac:dyDescent="0.35">
      <c r="B15" s="44" t="s">
        <v>21</v>
      </c>
      <c r="C15" s="44" t="s">
        <v>959</v>
      </c>
      <c r="D15" s="44" t="s">
        <v>960</v>
      </c>
      <c r="E15" s="44" t="s">
        <v>961</v>
      </c>
      <c r="F15" s="44" t="s">
        <v>962</v>
      </c>
    </row>
    <row r="16" spans="2:15" x14ac:dyDescent="0.35">
      <c r="B16" s="46" t="s">
        <v>963</v>
      </c>
      <c r="C16" s="47">
        <f>COUNTIF('Recommendations'!M:M,"Resolved")</f>
        <v>0</v>
      </c>
      <c r="D16" s="47">
        <f>COUNTIF('Recommendations'!M:M,"Testing")</f>
        <v>0</v>
      </c>
      <c r="E16" s="47">
        <f>COUNTIF('Recommendations'!M:M,"Outstanding")</f>
        <v>166</v>
      </c>
      <c r="F16" s="47">
        <f>SUM(C16:E16)</f>
        <v>166</v>
      </c>
    </row>
    <row r="18" spans="2:6" x14ac:dyDescent="0.35">
      <c r="B18" s="56" t="s">
        <v>964</v>
      </c>
    </row>
    <row r="19" spans="2:6" x14ac:dyDescent="0.35">
      <c r="B19" s="57" t="s">
        <v>21</v>
      </c>
      <c r="C19" s="57" t="s">
        <v>959</v>
      </c>
      <c r="D19" s="57" t="s">
        <v>960</v>
      </c>
      <c r="E19" s="57" t="s">
        <v>961</v>
      </c>
      <c r="F19" s="57" t="s">
        <v>21</v>
      </c>
    </row>
    <row r="20" spans="2:6" x14ac:dyDescent="0.35">
      <c r="B20" s="46" t="s">
        <v>963</v>
      </c>
      <c r="C20" s="48">
        <f>IF(F16&gt;0, C16/F16, 0)</f>
        <v>0</v>
      </c>
      <c r="D20" s="48">
        <f>IF(F16&gt;0, D16/F16, 0)</f>
        <v>0</v>
      </c>
      <c r="E20" s="48">
        <f>IF(F16&gt;0, E16/F16, 0)</f>
        <v>1</v>
      </c>
      <c r="F20" s="49" t="s">
        <v>21</v>
      </c>
    </row>
    <row r="25" spans="2:6" ht="18.5" x14ac:dyDescent="0.45">
      <c r="B25" s="42" t="s">
        <v>965</v>
      </c>
    </row>
    <row r="27" spans="2:6" x14ac:dyDescent="0.35">
      <c r="B27" s="56" t="s">
        <v>958</v>
      </c>
    </row>
    <row r="28" spans="2:6" x14ac:dyDescent="0.35">
      <c r="B28" s="44" t="s">
        <v>3</v>
      </c>
      <c r="C28" s="44" t="s">
        <v>959</v>
      </c>
      <c r="D28" s="44" t="s">
        <v>960</v>
      </c>
      <c r="E28" s="44" t="s">
        <v>961</v>
      </c>
      <c r="F28" s="44" t="s">
        <v>962</v>
      </c>
    </row>
    <row r="29" spans="2:6" x14ac:dyDescent="0.35">
      <c r="B29" s="46" t="s">
        <v>235</v>
      </c>
      <c r="C29" s="47">
        <f>COUNTIFS('Recommendations'!D:D,"L3 Switch Security Technical Implementation Guide - Cisco; L3 Switch",'Recommendations'!M:M,"=Resolved")</f>
        <v>0</v>
      </c>
      <c r="D29" s="47">
        <f>COUNTIFS('Recommendations'!D:D,"=L3 Switch Security Technical Implementation Guide - Cisco; L3 Switch",'Recommendations'!M:M,"=Testing")</f>
        <v>0</v>
      </c>
      <c r="E29" s="47">
        <f>COUNTIFS('Recommendations'!D:D,"=L3 Switch Security Technical Implementation Guide - Cisco; L3 Switch",'Recommendations'!M:M,"=Outstanding")</f>
        <v>19</v>
      </c>
      <c r="F29" s="47">
        <f t="shared" ref="F29:F34" si="0">SUM(C29:E29)</f>
        <v>19</v>
      </c>
    </row>
    <row r="30" spans="2:6" x14ac:dyDescent="0.35">
      <c r="B30" s="46" t="s">
        <v>123</v>
      </c>
      <c r="C30" s="47">
        <f>COUNTIFS('Recommendations'!D:D,"L3 Switch Security Technical Implementation Guide - Cisco; L3 Switch; Router Security Technical Implementation Guide Cisco; Router",'Recommendations'!M:M,"=Resolved")</f>
        <v>0</v>
      </c>
      <c r="D30" s="47">
        <f>COUNTIFS('Recommendations'!D:D,"=L3 Switch Security Technical Implementation Guide - Cisco; L3 Switch; Router Security Technical Implementation Guide Cisco; Router",'Recommendations'!M:M,"=Testing")</f>
        <v>0</v>
      </c>
      <c r="E30" s="47">
        <f>COUNTIFS('Recommendations'!D:D,"=L3 Switch Security Technical Implementation Guide - Cisco; L3 Switch; Router Security Technical Implementation Guide Cisco; Router",'Recommendations'!M:M,"=Outstanding")</f>
        <v>1</v>
      </c>
      <c r="F30" s="47">
        <f t="shared" si="0"/>
        <v>1</v>
      </c>
    </row>
    <row r="31" spans="2:6" x14ac:dyDescent="0.35">
      <c r="B31" s="46" t="s">
        <v>17</v>
      </c>
      <c r="C31" s="47">
        <f>COUNTIFS('Recommendations'!D:D,"L3 Switch Security Technical Implementation Guide - Cisco; L3 Switch; Router Security Technical Implementation Guide Cisco; Router Security Technical Implementation Guide Juniper; Router",'Recommendations'!M:M,"=Resolved")</f>
        <v>0</v>
      </c>
      <c r="D31" s="47">
        <f>COUNTIFS('Recommendations'!D:D,"=L3 Switch Security Technical Implementation Guide - Cisco; L3 Switch; Router Security Technical Implementation Guide Cisco; Router Security Technical Implementation Guide Juniper; Router",'Recommendations'!M:M,"=Testing")</f>
        <v>0</v>
      </c>
      <c r="E31" s="47">
        <f>COUNTIFS('Recommendations'!D:D,"=L3 Switch Security Technical Implementation Guide - Cisco; L3 Switch; Router Security Technical Implementation Guide Cisco; Router Security Technical Implementation Guide Juniper; Router",'Recommendations'!M:M,"=Outstanding")</f>
        <v>130</v>
      </c>
      <c r="F31" s="47">
        <f t="shared" si="0"/>
        <v>130</v>
      </c>
    </row>
    <row r="32" spans="2:6" x14ac:dyDescent="0.35">
      <c r="B32" s="46" t="s">
        <v>134</v>
      </c>
      <c r="C32" s="47">
        <f>COUNTIFS('Recommendations'!D:D,"L3 Switch Security Technical Implementation Guide - Cisco; Router Security Technical Implementation Guide Cisco",'Recommendations'!M:M,"=Resolved")</f>
        <v>0</v>
      </c>
      <c r="D32" s="47">
        <f>COUNTIFS('Recommendations'!D:D,"=L3 Switch Security Technical Implementation Guide - Cisco; Router Security Technical Implementation Guide Cisco",'Recommendations'!M:M,"=Testing")</f>
        <v>0</v>
      </c>
      <c r="E32" s="47">
        <f>COUNTIFS('Recommendations'!D:D,"=L3 Switch Security Technical Implementation Guide - Cisco; Router Security Technical Implementation Guide Cisco",'Recommendations'!M:M,"=Outstanding")</f>
        <v>14</v>
      </c>
      <c r="F32" s="47">
        <f t="shared" si="0"/>
        <v>14</v>
      </c>
    </row>
    <row r="33" spans="2:6" x14ac:dyDescent="0.35">
      <c r="B33" s="46" t="s">
        <v>397</v>
      </c>
      <c r="C33" s="47">
        <f>COUNTIFS('Recommendations'!D:D,"L3 Switch; Router Security Technical Implementation Guide Juniper; Router",'Recommendations'!M:M,"=Resolved")</f>
        <v>0</v>
      </c>
      <c r="D33" s="47">
        <f>COUNTIFS('Recommendations'!D:D,"=L3 Switch; Router Security Technical Implementation Guide Juniper; Router",'Recommendations'!M:M,"=Testing")</f>
        <v>0</v>
      </c>
      <c r="E33" s="47">
        <f>COUNTIFS('Recommendations'!D:D,"=L3 Switch; Router Security Technical Implementation Guide Juniper; Router",'Recommendations'!M:M,"=Outstanding")</f>
        <v>1</v>
      </c>
      <c r="F33" s="47">
        <f t="shared" si="0"/>
        <v>1</v>
      </c>
    </row>
    <row r="34" spans="2:6" x14ac:dyDescent="0.35">
      <c r="B34" s="46" t="s">
        <v>266</v>
      </c>
      <c r="C34" s="47">
        <f>COUNTIFS('Recommendations'!D:D,"Router Security Technical Implementation Guide Juniper",'Recommendations'!M:M,"=Resolved")</f>
        <v>0</v>
      </c>
      <c r="D34" s="47">
        <f>COUNTIFS('Recommendations'!D:D,"=Router Security Technical Implementation Guide Juniper",'Recommendations'!M:M,"=Testing")</f>
        <v>0</v>
      </c>
      <c r="E34" s="47">
        <f>COUNTIFS('Recommendations'!D:D,"=Router Security Technical Implementation Guide Juniper",'Recommendations'!M:M,"=Outstanding")</f>
        <v>1</v>
      </c>
      <c r="F34" s="47">
        <f t="shared" si="0"/>
        <v>1</v>
      </c>
    </row>
    <row r="36" spans="2:6" x14ac:dyDescent="0.35">
      <c r="B36" s="56" t="s">
        <v>964</v>
      </c>
    </row>
    <row r="37" spans="2:6" x14ac:dyDescent="0.35">
      <c r="B37" s="57" t="s">
        <v>3</v>
      </c>
      <c r="C37" s="57" t="s">
        <v>959</v>
      </c>
      <c r="D37" s="57" t="s">
        <v>960</v>
      </c>
      <c r="E37" s="57" t="s">
        <v>961</v>
      </c>
      <c r="F37" s="57" t="s">
        <v>21</v>
      </c>
    </row>
    <row r="38" spans="2:6" x14ac:dyDescent="0.35">
      <c r="B38" s="46" t="s">
        <v>235</v>
      </c>
      <c r="C38" s="48">
        <f t="shared" ref="C38:C43" si="1">IF(F29&gt;0, C29/F29, 0)</f>
        <v>0</v>
      </c>
      <c r="D38" s="48">
        <f t="shared" ref="D38:D43" si="2">IF(F29&gt;0, D29/F29, 0)</f>
        <v>0</v>
      </c>
      <c r="E38" s="48">
        <f t="shared" ref="E38:E43" si="3">IF(F29&gt;0, E29/F29, 0)</f>
        <v>1</v>
      </c>
      <c r="F38" s="49" t="s">
        <v>21</v>
      </c>
    </row>
    <row r="39" spans="2:6" x14ac:dyDescent="0.35">
      <c r="B39" s="46" t="s">
        <v>123</v>
      </c>
      <c r="C39" s="48">
        <f t="shared" si="1"/>
        <v>0</v>
      </c>
      <c r="D39" s="48">
        <f t="shared" si="2"/>
        <v>0</v>
      </c>
      <c r="E39" s="48">
        <f t="shared" si="3"/>
        <v>1</v>
      </c>
      <c r="F39" s="49" t="s">
        <v>21</v>
      </c>
    </row>
    <row r="40" spans="2:6" x14ac:dyDescent="0.35">
      <c r="B40" s="46" t="s">
        <v>17</v>
      </c>
      <c r="C40" s="48">
        <f t="shared" si="1"/>
        <v>0</v>
      </c>
      <c r="D40" s="48">
        <f t="shared" si="2"/>
        <v>0</v>
      </c>
      <c r="E40" s="48">
        <f t="shared" si="3"/>
        <v>1</v>
      </c>
      <c r="F40" s="49" t="s">
        <v>21</v>
      </c>
    </row>
    <row r="41" spans="2:6" x14ac:dyDescent="0.35">
      <c r="B41" s="46" t="s">
        <v>134</v>
      </c>
      <c r="C41" s="48">
        <f t="shared" si="1"/>
        <v>0</v>
      </c>
      <c r="D41" s="48">
        <f t="shared" si="2"/>
        <v>0</v>
      </c>
      <c r="E41" s="48">
        <f t="shared" si="3"/>
        <v>1</v>
      </c>
      <c r="F41" s="49" t="s">
        <v>21</v>
      </c>
    </row>
    <row r="42" spans="2:6" x14ac:dyDescent="0.35">
      <c r="B42" s="46" t="s">
        <v>397</v>
      </c>
      <c r="C42" s="48">
        <f t="shared" si="1"/>
        <v>0</v>
      </c>
      <c r="D42" s="48">
        <f t="shared" si="2"/>
        <v>0</v>
      </c>
      <c r="E42" s="48">
        <f t="shared" si="3"/>
        <v>1</v>
      </c>
      <c r="F42" s="49" t="s">
        <v>21</v>
      </c>
    </row>
    <row r="43" spans="2:6" x14ac:dyDescent="0.35">
      <c r="B43" s="46" t="s">
        <v>266</v>
      </c>
      <c r="C43" s="48">
        <f t="shared" si="1"/>
        <v>0</v>
      </c>
      <c r="D43" s="48">
        <f t="shared" si="2"/>
        <v>0</v>
      </c>
      <c r="E43" s="48">
        <f t="shared" si="3"/>
        <v>1</v>
      </c>
      <c r="F43" s="49" t="s">
        <v>21</v>
      </c>
    </row>
    <row r="48" spans="2:6" ht="18.5" x14ac:dyDescent="0.45">
      <c r="B48" s="42" t="s">
        <v>966</v>
      </c>
    </row>
    <row r="50" spans="2:6" x14ac:dyDescent="0.35">
      <c r="B50" s="56" t="s">
        <v>958</v>
      </c>
    </row>
    <row r="51" spans="2:6" x14ac:dyDescent="0.35">
      <c r="B51" s="44" t="s">
        <v>6</v>
      </c>
      <c r="C51" s="44" t="s">
        <v>959</v>
      </c>
      <c r="D51" s="44" t="s">
        <v>960</v>
      </c>
      <c r="E51" s="44" t="s">
        <v>961</v>
      </c>
      <c r="F51" s="44" t="s">
        <v>962</v>
      </c>
    </row>
    <row r="52" spans="2:6" x14ac:dyDescent="0.35">
      <c r="B52" s="46" t="s">
        <v>967</v>
      </c>
      <c r="C52" s="47">
        <f>COUNTIFS('Recommendations'!G:G,"Phase1",'Recommendations'!M:M,"=Resolved")</f>
        <v>0</v>
      </c>
      <c r="D52" s="47">
        <f>COUNTIFS('Recommendations'!G:G,"=Phase1",'Recommendations'!M:M,"=Testing")</f>
        <v>0</v>
      </c>
      <c r="E52" s="47">
        <f>COUNTIFS('Recommendations'!G:G,"=Phase1",'Recommendations'!M:M,"=Outstanding")</f>
        <v>0</v>
      </c>
      <c r="F52" s="47">
        <f t="shared" ref="F52:F57" si="4">SUM(C52:E52)</f>
        <v>0</v>
      </c>
    </row>
    <row r="53" spans="2:6" x14ac:dyDescent="0.35">
      <c r="B53" s="46" t="s">
        <v>968</v>
      </c>
      <c r="C53" s="47">
        <f>COUNTIFS('Recommendations'!G:G,"Phase2",'Recommendations'!M:M,"=Resolved")</f>
        <v>0</v>
      </c>
      <c r="D53" s="47">
        <f>COUNTIFS('Recommendations'!G:G,"=Phase2",'Recommendations'!M:M,"=Testing")</f>
        <v>0</v>
      </c>
      <c r="E53" s="47">
        <f>COUNTIFS('Recommendations'!G:G,"=Phase2",'Recommendations'!M:M,"=Outstanding")</f>
        <v>0</v>
      </c>
      <c r="F53" s="47">
        <f t="shared" si="4"/>
        <v>0</v>
      </c>
    </row>
    <row r="54" spans="2:6" x14ac:dyDescent="0.35">
      <c r="B54" s="46" t="s">
        <v>969</v>
      </c>
      <c r="C54" s="47">
        <f>COUNTIFS('Recommendations'!G:G,"Phase3",'Recommendations'!M:M,"=Resolved")</f>
        <v>0</v>
      </c>
      <c r="D54" s="47">
        <f>COUNTIFS('Recommendations'!G:G,"=Phase3",'Recommendations'!M:M,"=Testing")</f>
        <v>0</v>
      </c>
      <c r="E54" s="47">
        <f>COUNTIFS('Recommendations'!G:G,"=Phase3",'Recommendations'!M:M,"=Outstanding")</f>
        <v>0</v>
      </c>
      <c r="F54" s="47">
        <f t="shared" si="4"/>
        <v>0</v>
      </c>
    </row>
    <row r="55" spans="2:6" x14ac:dyDescent="0.35">
      <c r="B55" s="46" t="s">
        <v>970</v>
      </c>
      <c r="C55" s="47">
        <f>COUNTIFS('Recommendations'!G:G,"Phase4",'Recommendations'!M:M,"=Resolved")</f>
        <v>0</v>
      </c>
      <c r="D55" s="47">
        <f>COUNTIFS('Recommendations'!G:G,"=Phase4",'Recommendations'!M:M,"=Testing")</f>
        <v>0</v>
      </c>
      <c r="E55" s="47">
        <f>COUNTIFS('Recommendations'!G:G,"=Phase4",'Recommendations'!M:M,"=Outstanding")</f>
        <v>0</v>
      </c>
      <c r="F55" s="47">
        <f t="shared" si="4"/>
        <v>0</v>
      </c>
    </row>
    <row r="56" spans="2:6" x14ac:dyDescent="0.35">
      <c r="B56" s="46" t="s">
        <v>971</v>
      </c>
      <c r="C56" s="47">
        <f>COUNTIFS('Recommendations'!G:G,"Phase5",'Recommendations'!M:M,"=Resolved")</f>
        <v>0</v>
      </c>
      <c r="D56" s="47">
        <f>COUNTIFS('Recommendations'!G:G,"=Phase5",'Recommendations'!M:M,"=Testing")</f>
        <v>0</v>
      </c>
      <c r="E56" s="47">
        <f>COUNTIFS('Recommendations'!G:G,"=Phase5",'Recommendations'!M:M,"=Outstanding")</f>
        <v>0</v>
      </c>
      <c r="F56" s="47">
        <f t="shared" si="4"/>
        <v>0</v>
      </c>
    </row>
    <row r="57" spans="2:6" x14ac:dyDescent="0.35">
      <c r="B57" s="46" t="s">
        <v>20</v>
      </c>
      <c r="C57" s="47">
        <f>COUNTIFS('Recommendations'!G:G,"Pending",'Recommendations'!M:M,"=Resolved")</f>
        <v>0</v>
      </c>
      <c r="D57" s="47">
        <f>COUNTIFS('Recommendations'!G:G,"=Pending",'Recommendations'!M:M,"=Testing")</f>
        <v>0</v>
      </c>
      <c r="E57" s="47">
        <f>COUNTIFS('Recommendations'!G:G,"=Pending",'Recommendations'!M:M,"=Outstanding")</f>
        <v>166</v>
      </c>
      <c r="F57" s="47">
        <f t="shared" si="4"/>
        <v>166</v>
      </c>
    </row>
    <row r="59" spans="2:6" x14ac:dyDescent="0.35">
      <c r="B59" s="56" t="s">
        <v>964</v>
      </c>
    </row>
    <row r="60" spans="2:6" x14ac:dyDescent="0.35">
      <c r="B60" s="57" t="s">
        <v>6</v>
      </c>
      <c r="C60" s="57" t="s">
        <v>959</v>
      </c>
      <c r="D60" s="57" t="s">
        <v>960</v>
      </c>
      <c r="E60" s="57" t="s">
        <v>961</v>
      </c>
      <c r="F60" s="57" t="s">
        <v>21</v>
      </c>
    </row>
    <row r="61" spans="2:6" x14ac:dyDescent="0.35">
      <c r="B61" s="46" t="s">
        <v>967</v>
      </c>
      <c r="C61" s="48">
        <f t="shared" ref="C61:C66" si="5">IF(F52&gt;0, C52/F52, 0)</f>
        <v>0</v>
      </c>
      <c r="D61" s="48">
        <f t="shared" ref="D61:D66" si="6">IF(F52&gt;0, D52/F52, 0)</f>
        <v>0</v>
      </c>
      <c r="E61" s="48">
        <f t="shared" ref="E61:E66" si="7">IF(F52&gt;0, E52/F52, 0)</f>
        <v>0</v>
      </c>
      <c r="F61" s="49" t="s">
        <v>21</v>
      </c>
    </row>
    <row r="62" spans="2:6" x14ac:dyDescent="0.35">
      <c r="B62" s="46" t="s">
        <v>968</v>
      </c>
      <c r="C62" s="48">
        <f t="shared" si="5"/>
        <v>0</v>
      </c>
      <c r="D62" s="48">
        <f t="shared" si="6"/>
        <v>0</v>
      </c>
      <c r="E62" s="48">
        <f t="shared" si="7"/>
        <v>0</v>
      </c>
      <c r="F62" s="49" t="s">
        <v>21</v>
      </c>
    </row>
    <row r="63" spans="2:6" x14ac:dyDescent="0.35">
      <c r="B63" s="46" t="s">
        <v>969</v>
      </c>
      <c r="C63" s="48">
        <f t="shared" si="5"/>
        <v>0</v>
      </c>
      <c r="D63" s="48">
        <f t="shared" si="6"/>
        <v>0</v>
      </c>
      <c r="E63" s="48">
        <f t="shared" si="7"/>
        <v>0</v>
      </c>
      <c r="F63" s="49" t="s">
        <v>21</v>
      </c>
    </row>
    <row r="64" spans="2:6" x14ac:dyDescent="0.35">
      <c r="B64" s="46" t="s">
        <v>970</v>
      </c>
      <c r="C64" s="48">
        <f t="shared" si="5"/>
        <v>0</v>
      </c>
      <c r="D64" s="48">
        <f t="shared" si="6"/>
        <v>0</v>
      </c>
      <c r="E64" s="48">
        <f t="shared" si="7"/>
        <v>0</v>
      </c>
      <c r="F64" s="49" t="s">
        <v>21</v>
      </c>
    </row>
    <row r="65" spans="2:6" x14ac:dyDescent="0.35">
      <c r="B65" s="46" t="s">
        <v>971</v>
      </c>
      <c r="C65" s="48">
        <f t="shared" si="5"/>
        <v>0</v>
      </c>
      <c r="D65" s="48">
        <f t="shared" si="6"/>
        <v>0</v>
      </c>
      <c r="E65" s="48">
        <f t="shared" si="7"/>
        <v>0</v>
      </c>
      <c r="F65" s="49" t="s">
        <v>21</v>
      </c>
    </row>
    <row r="66" spans="2:6" x14ac:dyDescent="0.35">
      <c r="B66" s="46" t="s">
        <v>20</v>
      </c>
      <c r="C66" s="48">
        <f t="shared" si="5"/>
        <v>0</v>
      </c>
      <c r="D66" s="48">
        <f t="shared" si="6"/>
        <v>0</v>
      </c>
      <c r="E66" s="48">
        <f t="shared" si="7"/>
        <v>1</v>
      </c>
      <c r="F66" s="49" t="s">
        <v>21</v>
      </c>
    </row>
    <row r="71" spans="2:6" ht="18.5" x14ac:dyDescent="0.45">
      <c r="B71" s="42" t="s">
        <v>972</v>
      </c>
    </row>
    <row r="73" spans="2:6" x14ac:dyDescent="0.35">
      <c r="B73" s="56" t="s">
        <v>958</v>
      </c>
    </row>
    <row r="74" spans="2:6" x14ac:dyDescent="0.35">
      <c r="B74" s="44" t="s">
        <v>2</v>
      </c>
      <c r="C74" s="44" t="s">
        <v>959</v>
      </c>
      <c r="D74" s="44" t="s">
        <v>960</v>
      </c>
      <c r="E74" s="44" t="s">
        <v>961</v>
      </c>
      <c r="F74" s="44" t="s">
        <v>962</v>
      </c>
    </row>
    <row r="75" spans="2:6" x14ac:dyDescent="0.35">
      <c r="B75" s="46" t="s">
        <v>33</v>
      </c>
      <c r="C75" s="47">
        <f>COUNTIFS('Recommendations'!C:C,"CAT I (High)",'Recommendations'!M:M,"=Resolved")</f>
        <v>0</v>
      </c>
      <c r="D75" s="47">
        <f>COUNTIFS('Recommendations'!C:C,"=CAT I (High)",'Recommendations'!M:M,"=Testing")</f>
        <v>0</v>
      </c>
      <c r="E75" s="47">
        <f>COUNTIFS('Recommendations'!C:C,"=CAT I (High)",'Recommendations'!M:M,"=Outstanding")</f>
        <v>24</v>
      </c>
      <c r="F75" s="47">
        <f>SUM(C75:E75)</f>
        <v>24</v>
      </c>
    </row>
    <row r="76" spans="2:6" x14ac:dyDescent="0.35">
      <c r="B76" s="46" t="s">
        <v>27</v>
      </c>
      <c r="C76" s="47">
        <f>COUNTIFS('Recommendations'!C:C,"CAT II (Medium)",'Recommendations'!M:M,"=Resolved")</f>
        <v>0</v>
      </c>
      <c r="D76" s="47">
        <f>COUNTIFS('Recommendations'!C:C,"=CAT II (Medium)",'Recommendations'!M:M,"=Testing")</f>
        <v>0</v>
      </c>
      <c r="E76" s="47">
        <f>COUNTIFS('Recommendations'!C:C,"=CAT II (Medium)",'Recommendations'!M:M,"=Outstanding")</f>
        <v>102</v>
      </c>
      <c r="F76" s="47">
        <f>SUM(C76:E76)</f>
        <v>102</v>
      </c>
    </row>
    <row r="77" spans="2:6" x14ac:dyDescent="0.35">
      <c r="B77" s="46" t="s">
        <v>16</v>
      </c>
      <c r="C77" s="47">
        <f>COUNTIFS('Recommendations'!C:C,"CAT III (Low)",'Recommendations'!M:M,"=Resolved")</f>
        <v>0</v>
      </c>
      <c r="D77" s="47">
        <f>COUNTIFS('Recommendations'!C:C,"=CAT III (Low)",'Recommendations'!M:M,"=Testing")</f>
        <v>0</v>
      </c>
      <c r="E77" s="47">
        <f>COUNTIFS('Recommendations'!C:C,"=CAT III (Low)",'Recommendations'!M:M,"=Outstanding")</f>
        <v>40</v>
      </c>
      <c r="F77" s="47">
        <f>SUM(C77:E77)</f>
        <v>40</v>
      </c>
    </row>
    <row r="79" spans="2:6" x14ac:dyDescent="0.35">
      <c r="B79" s="56" t="s">
        <v>964</v>
      </c>
    </row>
    <row r="80" spans="2:6" x14ac:dyDescent="0.35">
      <c r="B80" s="57" t="s">
        <v>2</v>
      </c>
      <c r="C80" s="57" t="s">
        <v>959</v>
      </c>
      <c r="D80" s="57" t="s">
        <v>960</v>
      </c>
      <c r="E80" s="57" t="s">
        <v>961</v>
      </c>
      <c r="F80" s="57" t="s">
        <v>21</v>
      </c>
    </row>
    <row r="81" spans="2:6" x14ac:dyDescent="0.35">
      <c r="B81" s="46" t="s">
        <v>33</v>
      </c>
      <c r="C81" s="48">
        <f>IF(F75&gt;0, C75/F75, 0)</f>
        <v>0</v>
      </c>
      <c r="D81" s="48">
        <f>IF(F75&gt;0, D75/F75, 0)</f>
        <v>0</v>
      </c>
      <c r="E81" s="48">
        <f>IF(F75&gt;0, E75/F75, 0)</f>
        <v>1</v>
      </c>
      <c r="F81" s="49" t="s">
        <v>21</v>
      </c>
    </row>
    <row r="82" spans="2:6" x14ac:dyDescent="0.35">
      <c r="B82" s="46" t="s">
        <v>27</v>
      </c>
      <c r="C82" s="48">
        <f>IF(F76&gt;0, C76/F76, 0)</f>
        <v>0</v>
      </c>
      <c r="D82" s="48">
        <f>IF(F76&gt;0, D76/F76, 0)</f>
        <v>0</v>
      </c>
      <c r="E82" s="48">
        <f>IF(F76&gt;0, E76/F76, 0)</f>
        <v>1</v>
      </c>
      <c r="F82" s="49" t="s">
        <v>21</v>
      </c>
    </row>
    <row r="83" spans="2:6" x14ac:dyDescent="0.35">
      <c r="B83" s="46" t="s">
        <v>16</v>
      </c>
      <c r="C83" s="48">
        <f>IF(F77&gt;0, C77/F77, 0)</f>
        <v>0</v>
      </c>
      <c r="D83" s="48">
        <f>IF(F77&gt;0, D77/F77, 0)</f>
        <v>0</v>
      </c>
      <c r="E83" s="48">
        <f>IF(F77&gt;0, E77/F77, 0)</f>
        <v>1</v>
      </c>
      <c r="F83" s="49" t="s">
        <v>21</v>
      </c>
    </row>
    <row r="88" spans="2:6" ht="18.5" x14ac:dyDescent="0.45">
      <c r="B88" s="42" t="s">
        <v>973</v>
      </c>
    </row>
    <row r="90" spans="2:6" x14ac:dyDescent="0.35">
      <c r="B90" s="56" t="s">
        <v>958</v>
      </c>
    </row>
    <row r="91" spans="2:6" x14ac:dyDescent="0.35">
      <c r="B91" s="44" t="s">
        <v>4</v>
      </c>
      <c r="C91" s="44" t="s">
        <v>959</v>
      </c>
      <c r="D91" s="44" t="s">
        <v>960</v>
      </c>
      <c r="E91" s="44" t="s">
        <v>961</v>
      </c>
      <c r="F91" s="44" t="s">
        <v>962</v>
      </c>
    </row>
    <row r="92" spans="2:6" x14ac:dyDescent="0.35">
      <c r="B92" s="46" t="s">
        <v>974</v>
      </c>
      <c r="C92" s="47">
        <f>COUNTIFS('Recommendations'!E:E,"Must",'Recommendations'!M:M,"=Resolved")</f>
        <v>0</v>
      </c>
      <c r="D92" s="47">
        <f>COUNTIFS('Recommendations'!E:E,"=Must",'Recommendations'!M:M,"=Testing")</f>
        <v>0</v>
      </c>
      <c r="E92" s="47">
        <f>COUNTIFS('Recommendations'!E:E,"=Must",'Recommendations'!M:M,"=Outstanding")</f>
        <v>0</v>
      </c>
      <c r="F92" s="47">
        <f>SUM(C92:E92)</f>
        <v>0</v>
      </c>
    </row>
    <row r="93" spans="2:6" x14ac:dyDescent="0.35">
      <c r="B93" s="46" t="s">
        <v>975</v>
      </c>
      <c r="C93" s="47">
        <f>COUNTIFS('Recommendations'!E:E,"Should",'Recommendations'!M:M,"=Resolved")</f>
        <v>0</v>
      </c>
      <c r="D93" s="47">
        <f>COUNTIFS('Recommendations'!E:E,"=Should",'Recommendations'!M:M,"=Testing")</f>
        <v>0</v>
      </c>
      <c r="E93" s="47">
        <f>COUNTIFS('Recommendations'!E:E,"=Should",'Recommendations'!M:M,"=Outstanding")</f>
        <v>0</v>
      </c>
      <c r="F93" s="47">
        <f>SUM(C93:E93)</f>
        <v>0</v>
      </c>
    </row>
    <row r="94" spans="2:6" x14ac:dyDescent="0.35">
      <c r="B94" s="46" t="s">
        <v>976</v>
      </c>
      <c r="C94" s="47">
        <f>COUNTIFS('Recommendations'!E:E,"Could",'Recommendations'!M:M,"=Resolved")</f>
        <v>0</v>
      </c>
      <c r="D94" s="47">
        <f>COUNTIFS('Recommendations'!E:E,"=Could",'Recommendations'!M:M,"=Testing")</f>
        <v>0</v>
      </c>
      <c r="E94" s="47">
        <f>COUNTIFS('Recommendations'!E:E,"=Could",'Recommendations'!M:M,"=Outstanding")</f>
        <v>0</v>
      </c>
      <c r="F94" s="47">
        <f>SUM(C94:E94)</f>
        <v>0</v>
      </c>
    </row>
    <row r="95" spans="2:6" x14ac:dyDescent="0.35">
      <c r="B95" s="46" t="s">
        <v>977</v>
      </c>
      <c r="C95" s="47">
        <f>COUNTIFS('Recommendations'!E:E,"Won't",'Recommendations'!M:M,"=Resolved")</f>
        <v>0</v>
      </c>
      <c r="D95" s="47">
        <f>COUNTIFS('Recommendations'!E:E,"=Won't",'Recommendations'!M:M,"=Testing")</f>
        <v>0</v>
      </c>
      <c r="E95" s="47">
        <f>COUNTIFS('Recommendations'!E:E,"=Won't",'Recommendations'!M:M,"=Outstanding")</f>
        <v>0</v>
      </c>
      <c r="F95" s="47">
        <f>SUM(C95:E95)</f>
        <v>0</v>
      </c>
    </row>
    <row r="96" spans="2:6" x14ac:dyDescent="0.35">
      <c r="B96" s="46" t="s">
        <v>18</v>
      </c>
      <c r="C96" s="47">
        <f>COUNTIFS('Recommendations'!E:E,"Unassigned",'Recommendations'!M:M,"=Resolved")</f>
        <v>0</v>
      </c>
      <c r="D96" s="47">
        <f>COUNTIFS('Recommendations'!E:E,"=Unassigned",'Recommendations'!M:M,"=Testing")</f>
        <v>0</v>
      </c>
      <c r="E96" s="47">
        <f>COUNTIFS('Recommendations'!E:E,"=Unassigned",'Recommendations'!M:M,"=Outstanding")</f>
        <v>166</v>
      </c>
      <c r="F96" s="47">
        <f>SUM(C96:E96)</f>
        <v>166</v>
      </c>
    </row>
    <row r="98" spans="2:6" x14ac:dyDescent="0.35">
      <c r="B98" s="56" t="s">
        <v>964</v>
      </c>
    </row>
    <row r="99" spans="2:6" x14ac:dyDescent="0.35">
      <c r="B99" s="57" t="s">
        <v>4</v>
      </c>
      <c r="C99" s="57" t="s">
        <v>959</v>
      </c>
      <c r="D99" s="57" t="s">
        <v>960</v>
      </c>
      <c r="E99" s="57" t="s">
        <v>961</v>
      </c>
      <c r="F99" s="57" t="s">
        <v>21</v>
      </c>
    </row>
    <row r="100" spans="2:6" x14ac:dyDescent="0.35">
      <c r="B100" s="46" t="s">
        <v>974</v>
      </c>
      <c r="C100" s="48">
        <f>IF(F92&gt;0, C92/F92, 0)</f>
        <v>0</v>
      </c>
      <c r="D100" s="48">
        <f>IF(F92&gt;0, D92/F92, 0)</f>
        <v>0</v>
      </c>
      <c r="E100" s="48">
        <f>IF(F92&gt;0, E92/F92, 0)</f>
        <v>0</v>
      </c>
      <c r="F100" s="49" t="s">
        <v>21</v>
      </c>
    </row>
    <row r="101" spans="2:6" x14ac:dyDescent="0.35">
      <c r="B101" s="46" t="s">
        <v>975</v>
      </c>
      <c r="C101" s="48">
        <f>IF(F93&gt;0, C93/F93, 0)</f>
        <v>0</v>
      </c>
      <c r="D101" s="48">
        <f>IF(F93&gt;0, D93/F93, 0)</f>
        <v>0</v>
      </c>
      <c r="E101" s="48">
        <f>IF(F93&gt;0, E93/F93, 0)</f>
        <v>0</v>
      </c>
      <c r="F101" s="49" t="s">
        <v>21</v>
      </c>
    </row>
    <row r="102" spans="2:6" x14ac:dyDescent="0.35">
      <c r="B102" s="46" t="s">
        <v>976</v>
      </c>
      <c r="C102" s="48">
        <f>IF(F94&gt;0, C94/F94, 0)</f>
        <v>0</v>
      </c>
      <c r="D102" s="48">
        <f>IF(F94&gt;0, D94/F94, 0)</f>
        <v>0</v>
      </c>
      <c r="E102" s="48">
        <f>IF(F94&gt;0, E94/F94, 0)</f>
        <v>0</v>
      </c>
      <c r="F102" s="49" t="s">
        <v>21</v>
      </c>
    </row>
    <row r="103" spans="2:6" x14ac:dyDescent="0.35">
      <c r="B103" s="46" t="s">
        <v>977</v>
      </c>
      <c r="C103" s="48">
        <f>IF(F95&gt;0, C95/F95, 0)</f>
        <v>0</v>
      </c>
      <c r="D103" s="48">
        <f>IF(F95&gt;0, D95/F95, 0)</f>
        <v>0</v>
      </c>
      <c r="E103" s="48">
        <f>IF(F95&gt;0, E95/F95, 0)</f>
        <v>0</v>
      </c>
      <c r="F103" s="49" t="s">
        <v>21</v>
      </c>
    </row>
    <row r="104" spans="2:6" x14ac:dyDescent="0.35">
      <c r="B104" s="46" t="s">
        <v>18</v>
      </c>
      <c r="C104" s="48">
        <f>IF(F96&gt;0, C96/F96, 0)</f>
        <v>0</v>
      </c>
      <c r="D104" s="48">
        <f>IF(F96&gt;0, D96/F96, 0)</f>
        <v>0</v>
      </c>
      <c r="E104" s="48">
        <f>IF(F96&gt;0, E96/F96, 0)</f>
        <v>1</v>
      </c>
      <c r="F104" s="49" t="s">
        <v>21</v>
      </c>
    </row>
    <row r="109" spans="2:6" ht="18.5" x14ac:dyDescent="0.45">
      <c r="B109" s="42" t="s">
        <v>978</v>
      </c>
    </row>
    <row r="111" spans="2:6" x14ac:dyDescent="0.35">
      <c r="B111" s="56" t="s">
        <v>958</v>
      </c>
    </row>
    <row r="112" spans="2:6" x14ac:dyDescent="0.35">
      <c r="B112" s="44" t="s">
        <v>979</v>
      </c>
      <c r="C112" s="44" t="s">
        <v>959</v>
      </c>
      <c r="D112" s="44" t="s">
        <v>960</v>
      </c>
      <c r="E112" s="44" t="s">
        <v>961</v>
      </c>
      <c r="F112" s="44" t="s">
        <v>962</v>
      </c>
    </row>
    <row r="113" spans="2:10" x14ac:dyDescent="0.35">
      <c r="B113" s="46" t="s">
        <v>980</v>
      </c>
      <c r="C113" s="47">
        <f>COUNTIFS('Recommendations'!F:F,"Low",'Recommendations'!M:M,"=Resolved")</f>
        <v>0</v>
      </c>
      <c r="D113" s="47">
        <f>COUNTIFS('Recommendations'!F:F,"=Low",'Recommendations'!M:M,"=Testing")</f>
        <v>0</v>
      </c>
      <c r="E113" s="47">
        <f>COUNTIFS('Recommendations'!F:F,"=Low",'Recommendations'!M:M,"=Outstanding")</f>
        <v>0</v>
      </c>
      <c r="F113" s="47">
        <f>SUM(C113:E113)</f>
        <v>0</v>
      </c>
    </row>
    <row r="114" spans="2:10" x14ac:dyDescent="0.35">
      <c r="B114" s="46" t="s">
        <v>981</v>
      </c>
      <c r="C114" s="47">
        <f>COUNTIFS('Recommendations'!F:F,"Medium",'Recommendations'!M:M,"=Resolved")</f>
        <v>0</v>
      </c>
      <c r="D114" s="47">
        <f>COUNTIFS('Recommendations'!F:F,"=Medium",'Recommendations'!M:M,"=Testing")</f>
        <v>0</v>
      </c>
      <c r="E114" s="47">
        <f>COUNTIFS('Recommendations'!F:F,"=Medium",'Recommendations'!M:M,"=Outstanding")</f>
        <v>0</v>
      </c>
      <c r="F114" s="47">
        <f>SUM(C114:E114)</f>
        <v>0</v>
      </c>
    </row>
    <row r="115" spans="2:10" x14ac:dyDescent="0.35">
      <c r="B115" s="46" t="s">
        <v>982</v>
      </c>
      <c r="C115" s="47">
        <f>COUNTIFS('Recommendations'!F:F,"High",'Recommendations'!M:M,"=Resolved")</f>
        <v>0</v>
      </c>
      <c r="D115" s="47">
        <f>COUNTIFS('Recommendations'!F:F,"=High",'Recommendations'!M:M,"=Testing")</f>
        <v>0</v>
      </c>
      <c r="E115" s="47">
        <f>COUNTIFS('Recommendations'!F:F,"=High",'Recommendations'!M:M,"=Outstanding")</f>
        <v>0</v>
      </c>
      <c r="F115" s="47">
        <f>SUM(C115:E115)</f>
        <v>0</v>
      </c>
    </row>
    <row r="116" spans="2:10" x14ac:dyDescent="0.35">
      <c r="B116" s="46" t="s">
        <v>19</v>
      </c>
      <c r="C116" s="47">
        <f>COUNTIFS('Recommendations'!F:F,"Unassessed",'Recommendations'!M:M,"=Resolved")</f>
        <v>0</v>
      </c>
      <c r="D116" s="47">
        <f>COUNTIFS('Recommendations'!F:F,"=Unassessed",'Recommendations'!M:M,"=Testing")</f>
        <v>0</v>
      </c>
      <c r="E116" s="47">
        <f>COUNTIFS('Recommendations'!F:F,"=Unassessed",'Recommendations'!M:M,"=Outstanding")</f>
        <v>166</v>
      </c>
      <c r="F116" s="47">
        <f>SUM(C116:E116)</f>
        <v>166</v>
      </c>
    </row>
    <row r="118" spans="2:10" x14ac:dyDescent="0.35">
      <c r="B118" s="56" t="s">
        <v>964</v>
      </c>
    </row>
    <row r="119" spans="2:10" x14ac:dyDescent="0.35">
      <c r="B119" s="57" t="s">
        <v>979</v>
      </c>
      <c r="C119" s="57" t="s">
        <v>959</v>
      </c>
      <c r="D119" s="57" t="s">
        <v>960</v>
      </c>
      <c r="E119" s="57" t="s">
        <v>961</v>
      </c>
      <c r="F119" s="57" t="s">
        <v>21</v>
      </c>
    </row>
    <row r="120" spans="2:10" x14ac:dyDescent="0.35">
      <c r="B120" s="46" t="s">
        <v>980</v>
      </c>
      <c r="C120" s="48">
        <f>IF(F113&gt;0, C113/F113, 0)</f>
        <v>0</v>
      </c>
      <c r="D120" s="48">
        <f>IF(F113&gt;0, D113/F113, 0)</f>
        <v>0</v>
      </c>
      <c r="E120" s="48">
        <f>IF(F113&gt;0, E113/F113, 0)</f>
        <v>0</v>
      </c>
      <c r="F120" s="49" t="s">
        <v>21</v>
      </c>
    </row>
    <row r="121" spans="2:10" x14ac:dyDescent="0.35">
      <c r="B121" s="46" t="s">
        <v>981</v>
      </c>
      <c r="C121" s="48">
        <f>IF(F114&gt;0, C114/F114, 0)</f>
        <v>0</v>
      </c>
      <c r="D121" s="48">
        <f>IF(F114&gt;0, D114/F114, 0)</f>
        <v>0</v>
      </c>
      <c r="E121" s="48">
        <f>IF(F114&gt;0, E114/F114, 0)</f>
        <v>0</v>
      </c>
      <c r="F121" s="49" t="s">
        <v>21</v>
      </c>
    </row>
    <row r="122" spans="2:10" x14ac:dyDescent="0.35">
      <c r="B122" s="46" t="s">
        <v>982</v>
      </c>
      <c r="C122" s="48">
        <f>IF(F115&gt;0, C115/F115, 0)</f>
        <v>0</v>
      </c>
      <c r="D122" s="48">
        <f>IF(F115&gt;0, D115/F115, 0)</f>
        <v>0</v>
      </c>
      <c r="E122" s="48">
        <f>IF(F115&gt;0, E115/F115, 0)</f>
        <v>0</v>
      </c>
      <c r="F122" s="49" t="s">
        <v>21</v>
      </c>
    </row>
    <row r="123" spans="2:10" x14ac:dyDescent="0.35">
      <c r="B123" s="46" t="s">
        <v>19</v>
      </c>
      <c r="C123" s="48">
        <f>IF(F116&gt;0, C116/F116, 0)</f>
        <v>0</v>
      </c>
      <c r="D123" s="48">
        <f>IF(F116&gt;0, D116/F116, 0)</f>
        <v>0</v>
      </c>
      <c r="E123" s="48">
        <f>IF(F116&gt;0, E116/F116, 0)</f>
        <v>1</v>
      </c>
      <c r="F123" s="49" t="s">
        <v>21</v>
      </c>
    </row>
    <row r="128" spans="2:10" ht="18.5" x14ac:dyDescent="0.45">
      <c r="B128" s="42" t="s">
        <v>983</v>
      </c>
      <c r="J128" s="42" t="s">
        <v>984</v>
      </c>
    </row>
    <row r="129" spans="2:23" x14ac:dyDescent="0.35">
      <c r="B129" s="44" t="s">
        <v>6</v>
      </c>
      <c r="C129" s="297" t="s">
        <v>985</v>
      </c>
      <c r="D129" s="297"/>
      <c r="E129" s="44" t="s">
        <v>951</v>
      </c>
      <c r="F129" s="44" t="s">
        <v>959</v>
      </c>
      <c r="G129" s="297" t="s">
        <v>986</v>
      </c>
      <c r="H129" s="297"/>
      <c r="J129" s="44" t="s">
        <v>6</v>
      </c>
      <c r="K129" s="44" t="s">
        <v>974</v>
      </c>
      <c r="L129" s="44" t="s">
        <v>975</v>
      </c>
      <c r="M129" s="44" t="s">
        <v>976</v>
      </c>
      <c r="N129" s="44" t="s">
        <v>977</v>
      </c>
      <c r="O129" s="44" t="s">
        <v>18</v>
      </c>
    </row>
    <row r="130" spans="2:23" x14ac:dyDescent="0.35">
      <c r="B130" s="50" t="s">
        <v>967</v>
      </c>
      <c r="C130" s="298" t="s">
        <v>21</v>
      </c>
      <c r="D130" s="298"/>
      <c r="E130" s="47">
        <f>COUNTIF('Recommendations'!G:G,"Phase1")-COUNTIFS('Recommendations'!G:G,"Phase1",'Recommendations'!H:H,"Risk Accepted")-COUNTIFS('Recommendations'!G:G,"Phase1",'Recommendations'!H:H,"N/A")</f>
        <v>0</v>
      </c>
      <c r="F130" s="47">
        <f>COUNTIFS('Recommendations'!G:G,"Phase1",'Recommendations'!M:M,"Resolved")</f>
        <v>0</v>
      </c>
      <c r="G130" s="299">
        <f t="shared" ref="G130:G135" si="8">IF(E130&gt;0,F130/E130,0)</f>
        <v>0</v>
      </c>
      <c r="H130" s="299"/>
      <c r="J130" s="50" t="s">
        <v>967</v>
      </c>
      <c r="K130" s="47">
        <f>COUNTIFS('Recommendations'!G:G,"Phase1",'Recommendations'!E:E,"Must")</f>
        <v>0</v>
      </c>
      <c r="L130" s="47">
        <f>COUNTIFS('Recommendations'!G:G,"Phase1",'Recommendations'!E:E,"Should")</f>
        <v>0</v>
      </c>
      <c r="M130" s="47">
        <f>COUNTIFS('Recommendations'!G:G,"Phase1",'Recommendations'!E:E,"Could")</f>
        <v>0</v>
      </c>
      <c r="N130" s="47">
        <f>COUNTIFS('Recommendations'!G:G,"Phase1",'Recommendations'!E:E,"Won't")</f>
        <v>0</v>
      </c>
      <c r="O130" s="47">
        <f>COUNTIFS('Recommendations'!G:G,"Phase1",'Recommendations'!E:E,"Unassigned")</f>
        <v>0</v>
      </c>
    </row>
    <row r="131" spans="2:23" x14ac:dyDescent="0.35">
      <c r="B131" s="50" t="s">
        <v>968</v>
      </c>
      <c r="C131" s="298" t="s">
        <v>21</v>
      </c>
      <c r="D131" s="298"/>
      <c r="E131" s="47">
        <f>COUNTIF('Recommendations'!G:G,"Phase2")-COUNTIFS('Recommendations'!G:G,"Phase2",'Recommendations'!H:H,"Risk Accepted")-COUNTIFS('Recommendations'!G:G,"Phase2",'Recommendations'!H:H,"N/A")</f>
        <v>0</v>
      </c>
      <c r="F131" s="47">
        <f>COUNTIFS('Recommendations'!G:G,"Phase2",'Recommendations'!M:M,"Resolved")</f>
        <v>0</v>
      </c>
      <c r="G131" s="299">
        <f t="shared" si="8"/>
        <v>0</v>
      </c>
      <c r="H131" s="299"/>
      <c r="J131" s="50" t="s">
        <v>968</v>
      </c>
      <c r="K131" s="47">
        <f>COUNTIFS('Recommendations'!G:G,"Phase2",'Recommendations'!E:E,"Must")</f>
        <v>0</v>
      </c>
      <c r="L131" s="47">
        <f>COUNTIFS('Recommendations'!G:G,"Phase2",'Recommendations'!E:E,"Should")</f>
        <v>0</v>
      </c>
      <c r="M131" s="47">
        <f>COUNTIFS('Recommendations'!G:G,"Phase2",'Recommendations'!E:E,"Could")</f>
        <v>0</v>
      </c>
      <c r="N131" s="47">
        <f>COUNTIFS('Recommendations'!G:G,"Phase2",'Recommendations'!E:E,"Won't")</f>
        <v>0</v>
      </c>
      <c r="O131" s="47">
        <f>COUNTIFS('Recommendations'!G:G,"Phase2",'Recommendations'!E:E,"Unassigned")</f>
        <v>0</v>
      </c>
    </row>
    <row r="132" spans="2:23" x14ac:dyDescent="0.35">
      <c r="B132" s="50" t="s">
        <v>969</v>
      </c>
      <c r="C132" s="298" t="s">
        <v>21</v>
      </c>
      <c r="D132" s="298"/>
      <c r="E132" s="47">
        <f>COUNTIF('Recommendations'!G:G,"Phase3")-COUNTIFS('Recommendations'!G:G,"Phase3",'Recommendations'!H:H,"Risk Accepted")-COUNTIFS('Recommendations'!G:G,"Phase3",'Recommendations'!H:H,"N/A")</f>
        <v>0</v>
      </c>
      <c r="F132" s="47">
        <f>COUNTIFS('Recommendations'!G:G,"Phase3",'Recommendations'!M:M,"Resolved")</f>
        <v>0</v>
      </c>
      <c r="G132" s="299">
        <f t="shared" si="8"/>
        <v>0</v>
      </c>
      <c r="H132" s="299"/>
      <c r="J132" s="50" t="s">
        <v>969</v>
      </c>
      <c r="K132" s="47">
        <f>COUNTIFS('Recommendations'!G:G,"Phase3",'Recommendations'!E:E,"Must")</f>
        <v>0</v>
      </c>
      <c r="L132" s="47">
        <f>COUNTIFS('Recommendations'!G:G,"Phase3",'Recommendations'!E:E,"Should")</f>
        <v>0</v>
      </c>
      <c r="M132" s="47">
        <f>COUNTIFS('Recommendations'!G:G,"Phase3",'Recommendations'!E:E,"Could")</f>
        <v>0</v>
      </c>
      <c r="N132" s="47">
        <f>COUNTIFS('Recommendations'!G:G,"Phase3",'Recommendations'!E:E,"Won't")</f>
        <v>0</v>
      </c>
      <c r="O132" s="47">
        <f>COUNTIFS('Recommendations'!G:G,"Phase3",'Recommendations'!E:E,"Unassigned")</f>
        <v>0</v>
      </c>
    </row>
    <row r="133" spans="2:23" x14ac:dyDescent="0.35">
      <c r="B133" s="50" t="s">
        <v>970</v>
      </c>
      <c r="C133" s="298" t="s">
        <v>21</v>
      </c>
      <c r="D133" s="298"/>
      <c r="E133" s="47">
        <f>COUNTIF('Recommendations'!G:G,"Phase4")-COUNTIFS('Recommendations'!G:G,"Phase4",'Recommendations'!H:H,"Risk Accepted")-COUNTIFS('Recommendations'!G:G,"Phase4",'Recommendations'!H:H,"N/A")</f>
        <v>0</v>
      </c>
      <c r="F133" s="47">
        <f>COUNTIFS('Recommendations'!G:G,"Phase4",'Recommendations'!M:M,"Resolved")</f>
        <v>0</v>
      </c>
      <c r="G133" s="299">
        <f t="shared" si="8"/>
        <v>0</v>
      </c>
      <c r="H133" s="299"/>
      <c r="J133" s="50" t="s">
        <v>970</v>
      </c>
      <c r="K133" s="47">
        <f>COUNTIFS('Recommendations'!G:G,"Phase4",'Recommendations'!E:E,"Must")</f>
        <v>0</v>
      </c>
      <c r="L133" s="47">
        <f>COUNTIFS('Recommendations'!G:G,"Phase4",'Recommendations'!E:E,"Should")</f>
        <v>0</v>
      </c>
      <c r="M133" s="47">
        <f>COUNTIFS('Recommendations'!G:G,"Phase4",'Recommendations'!E:E,"Could")</f>
        <v>0</v>
      </c>
      <c r="N133" s="47">
        <f>COUNTIFS('Recommendations'!G:G,"Phase4",'Recommendations'!E:E,"Won't")</f>
        <v>0</v>
      </c>
      <c r="O133" s="47">
        <f>COUNTIFS('Recommendations'!G:G,"Phase4",'Recommendations'!E:E,"Unassigned")</f>
        <v>0</v>
      </c>
    </row>
    <row r="134" spans="2:23" x14ac:dyDescent="0.35">
      <c r="B134" s="50" t="s">
        <v>971</v>
      </c>
      <c r="C134" s="298" t="s">
        <v>21</v>
      </c>
      <c r="D134" s="298"/>
      <c r="E134" s="47">
        <f>COUNTIF('Recommendations'!G:G,"Phase5")-COUNTIFS('Recommendations'!G:G,"Phase5",'Recommendations'!H:H,"Risk Accepted")-COUNTIFS('Recommendations'!G:G,"Phase5",'Recommendations'!H:H,"N/A")</f>
        <v>0</v>
      </c>
      <c r="F134" s="47">
        <f>COUNTIFS('Recommendations'!G:G,"Phase5",'Recommendations'!M:M,"Resolved")</f>
        <v>0</v>
      </c>
      <c r="G134" s="299">
        <f t="shared" si="8"/>
        <v>0</v>
      </c>
      <c r="H134" s="299"/>
      <c r="J134" s="50" t="s">
        <v>971</v>
      </c>
      <c r="K134" s="47">
        <f>COUNTIFS('Recommendations'!G:G,"Phase5",'Recommendations'!E:E,"Must")</f>
        <v>0</v>
      </c>
      <c r="L134" s="47">
        <f>COUNTIFS('Recommendations'!G:G,"Phase5",'Recommendations'!E:E,"Should")</f>
        <v>0</v>
      </c>
      <c r="M134" s="47">
        <f>COUNTIFS('Recommendations'!G:G,"Phase5",'Recommendations'!E:E,"Could")</f>
        <v>0</v>
      </c>
      <c r="N134" s="47">
        <f>COUNTIFS('Recommendations'!G:G,"Phase5",'Recommendations'!E:E,"Won't")</f>
        <v>0</v>
      </c>
      <c r="O134" s="47">
        <f>COUNTIFS('Recommendations'!G:G,"Phase5",'Recommendations'!E:E,"Unassigned")</f>
        <v>0</v>
      </c>
    </row>
    <row r="135" spans="2:23" x14ac:dyDescent="0.35">
      <c r="B135" s="50" t="s">
        <v>20</v>
      </c>
      <c r="C135" s="298" t="s">
        <v>21</v>
      </c>
      <c r="D135" s="298"/>
      <c r="E135" s="47">
        <f>COUNTIF('Recommendations'!G:G,"Pending")-COUNTIFS('Recommendations'!G:G,"Pending",'Recommendations'!H:H,"Risk Accepted")-COUNTIFS('Recommendations'!G:G,"Pending",'Recommendations'!H:H,"N/A")</f>
        <v>166</v>
      </c>
      <c r="F135" s="47">
        <f>COUNTIFS('Recommendations'!G:G,"Pending",'Recommendations'!M:M,"Resolved")</f>
        <v>0</v>
      </c>
      <c r="G135" s="299">
        <f t="shared" si="8"/>
        <v>0</v>
      </c>
      <c r="H135" s="299"/>
      <c r="J135" s="50" t="s">
        <v>20</v>
      </c>
      <c r="K135" s="47">
        <f>COUNTIFS('Recommendations'!G:G,"Pending",'Recommendations'!E:E,"Must")</f>
        <v>0</v>
      </c>
      <c r="L135" s="47">
        <f>COUNTIFS('Recommendations'!G:G,"Pending",'Recommendations'!E:E,"Should")</f>
        <v>0</v>
      </c>
      <c r="M135" s="47">
        <f>COUNTIFS('Recommendations'!G:G,"Pending",'Recommendations'!E:E,"Could")</f>
        <v>0</v>
      </c>
      <c r="N135" s="47">
        <f>COUNTIFS('Recommendations'!G:G,"Pending",'Recommendations'!E:E,"Won't")</f>
        <v>0</v>
      </c>
      <c r="O135" s="47">
        <f>COUNTIFS('Recommendations'!G:G,"Pending",'Recommendations'!E:E,"Unassigned")</f>
        <v>166</v>
      </c>
    </row>
    <row r="142" spans="2:23" ht="21" x14ac:dyDescent="0.5">
      <c r="B142" s="42" t="s">
        <v>987</v>
      </c>
      <c r="P142" s="59" t="s">
        <v>988</v>
      </c>
    </row>
    <row r="144" spans="2:23" ht="60" customHeight="1" x14ac:dyDescent="0.35">
      <c r="B144" s="300" t="s">
        <v>989</v>
      </c>
      <c r="C144" s="293"/>
      <c r="D144" s="293"/>
      <c r="E144" s="293"/>
      <c r="F144" s="293"/>
      <c r="P144" s="300" t="s">
        <v>990</v>
      </c>
      <c r="Q144" s="293"/>
      <c r="R144" s="293"/>
      <c r="S144" s="293"/>
      <c r="T144" s="293"/>
      <c r="U144" s="293"/>
      <c r="V144" s="293"/>
      <c r="W144" s="293"/>
    </row>
    <row r="146" spans="15:24" ht="30" customHeight="1" x14ac:dyDescent="0.35">
      <c r="P146" s="60" t="s">
        <v>991</v>
      </c>
      <c r="Q146" s="61">
        <f>C16</f>
        <v>0</v>
      </c>
      <c r="R146" s="62"/>
      <c r="S146" s="61">
        <f>C92</f>
        <v>0</v>
      </c>
      <c r="T146" s="62"/>
      <c r="U146" s="61">
        <f>C93</f>
        <v>0</v>
      </c>
      <c r="V146" s="62"/>
      <c r="W146" s="61">
        <f>C94</f>
        <v>0</v>
      </c>
      <c r="X146" s="62"/>
    </row>
    <row r="147" spans="15:24" ht="35" customHeight="1" x14ac:dyDescent="0.35">
      <c r="P147" s="63" t="s">
        <v>992</v>
      </c>
      <c r="Q147" s="63" t="s">
        <v>993</v>
      </c>
      <c r="R147" s="63" t="s">
        <v>994</v>
      </c>
      <c r="S147" s="63" t="s">
        <v>995</v>
      </c>
      <c r="T147" s="63" t="s">
        <v>996</v>
      </c>
      <c r="U147" s="63" t="s">
        <v>997</v>
      </c>
      <c r="V147" s="63" t="s">
        <v>998</v>
      </c>
      <c r="W147" s="63" t="s">
        <v>999</v>
      </c>
      <c r="X147" s="63" t="s">
        <v>1000</v>
      </c>
    </row>
    <row r="148" spans="15:24" x14ac:dyDescent="0.35">
      <c r="O148" s="64" t="s">
        <v>1001</v>
      </c>
      <c r="P148" s="65" t="s">
        <v>1002</v>
      </c>
      <c r="Q148" s="66">
        <v>0</v>
      </c>
      <c r="R148" s="67">
        <f>IF(Dashboard!F16&gt;0, Q148/Dashboard!F16, "")</f>
        <v>0</v>
      </c>
      <c r="S148" s="66">
        <v>0</v>
      </c>
      <c r="T148" s="67" t="str">
        <f>IF(AND(NOT(ISBLANK(S148)),Dashboard!F92&gt;0), S148/Dashboard!F92, "")</f>
        <v/>
      </c>
      <c r="U148" s="66">
        <v>0</v>
      </c>
      <c r="V148" s="67" t="str">
        <f>IF(AND(NOT(ISBLANK(U148)),Dashboard!F93&gt;0), U148/Dashboard!F93, "")</f>
        <v/>
      </c>
      <c r="W148" s="66">
        <v>0</v>
      </c>
      <c r="X148" s="67" t="str">
        <f>IF(AND(NOT(ISBLANK(W148)),Dashboard!F94&gt;0), W148/Dashboard!F94, "")</f>
        <v/>
      </c>
    </row>
    <row r="149" spans="15:24" x14ac:dyDescent="0.35">
      <c r="P149" s="58"/>
      <c r="Q149" s="45"/>
      <c r="R149" s="48" t="str">
        <f>IF(AND(NOT(ISBLANK(Q149)),Dashboard!F16&gt;0), Q149/Dashboard!F16, "")</f>
        <v/>
      </c>
      <c r="S149" s="45"/>
      <c r="T149" s="48" t="str">
        <f>IF(AND(NOT(ISBLANK(S149)),Dashboard!F92&gt;0), S149/Dashboard!F92, "")</f>
        <v/>
      </c>
      <c r="U149" s="45"/>
      <c r="V149" s="48" t="str">
        <f>IF(AND(NOT(ISBLANK(U149)),Dashboard!F93&gt;0), U149/Dashboard!F93, "")</f>
        <v/>
      </c>
      <c r="W149" s="45"/>
      <c r="X149" s="48" t="str">
        <f>IF(AND(NOT(ISBLANK(W149)),Dashboard!F94&gt;0), W149/Dashboard!F94, "")</f>
        <v/>
      </c>
    </row>
    <row r="150" spans="15:24" x14ac:dyDescent="0.35">
      <c r="P150" s="58"/>
      <c r="Q150" s="45"/>
      <c r="R150" s="48" t="str">
        <f>IF(AND(NOT(ISBLANK(Q150)),Dashboard!F16&gt;0), Q150/Dashboard!F16, "")</f>
        <v/>
      </c>
      <c r="S150" s="45"/>
      <c r="T150" s="48" t="str">
        <f>IF(AND(NOT(ISBLANK(S150)),Dashboard!F92&gt;0), S150/Dashboard!F92, "")</f>
        <v/>
      </c>
      <c r="U150" s="45"/>
      <c r="V150" s="48" t="str">
        <f>IF(AND(NOT(ISBLANK(U150)),Dashboard!F93&gt;0), U150/Dashboard!F93, "")</f>
        <v/>
      </c>
      <c r="W150" s="45"/>
      <c r="X150" s="48" t="str">
        <f>IF(AND(NOT(ISBLANK(W150)),Dashboard!F94&gt;0), W150/Dashboard!F94, "")</f>
        <v/>
      </c>
    </row>
    <row r="151" spans="15:24" x14ac:dyDescent="0.35">
      <c r="P151" s="58"/>
      <c r="Q151" s="45"/>
      <c r="R151" s="48" t="str">
        <f>IF(AND(NOT(ISBLANK(Q151)),Dashboard!F16&gt;0), Q151/Dashboard!F16, "")</f>
        <v/>
      </c>
      <c r="S151" s="45"/>
      <c r="T151" s="48" t="str">
        <f>IF(AND(NOT(ISBLANK(S151)),Dashboard!F92&gt;0), S151/Dashboard!F92, "")</f>
        <v/>
      </c>
      <c r="U151" s="45"/>
      <c r="V151" s="48" t="str">
        <f>IF(AND(NOT(ISBLANK(U151)),Dashboard!F93&gt;0), U151/Dashboard!F93, "")</f>
        <v/>
      </c>
      <c r="W151" s="45"/>
      <c r="X151" s="48" t="str">
        <f>IF(AND(NOT(ISBLANK(W151)),Dashboard!F94&gt;0), W151/Dashboard!F94, "")</f>
        <v/>
      </c>
    </row>
    <row r="152" spans="15:24" x14ac:dyDescent="0.35">
      <c r="P152" s="58"/>
      <c r="Q152" s="45"/>
      <c r="R152" s="48" t="str">
        <f>IF(AND(NOT(ISBLANK(Q152)),Dashboard!F16&gt;0), Q152/Dashboard!F16, "")</f>
        <v/>
      </c>
      <c r="S152" s="45"/>
      <c r="T152" s="48" t="str">
        <f>IF(AND(NOT(ISBLANK(S152)),Dashboard!F92&gt;0), S152/Dashboard!F92, "")</f>
        <v/>
      </c>
      <c r="U152" s="45"/>
      <c r="V152" s="48" t="str">
        <f>IF(AND(NOT(ISBLANK(U152)),Dashboard!F93&gt;0), U152/Dashboard!F93, "")</f>
        <v/>
      </c>
      <c r="W152" s="45"/>
      <c r="X152" s="48" t="str">
        <f>IF(AND(NOT(ISBLANK(W152)),Dashboard!F94&gt;0), W152/Dashboard!F94, "")</f>
        <v/>
      </c>
    </row>
    <row r="153" spans="15:24" x14ac:dyDescent="0.35">
      <c r="P153" s="58"/>
      <c r="Q153" s="45"/>
      <c r="R153" s="48" t="str">
        <f>IF(AND(NOT(ISBLANK(Q153)),Dashboard!F16&gt;0), Q153/Dashboard!F16, "")</f>
        <v/>
      </c>
      <c r="S153" s="45"/>
      <c r="T153" s="48" t="str">
        <f>IF(AND(NOT(ISBLANK(S153)),Dashboard!F92&gt;0), S153/Dashboard!F92, "")</f>
        <v/>
      </c>
      <c r="U153" s="45"/>
      <c r="V153" s="48" t="str">
        <f>IF(AND(NOT(ISBLANK(U153)),Dashboard!F93&gt;0), U153/Dashboard!F93, "")</f>
        <v/>
      </c>
      <c r="W153" s="45"/>
      <c r="X153" s="48" t="str">
        <f>IF(AND(NOT(ISBLANK(W153)),Dashboard!F94&gt;0), W153/Dashboard!F94, "")</f>
        <v/>
      </c>
    </row>
    <row r="154" spans="15:24" x14ac:dyDescent="0.35">
      <c r="P154" s="58"/>
      <c r="Q154" s="45"/>
      <c r="R154" s="48" t="str">
        <f>IF(AND(NOT(ISBLANK(Q154)),Dashboard!F16&gt;0), Q154/Dashboard!F16, "")</f>
        <v/>
      </c>
      <c r="S154" s="45"/>
      <c r="T154" s="48" t="str">
        <f>IF(AND(NOT(ISBLANK(S154)),Dashboard!F92&gt;0), S154/Dashboard!F92, "")</f>
        <v/>
      </c>
      <c r="U154" s="45"/>
      <c r="V154" s="48" t="str">
        <f>IF(AND(NOT(ISBLANK(U154)),Dashboard!F93&gt;0), U154/Dashboard!F93, "")</f>
        <v/>
      </c>
      <c r="W154" s="45"/>
      <c r="X154" s="48" t="str">
        <f>IF(AND(NOT(ISBLANK(W154)),Dashboard!F94&gt;0), W154/Dashboard!F94, "")</f>
        <v/>
      </c>
    </row>
    <row r="155" spans="15:24" x14ac:dyDescent="0.35">
      <c r="P155" s="58"/>
      <c r="Q155" s="45"/>
      <c r="R155" s="48" t="str">
        <f>IF(AND(NOT(ISBLANK(Q155)),Dashboard!F16&gt;0), Q155/Dashboard!F16, "")</f>
        <v/>
      </c>
      <c r="S155" s="45"/>
      <c r="T155" s="48" t="str">
        <f>IF(AND(NOT(ISBLANK(S155)),Dashboard!F92&gt;0), S155/Dashboard!F92, "")</f>
        <v/>
      </c>
      <c r="U155" s="45"/>
      <c r="V155" s="48" t="str">
        <f>IF(AND(NOT(ISBLANK(U155)),Dashboard!F93&gt;0), U155/Dashboard!F93, "")</f>
        <v/>
      </c>
      <c r="W155" s="45"/>
      <c r="X155" s="48" t="str">
        <f>IF(AND(NOT(ISBLANK(W155)),Dashboard!F94&gt;0), W155/Dashboard!F94, "")</f>
        <v/>
      </c>
    </row>
    <row r="156" spans="15:24" x14ac:dyDescent="0.35">
      <c r="P156" s="58"/>
      <c r="Q156" s="45"/>
      <c r="R156" s="48" t="str">
        <f>IF(AND(NOT(ISBLANK(Q156)),Dashboard!F16&gt;0), Q156/Dashboard!F16, "")</f>
        <v/>
      </c>
      <c r="S156" s="45"/>
      <c r="T156" s="48" t="str">
        <f>IF(AND(NOT(ISBLANK(S156)),Dashboard!F92&gt;0), S156/Dashboard!F92, "")</f>
        <v/>
      </c>
      <c r="U156" s="45"/>
      <c r="V156" s="48" t="str">
        <f>IF(AND(NOT(ISBLANK(U156)),Dashboard!F93&gt;0), U156/Dashboard!F93, "")</f>
        <v/>
      </c>
      <c r="W156" s="45"/>
      <c r="X156" s="48" t="str">
        <f>IF(AND(NOT(ISBLANK(W156)),Dashboard!F94&gt;0), W156/Dashboard!F94, "")</f>
        <v/>
      </c>
    </row>
    <row r="157" spans="15:24" x14ac:dyDescent="0.35">
      <c r="P157" s="58"/>
      <c r="Q157" s="45"/>
      <c r="R157" s="48" t="str">
        <f>IF(AND(NOT(ISBLANK(Q157)),Dashboard!F16&gt;0), Q157/Dashboard!F16, "")</f>
        <v/>
      </c>
      <c r="S157" s="45"/>
      <c r="T157" s="48" t="str">
        <f>IF(AND(NOT(ISBLANK(S157)),Dashboard!F92&gt;0), S157/Dashboard!F92, "")</f>
        <v/>
      </c>
      <c r="U157" s="45"/>
      <c r="V157" s="48" t="str">
        <f>IF(AND(NOT(ISBLANK(U157)),Dashboard!F93&gt;0), U157/Dashboard!F93, "")</f>
        <v/>
      </c>
      <c r="W157" s="45"/>
      <c r="X157" s="48" t="str">
        <f>IF(AND(NOT(ISBLANK(W157)),Dashboard!F94&gt;0), W157/Dashboard!F94, "")</f>
        <v/>
      </c>
    </row>
    <row r="158" spans="15:24" x14ac:dyDescent="0.35">
      <c r="P158" s="58"/>
      <c r="Q158" s="45"/>
      <c r="R158" s="48" t="str">
        <f>IF(AND(NOT(ISBLANK(Q158)),Dashboard!F16&gt;0), Q158/Dashboard!F16, "")</f>
        <v/>
      </c>
      <c r="S158" s="45"/>
      <c r="T158" s="48" t="str">
        <f>IF(AND(NOT(ISBLANK(S158)),Dashboard!F92&gt;0), S158/Dashboard!F92, "")</f>
        <v/>
      </c>
      <c r="U158" s="45"/>
      <c r="V158" s="48" t="str">
        <f>IF(AND(NOT(ISBLANK(U158)),Dashboard!F93&gt;0), U158/Dashboard!F93, "")</f>
        <v/>
      </c>
      <c r="W158" s="45"/>
      <c r="X158" s="48" t="str">
        <f>IF(AND(NOT(ISBLANK(W158)),Dashboard!F94&gt;0), W158/Dashboard!F94, "")</f>
        <v/>
      </c>
    </row>
    <row r="159" spans="15:24" x14ac:dyDescent="0.35">
      <c r="P159" s="58"/>
      <c r="Q159" s="45"/>
      <c r="R159" s="48" t="str">
        <f>IF(AND(NOT(ISBLANK(Q159)),Dashboard!F16&gt;0), Q159/Dashboard!F16, "")</f>
        <v/>
      </c>
      <c r="S159" s="45"/>
      <c r="T159" s="48" t="str">
        <f>IF(AND(NOT(ISBLANK(S159)),Dashboard!F92&gt;0), S159/Dashboard!F92, "")</f>
        <v/>
      </c>
      <c r="U159" s="45"/>
      <c r="V159" s="48" t="str">
        <f>IF(AND(NOT(ISBLANK(U159)),Dashboard!F93&gt;0), U159/Dashboard!F93, "")</f>
        <v/>
      </c>
      <c r="W159" s="45"/>
      <c r="X159" s="48" t="str">
        <f>IF(AND(NOT(ISBLANK(W159)),Dashboard!F94&gt;0), W159/Dashboard!F94, "")</f>
        <v/>
      </c>
    </row>
    <row r="160" spans="15:24" x14ac:dyDescent="0.35">
      <c r="P160" s="58"/>
      <c r="Q160" s="45"/>
      <c r="R160" s="48" t="str">
        <f>IF(AND(NOT(ISBLANK(Q160)),Dashboard!F16&gt;0), Q160/Dashboard!F16, "")</f>
        <v/>
      </c>
      <c r="S160" s="45"/>
      <c r="T160" s="48" t="str">
        <f>IF(AND(NOT(ISBLANK(S160)),Dashboard!F92&gt;0), S160/Dashboard!F92, "")</f>
        <v/>
      </c>
      <c r="U160" s="45"/>
      <c r="V160" s="48" t="str">
        <f>IF(AND(NOT(ISBLANK(U160)),Dashboard!F93&gt;0), U160/Dashboard!F93, "")</f>
        <v/>
      </c>
      <c r="W160" s="45"/>
      <c r="X160" s="48" t="str">
        <f>IF(AND(NOT(ISBLANK(W160)),Dashboard!F94&gt;0), W160/Dashboard!F94, "")</f>
        <v/>
      </c>
    </row>
    <row r="161" spans="16:24" x14ac:dyDescent="0.35">
      <c r="P161" s="58"/>
      <c r="Q161" s="45"/>
      <c r="R161" s="48" t="str">
        <f>IF(AND(NOT(ISBLANK(Q161)),Dashboard!F16&gt;0), Q161/Dashboard!F16, "")</f>
        <v/>
      </c>
      <c r="S161" s="45"/>
      <c r="T161" s="48" t="str">
        <f>IF(AND(NOT(ISBLANK(S161)),Dashboard!F92&gt;0), S161/Dashboard!F92, "")</f>
        <v/>
      </c>
      <c r="U161" s="45"/>
      <c r="V161" s="48" t="str">
        <f>IF(AND(NOT(ISBLANK(U161)),Dashboard!F93&gt;0), U161/Dashboard!F93, "")</f>
        <v/>
      </c>
      <c r="W161" s="45"/>
      <c r="X161" s="48" t="str">
        <f>IF(AND(NOT(ISBLANK(W161)),Dashboard!F94&gt;0), W161/Dashboard!F94, "")</f>
        <v/>
      </c>
    </row>
    <row r="162" spans="16:24" x14ac:dyDescent="0.35">
      <c r="P162" s="58"/>
      <c r="Q162" s="45"/>
      <c r="R162" s="48" t="str">
        <f>IF(AND(NOT(ISBLANK(Q162)),Dashboard!F16&gt;0), Q162/Dashboard!F16, "")</f>
        <v/>
      </c>
      <c r="S162" s="45"/>
      <c r="T162" s="48" t="str">
        <f>IF(AND(NOT(ISBLANK(S162)),Dashboard!F92&gt;0), S162/Dashboard!F92, "")</f>
        <v/>
      </c>
      <c r="U162" s="45"/>
      <c r="V162" s="48" t="str">
        <f>IF(AND(NOT(ISBLANK(U162)),Dashboard!F93&gt;0), U162/Dashboard!F93, "")</f>
        <v/>
      </c>
      <c r="W162" s="45"/>
      <c r="X162" s="48" t="str">
        <f>IF(AND(NOT(ISBLANK(W162)),Dashboard!F94&gt;0), W162/Dashboard!F94, "")</f>
        <v/>
      </c>
    </row>
    <row r="163" spans="16:24" x14ac:dyDescent="0.35">
      <c r="P163" s="58"/>
      <c r="Q163" s="45"/>
      <c r="R163" s="48" t="str">
        <f>IF(AND(NOT(ISBLANK(Q163)),Dashboard!F16&gt;0), Q163/Dashboard!F16, "")</f>
        <v/>
      </c>
      <c r="S163" s="45"/>
      <c r="T163" s="48" t="str">
        <f>IF(AND(NOT(ISBLANK(S163)),Dashboard!F92&gt;0), S163/Dashboard!F92, "")</f>
        <v/>
      </c>
      <c r="U163" s="45"/>
      <c r="V163" s="48" t="str">
        <f>IF(AND(NOT(ISBLANK(U163)),Dashboard!F93&gt;0), U163/Dashboard!F93, "")</f>
        <v/>
      </c>
      <c r="W163" s="45"/>
      <c r="X163" s="48" t="str">
        <f>IF(AND(NOT(ISBLANK(W163)),Dashboard!F94&gt;0), W163/Dashboard!F94, "")</f>
        <v/>
      </c>
    </row>
    <row r="164" spans="16:24" x14ac:dyDescent="0.35">
      <c r="P164" s="58"/>
      <c r="Q164" s="45"/>
      <c r="R164" s="48" t="str">
        <f>IF(AND(NOT(ISBLANK(Q164)),Dashboard!F16&gt;0), Q164/Dashboard!F16, "")</f>
        <v/>
      </c>
      <c r="S164" s="45"/>
      <c r="T164" s="48" t="str">
        <f>IF(AND(NOT(ISBLANK(S164)),Dashboard!F92&gt;0), S164/Dashboard!F92, "")</f>
        <v/>
      </c>
      <c r="U164" s="45"/>
      <c r="V164" s="48" t="str">
        <f>IF(AND(NOT(ISBLANK(U164)),Dashboard!F93&gt;0), U164/Dashboard!F93, "")</f>
        <v/>
      </c>
      <c r="W164" s="45"/>
      <c r="X164" s="48" t="str">
        <f>IF(AND(NOT(ISBLANK(W164)),Dashboard!F94&gt;0), W164/Dashboard!F94, "")</f>
        <v/>
      </c>
    </row>
    <row r="165" spans="16:24" x14ac:dyDescent="0.35">
      <c r="P165" s="58"/>
      <c r="Q165" s="45"/>
      <c r="R165" s="48" t="str">
        <f>IF(AND(NOT(ISBLANK(Q165)),Dashboard!F16&gt;0), Q165/Dashboard!F16, "")</f>
        <v/>
      </c>
      <c r="S165" s="45"/>
      <c r="T165" s="48" t="str">
        <f>IF(AND(NOT(ISBLANK(S165)),Dashboard!F92&gt;0), S165/Dashboard!F92, "")</f>
        <v/>
      </c>
      <c r="U165" s="45"/>
      <c r="V165" s="48" t="str">
        <f>IF(AND(NOT(ISBLANK(U165)),Dashboard!F93&gt;0), U165/Dashboard!F93, "")</f>
        <v/>
      </c>
      <c r="W165" s="45"/>
      <c r="X165" s="48" t="str">
        <f>IF(AND(NOT(ISBLANK(W165)),Dashboard!F94&gt;0), W165/Dashboard!F94, "")</f>
        <v/>
      </c>
    </row>
    <row r="166" spans="16:24" x14ac:dyDescent="0.35">
      <c r="P166" s="58"/>
      <c r="Q166" s="45"/>
      <c r="R166" s="48" t="str">
        <f>IF(AND(NOT(ISBLANK(Q166)),Dashboard!F16&gt;0), Q166/Dashboard!F16, "")</f>
        <v/>
      </c>
      <c r="S166" s="45"/>
      <c r="T166" s="48" t="str">
        <f>IF(AND(NOT(ISBLANK(S166)),Dashboard!F92&gt;0), S166/Dashboard!F92, "")</f>
        <v/>
      </c>
      <c r="U166" s="45"/>
      <c r="V166" s="48" t="str">
        <f>IF(AND(NOT(ISBLANK(U166)),Dashboard!F93&gt;0), U166/Dashboard!F93, "")</f>
        <v/>
      </c>
      <c r="W166" s="45"/>
      <c r="X166" s="48" t="str">
        <f>IF(AND(NOT(ISBLANK(W166)),Dashboard!F94&gt;0), W166/Dashboard!F94, "")</f>
        <v/>
      </c>
    </row>
    <row r="167" spans="16:24" x14ac:dyDescent="0.35">
      <c r="P167" s="58"/>
      <c r="Q167" s="45"/>
      <c r="R167" s="48" t="str">
        <f>IF(AND(NOT(ISBLANK(Q167)),Dashboard!F16&gt;0), Q167/Dashboard!F16, "")</f>
        <v/>
      </c>
      <c r="S167" s="45"/>
      <c r="T167" s="48" t="str">
        <f>IF(AND(NOT(ISBLANK(S167)),Dashboard!F92&gt;0), S167/Dashboard!F92, "")</f>
        <v/>
      </c>
      <c r="U167" s="45"/>
      <c r="V167" s="48" t="str">
        <f>IF(AND(NOT(ISBLANK(U167)),Dashboard!F93&gt;0), U167/Dashboard!F93, "")</f>
        <v/>
      </c>
      <c r="W167" s="45"/>
      <c r="X167" s="48" t="str">
        <f>IF(AND(NOT(ISBLANK(W167)),Dashboard!F94&gt;0), W167/Dashboard!F94, "")</f>
        <v/>
      </c>
    </row>
    <row r="168" spans="16:24" x14ac:dyDescent="0.35">
      <c r="P168" s="58"/>
      <c r="Q168" s="45"/>
      <c r="R168" s="48" t="str">
        <f>IF(AND(NOT(ISBLANK(Q168)),Dashboard!F16&gt;0), Q168/Dashboard!F16, "")</f>
        <v/>
      </c>
      <c r="S168" s="45"/>
      <c r="T168" s="48" t="str">
        <f>IF(AND(NOT(ISBLANK(S168)),Dashboard!F92&gt;0), S168/Dashboard!F92, "")</f>
        <v/>
      </c>
      <c r="U168" s="45"/>
      <c r="V168" s="48" t="str">
        <f>IF(AND(NOT(ISBLANK(U168)),Dashboard!F93&gt;0), U168/Dashboard!F93, "")</f>
        <v/>
      </c>
      <c r="W168" s="45"/>
      <c r="X168" s="48" t="str">
        <f>IF(AND(NOT(ISBLANK(W168)),Dashboard!F94&gt;0), W168/Dashboard!F94, "")</f>
        <v/>
      </c>
    </row>
    <row r="169" spans="16:24" x14ac:dyDescent="0.35">
      <c r="P169" s="58"/>
      <c r="Q169" s="45"/>
      <c r="R169" s="48" t="str">
        <f>IF(AND(NOT(ISBLANK(Q169)),Dashboard!F16&gt;0), Q169/Dashboard!F16, "")</f>
        <v/>
      </c>
      <c r="S169" s="45"/>
      <c r="T169" s="48" t="str">
        <f>IF(AND(NOT(ISBLANK(S169)),Dashboard!F92&gt;0), S169/Dashboard!F92, "")</f>
        <v/>
      </c>
      <c r="U169" s="45"/>
      <c r="V169" s="48" t="str">
        <f>IF(AND(NOT(ISBLANK(U169)),Dashboard!F93&gt;0), U169/Dashboard!F93, "")</f>
        <v/>
      </c>
      <c r="W169" s="45"/>
      <c r="X169" s="48" t="str">
        <f>IF(AND(NOT(ISBLANK(W169)),Dashboard!F94&gt;0), W169/Dashboard!F94, "")</f>
        <v/>
      </c>
    </row>
    <row r="170" spans="16:24" x14ac:dyDescent="0.35">
      <c r="P170" s="58"/>
      <c r="Q170" s="45"/>
      <c r="R170" s="48" t="str">
        <f>IF(AND(NOT(ISBLANK(Q170)),Dashboard!F16&gt;0), Q170/Dashboard!F16, "")</f>
        <v/>
      </c>
      <c r="S170" s="45"/>
      <c r="T170" s="48" t="str">
        <f>IF(AND(NOT(ISBLANK(S170)),Dashboard!F92&gt;0), S170/Dashboard!F92, "")</f>
        <v/>
      </c>
      <c r="U170" s="45"/>
      <c r="V170" s="48" t="str">
        <f>IF(AND(NOT(ISBLANK(U170)),Dashboard!F93&gt;0), U170/Dashboard!F93, "")</f>
        <v/>
      </c>
      <c r="W170" s="45"/>
      <c r="X170" s="48" t="str">
        <f>IF(AND(NOT(ISBLANK(W170)),Dashboard!F94&gt;0), W170/Dashboard!F94, "")</f>
        <v/>
      </c>
    </row>
    <row r="171" spans="16:24" x14ac:dyDescent="0.35">
      <c r="P171" s="58"/>
      <c r="Q171" s="45"/>
      <c r="R171" s="48" t="str">
        <f>IF(AND(NOT(ISBLANK(Q171)),Dashboard!F16&gt;0), Q171/Dashboard!F16, "")</f>
        <v/>
      </c>
      <c r="S171" s="45"/>
      <c r="T171" s="48" t="str">
        <f>IF(AND(NOT(ISBLANK(S171)),Dashboard!F92&gt;0), S171/Dashboard!F92, "")</f>
        <v/>
      </c>
      <c r="U171" s="45"/>
      <c r="V171" s="48" t="str">
        <f>IF(AND(NOT(ISBLANK(U171)),Dashboard!F93&gt;0), U171/Dashboard!F93, "")</f>
        <v/>
      </c>
      <c r="W171" s="45"/>
      <c r="X171" s="48" t="str">
        <f>IF(AND(NOT(ISBLANK(W171)),Dashboard!F94&gt;0), W171/Dashboard!F94, "")</f>
        <v/>
      </c>
    </row>
    <row r="172" spans="16:24" x14ac:dyDescent="0.35">
      <c r="P172" s="58"/>
      <c r="Q172" s="45"/>
      <c r="R172" s="48" t="str">
        <f>IF(AND(NOT(ISBLANK(Q172)),Dashboard!F16&gt;0), Q172/Dashboard!F16, "")</f>
        <v/>
      </c>
      <c r="S172" s="45"/>
      <c r="T172" s="48" t="str">
        <f>IF(AND(NOT(ISBLANK(S172)),Dashboard!F92&gt;0), S172/Dashboard!F92, "")</f>
        <v/>
      </c>
      <c r="U172" s="45"/>
      <c r="V172" s="48" t="str">
        <f>IF(AND(NOT(ISBLANK(U172)),Dashboard!F93&gt;0), U172/Dashboard!F93, "")</f>
        <v/>
      </c>
      <c r="W172" s="45"/>
      <c r="X172" s="48" t="str">
        <f>IF(AND(NOT(ISBLANK(W172)),Dashboard!F94&gt;0), W172/Dashboard!F94, "")</f>
        <v/>
      </c>
    </row>
    <row r="173" spans="16:24" x14ac:dyDescent="0.35">
      <c r="P173" s="58"/>
      <c r="Q173" s="45"/>
      <c r="R173" s="48" t="str">
        <f>IF(AND(NOT(ISBLANK(Q173)),Dashboard!F16&gt;0), Q173/Dashboard!F16, "")</f>
        <v/>
      </c>
      <c r="S173" s="45"/>
      <c r="T173" s="48" t="str">
        <f>IF(AND(NOT(ISBLANK(S173)),Dashboard!F92&gt;0), S173/Dashboard!F92, "")</f>
        <v/>
      </c>
      <c r="U173" s="45"/>
      <c r="V173" s="48" t="str">
        <f>IF(AND(NOT(ISBLANK(U173)),Dashboard!F93&gt;0), U173/Dashboard!F93, "")</f>
        <v/>
      </c>
      <c r="W173" s="45"/>
      <c r="X173" s="48" t="str">
        <f>IF(AND(NOT(ISBLANK(W173)),Dashboard!F94&gt;0), W173/Dashboard!F94, "")</f>
        <v/>
      </c>
    </row>
    <row r="174" spans="16:24" x14ac:dyDescent="0.35">
      <c r="P174" s="58"/>
      <c r="Q174" s="45"/>
      <c r="R174" s="48" t="str">
        <f>IF(AND(NOT(ISBLANK(Q174)),Dashboard!F16&gt;0), Q174/Dashboard!F16, "")</f>
        <v/>
      </c>
      <c r="S174" s="45"/>
      <c r="T174" s="48" t="str">
        <f>IF(AND(NOT(ISBLANK(S174)),Dashboard!F92&gt;0), S174/Dashboard!F92, "")</f>
        <v/>
      </c>
      <c r="U174" s="45"/>
      <c r="V174" s="48" t="str">
        <f>IF(AND(NOT(ISBLANK(U174)),Dashboard!F93&gt;0), U174/Dashboard!F93, "")</f>
        <v/>
      </c>
      <c r="W174" s="45"/>
      <c r="X174" s="48" t="str">
        <f>IF(AND(NOT(ISBLANK(W174)),Dashboard!F94&gt;0), W174/Dashboard!F94, "")</f>
        <v/>
      </c>
    </row>
    <row r="175" spans="16:24" x14ac:dyDescent="0.35">
      <c r="P175" s="58"/>
      <c r="Q175" s="45"/>
      <c r="R175" s="48" t="str">
        <f>IF(AND(NOT(ISBLANK(Q175)),Dashboard!F16&gt;0), Q175/Dashboard!F16, "")</f>
        <v/>
      </c>
      <c r="S175" s="45"/>
      <c r="T175" s="48" t="str">
        <f>IF(AND(NOT(ISBLANK(S175)),Dashboard!F92&gt;0), S175/Dashboard!F92, "")</f>
        <v/>
      </c>
      <c r="U175" s="45"/>
      <c r="V175" s="48" t="str">
        <f>IF(AND(NOT(ISBLANK(U175)),Dashboard!F93&gt;0), U175/Dashboard!F93, "")</f>
        <v/>
      </c>
      <c r="W175" s="45"/>
      <c r="X175" s="48" t="str">
        <f>IF(AND(NOT(ISBLANK(W175)),Dashboard!F94&gt;0), W175/Dashboard!F94, "")</f>
        <v/>
      </c>
    </row>
    <row r="176" spans="16:24" x14ac:dyDescent="0.35">
      <c r="P176" s="58"/>
      <c r="Q176" s="45"/>
      <c r="R176" s="48" t="str">
        <f>IF(AND(NOT(ISBLANK(Q176)),Dashboard!F16&gt;0), Q176/Dashboard!F16, "")</f>
        <v/>
      </c>
      <c r="S176" s="45"/>
      <c r="T176" s="48" t="str">
        <f>IF(AND(NOT(ISBLANK(S176)),Dashboard!F92&gt;0), S176/Dashboard!F92, "")</f>
        <v/>
      </c>
      <c r="U176" s="45"/>
      <c r="V176" s="48" t="str">
        <f>IF(AND(NOT(ISBLANK(U176)),Dashboard!F93&gt;0), U176/Dashboard!F93, "")</f>
        <v/>
      </c>
      <c r="W176" s="45"/>
      <c r="X176" s="48" t="str">
        <f>IF(AND(NOT(ISBLANK(W176)),Dashboard!F94&gt;0), W176/Dashboard!F94, "")</f>
        <v/>
      </c>
    </row>
    <row r="177" spans="2:24" x14ac:dyDescent="0.35">
      <c r="P177" s="58"/>
      <c r="Q177" s="45"/>
      <c r="R177" s="48" t="str">
        <f>IF(AND(NOT(ISBLANK(Q177)),Dashboard!F16&gt;0), Q177/Dashboard!F16, "")</f>
        <v/>
      </c>
      <c r="S177" s="45"/>
      <c r="T177" s="48" t="str">
        <f>IF(AND(NOT(ISBLANK(S177)),Dashboard!F92&gt;0), S177/Dashboard!F92, "")</f>
        <v/>
      </c>
      <c r="U177" s="45"/>
      <c r="V177" s="48" t="str">
        <f>IF(AND(NOT(ISBLANK(U177)),Dashboard!F93&gt;0), U177/Dashboard!F93, "")</f>
        <v/>
      </c>
      <c r="W177" s="45"/>
      <c r="X177" s="48" t="str">
        <f>IF(AND(NOT(ISBLANK(W177)),Dashboard!F94&gt;0), W177/Dashboard!F94, "")</f>
        <v/>
      </c>
    </row>
    <row r="178" spans="2:24" x14ac:dyDescent="0.35">
      <c r="P178" s="58"/>
      <c r="Q178" s="45"/>
      <c r="R178" s="48" t="str">
        <f>IF(AND(NOT(ISBLANK(Q178)),Dashboard!F16&gt;0), Q178/Dashboard!F16, "")</f>
        <v/>
      </c>
      <c r="S178" s="45"/>
      <c r="T178" s="48" t="str">
        <f>IF(AND(NOT(ISBLANK(S178)),Dashboard!F92&gt;0), S178/Dashboard!F92, "")</f>
        <v/>
      </c>
      <c r="U178" s="45"/>
      <c r="V178" s="48" t="str">
        <f>IF(AND(NOT(ISBLANK(U178)),Dashboard!F93&gt;0), U178/Dashboard!F93, "")</f>
        <v/>
      </c>
      <c r="W178" s="45"/>
      <c r="X178" s="48" t="str">
        <f>IF(AND(NOT(ISBLANK(W178)),Dashboard!F94&gt;0), W178/Dashboard!F94, "")</f>
        <v/>
      </c>
    </row>
    <row r="183" spans="2:24" ht="21" x14ac:dyDescent="0.5">
      <c r="B183" s="42" t="s">
        <v>1003</v>
      </c>
      <c r="P183" s="59" t="s">
        <v>1004</v>
      </c>
    </row>
    <row r="185" spans="2:24" ht="45" customHeight="1" x14ac:dyDescent="0.35">
      <c r="B185" s="300" t="s">
        <v>1005</v>
      </c>
      <c r="C185" s="293"/>
      <c r="D185" s="293"/>
      <c r="E185" s="293"/>
      <c r="F185" s="293"/>
      <c r="P185" s="300" t="s">
        <v>1006</v>
      </c>
      <c r="Q185" s="293"/>
      <c r="R185" s="293"/>
      <c r="S185" s="293"/>
      <c r="T185" s="293"/>
      <c r="U185" s="293"/>
    </row>
    <row r="186" spans="2:24" ht="35" customHeight="1" x14ac:dyDescent="0.35">
      <c r="P186" s="297" t="s">
        <v>1007</v>
      </c>
      <c r="Q186" s="297"/>
      <c r="R186" s="297" t="s">
        <v>1008</v>
      </c>
      <c r="S186" s="297"/>
      <c r="T186" s="297"/>
    </row>
    <row r="187" spans="2:24" ht="30" customHeight="1" x14ac:dyDescent="0.35">
      <c r="P187" s="301">
        <v>0</v>
      </c>
      <c r="Q187" s="302"/>
      <c r="R187" s="303" t="s">
        <v>1009</v>
      </c>
      <c r="S187" s="304"/>
      <c r="T187" s="304"/>
    </row>
    <row r="190" spans="2:24" ht="25" customHeight="1" x14ac:dyDescent="0.35">
      <c r="P190" s="68" t="s">
        <v>992</v>
      </c>
      <c r="Q190" s="68" t="s">
        <v>1010</v>
      </c>
      <c r="R190" s="68" t="s">
        <v>1011</v>
      </c>
      <c r="S190" s="305" t="s">
        <v>8</v>
      </c>
      <c r="T190" s="305"/>
      <c r="U190" s="305"/>
      <c r="V190" s="293"/>
    </row>
    <row r="191" spans="2:24" ht="20" customHeight="1" x14ac:dyDescent="0.35">
      <c r="P191" s="70"/>
      <c r="Q191" s="71"/>
      <c r="R191" s="72" t="str">
        <f>IF(AND(NOT(ISBLANK(Q191)), Dashboard!$P187&gt;0), Q191/Dashboard!$P187, "")</f>
        <v/>
      </c>
      <c r="S191" s="306"/>
      <c r="T191" s="307"/>
      <c r="U191" s="307"/>
      <c r="V191" s="307"/>
    </row>
    <row r="192" spans="2:24" ht="20" customHeight="1" x14ac:dyDescent="0.35">
      <c r="P192" s="70"/>
      <c r="Q192" s="71"/>
      <c r="R192" s="72" t="str">
        <f>IF(AND(NOT(ISBLANK(Q192)), Dashboard!$P187&gt;0), Q192/Dashboard!$P187, "")</f>
        <v/>
      </c>
      <c r="S192" s="306"/>
      <c r="T192" s="307"/>
      <c r="U192" s="307"/>
      <c r="V192" s="307"/>
    </row>
    <row r="193" spans="16:22" ht="20" customHeight="1" x14ac:dyDescent="0.35">
      <c r="P193" s="70"/>
      <c r="Q193" s="71"/>
      <c r="R193" s="72" t="str">
        <f>IF(AND(NOT(ISBLANK(Q193)), Dashboard!$P187&gt;0), Q193/Dashboard!$P187, "")</f>
        <v/>
      </c>
      <c r="S193" s="306"/>
      <c r="T193" s="307"/>
      <c r="U193" s="307"/>
      <c r="V193" s="307"/>
    </row>
    <row r="194" spans="16:22" ht="20" customHeight="1" x14ac:dyDescent="0.35">
      <c r="P194" s="70"/>
      <c r="Q194" s="71"/>
      <c r="R194" s="72" t="str">
        <f>IF(AND(NOT(ISBLANK(Q194)), Dashboard!$P187&gt;0), Q194/Dashboard!$P187, "")</f>
        <v/>
      </c>
      <c r="S194" s="306"/>
      <c r="T194" s="307"/>
      <c r="U194" s="307"/>
      <c r="V194" s="307"/>
    </row>
    <row r="195" spans="16:22" ht="20" customHeight="1" x14ac:dyDescent="0.35">
      <c r="P195" s="70"/>
      <c r="Q195" s="71"/>
      <c r="R195" s="72" t="str">
        <f>IF(AND(NOT(ISBLANK(Q195)), Dashboard!$P187&gt;0), Q195/Dashboard!$P187, "")</f>
        <v/>
      </c>
      <c r="S195" s="306"/>
      <c r="T195" s="307"/>
      <c r="U195" s="307"/>
      <c r="V195" s="307"/>
    </row>
    <row r="196" spans="16:22" ht="20" customHeight="1" x14ac:dyDescent="0.35">
      <c r="P196" s="70"/>
      <c r="Q196" s="71"/>
      <c r="R196" s="72" t="str">
        <f>IF(AND(NOT(ISBLANK(Q196)), Dashboard!$P187&gt;0), Q196/Dashboard!$P187, "")</f>
        <v/>
      </c>
      <c r="S196" s="306"/>
      <c r="T196" s="307"/>
      <c r="U196" s="307"/>
      <c r="V196" s="307"/>
    </row>
    <row r="197" spans="16:22" ht="20" customHeight="1" x14ac:dyDescent="0.35">
      <c r="P197" s="70"/>
      <c r="Q197" s="71"/>
      <c r="R197" s="72" t="str">
        <f>IF(AND(NOT(ISBLANK(Q197)), Dashboard!$P187&gt;0), Q197/Dashboard!$P187, "")</f>
        <v/>
      </c>
      <c r="S197" s="306"/>
      <c r="T197" s="307"/>
      <c r="U197" s="307"/>
      <c r="V197" s="307"/>
    </row>
    <row r="198" spans="16:22" ht="20" customHeight="1" x14ac:dyDescent="0.35">
      <c r="P198" s="70"/>
      <c r="Q198" s="71"/>
      <c r="R198" s="72" t="str">
        <f>IF(AND(NOT(ISBLANK(Q198)), Dashboard!$P187&gt;0), Q198/Dashboard!$P187, "")</f>
        <v/>
      </c>
      <c r="S198" s="306"/>
      <c r="T198" s="307"/>
      <c r="U198" s="307"/>
      <c r="V198" s="307"/>
    </row>
    <row r="199" spans="16:22" ht="20" customHeight="1" x14ac:dyDescent="0.35">
      <c r="P199" s="70"/>
      <c r="Q199" s="71"/>
      <c r="R199" s="72" t="str">
        <f>IF(AND(NOT(ISBLANK(Q199)), Dashboard!$P187&gt;0), Q199/Dashboard!$P187, "")</f>
        <v/>
      </c>
      <c r="S199" s="306"/>
      <c r="T199" s="307"/>
      <c r="U199" s="307"/>
      <c r="V199" s="307"/>
    </row>
    <row r="200" spans="16:22" ht="20" customHeight="1" x14ac:dyDescent="0.35">
      <c r="P200" s="70"/>
      <c r="Q200" s="71"/>
      <c r="R200" s="72" t="str">
        <f>IF(AND(NOT(ISBLANK(Q200)), Dashboard!$P187&gt;0), Q200/Dashboard!$P187, "")</f>
        <v/>
      </c>
      <c r="S200" s="306"/>
      <c r="T200" s="307"/>
      <c r="U200" s="307"/>
      <c r="V200" s="307"/>
    </row>
    <row r="201" spans="16:22" ht="20" customHeight="1" x14ac:dyDescent="0.35">
      <c r="P201" s="70"/>
      <c r="Q201" s="71"/>
      <c r="R201" s="72" t="str">
        <f>IF(AND(NOT(ISBLANK(Q201)), Dashboard!$P187&gt;0), Q201/Dashboard!$P187, "")</f>
        <v/>
      </c>
      <c r="S201" s="306"/>
      <c r="T201" s="307"/>
      <c r="U201" s="307"/>
      <c r="V201" s="307"/>
    </row>
    <row r="202" spans="16:22" ht="20" customHeight="1" x14ac:dyDescent="0.35">
      <c r="P202" s="70"/>
      <c r="Q202" s="71"/>
      <c r="R202" s="72" t="str">
        <f>IF(AND(NOT(ISBLANK(Q202)), Dashboard!$P187&gt;0), Q202/Dashboard!$P187, "")</f>
        <v/>
      </c>
      <c r="S202" s="306"/>
      <c r="T202" s="307"/>
      <c r="U202" s="307"/>
      <c r="V202" s="307"/>
    </row>
    <row r="203" spans="16:22" ht="20" customHeight="1" x14ac:dyDescent="0.35">
      <c r="P203" s="70"/>
      <c r="Q203" s="71"/>
      <c r="R203" s="72" t="str">
        <f>IF(AND(NOT(ISBLANK(Q203)), Dashboard!$P187&gt;0), Q203/Dashboard!$P187, "")</f>
        <v/>
      </c>
      <c r="S203" s="306"/>
      <c r="T203" s="307"/>
      <c r="U203" s="307"/>
      <c r="V203" s="307"/>
    </row>
    <row r="204" spans="16:22" ht="20" customHeight="1" x14ac:dyDescent="0.35">
      <c r="P204" s="70"/>
      <c r="Q204" s="71"/>
      <c r="R204" s="72" t="str">
        <f>IF(AND(NOT(ISBLANK(Q204)), Dashboard!$P187&gt;0), Q204/Dashboard!$P187, "")</f>
        <v/>
      </c>
      <c r="S204" s="306"/>
      <c r="T204" s="307"/>
      <c r="U204" s="307"/>
      <c r="V204" s="307"/>
    </row>
    <row r="205" spans="16:22" ht="20" customHeight="1" x14ac:dyDescent="0.35">
      <c r="P205" s="70"/>
      <c r="Q205" s="71"/>
      <c r="R205" s="72" t="str">
        <f>IF(AND(NOT(ISBLANK(Q205)), Dashboard!$P187&gt;0), Q205/Dashboard!$P187, "")</f>
        <v/>
      </c>
      <c r="S205" s="306"/>
      <c r="T205" s="307"/>
      <c r="U205" s="307"/>
      <c r="V205" s="307"/>
    </row>
    <row r="206" spans="16:22" ht="20" customHeight="1" x14ac:dyDescent="0.35">
      <c r="P206" s="70"/>
      <c r="Q206" s="71"/>
      <c r="R206" s="72" t="str">
        <f>IF(AND(NOT(ISBLANK(Q206)), Dashboard!$P187&gt;0), Q206/Dashboard!$P187, "")</f>
        <v/>
      </c>
      <c r="S206" s="306"/>
      <c r="T206" s="307"/>
      <c r="U206" s="307"/>
      <c r="V206" s="307"/>
    </row>
    <row r="207" spans="16:22" ht="20" customHeight="1" x14ac:dyDescent="0.35">
      <c r="P207" s="70"/>
      <c r="Q207" s="71"/>
      <c r="R207" s="72" t="str">
        <f>IF(AND(NOT(ISBLANK(Q207)), Dashboard!$P187&gt;0), Q207/Dashboard!$P187, "")</f>
        <v/>
      </c>
      <c r="S207" s="306"/>
      <c r="T207" s="307"/>
      <c r="U207" s="307"/>
      <c r="V207" s="307"/>
    </row>
    <row r="208" spans="16:22" ht="20" customHeight="1" x14ac:dyDescent="0.35">
      <c r="P208" s="70"/>
      <c r="Q208" s="71"/>
      <c r="R208" s="72" t="str">
        <f>IF(AND(NOT(ISBLANK(Q208)), Dashboard!$P187&gt;0), Q208/Dashboard!$P187, "")</f>
        <v/>
      </c>
      <c r="S208" s="306"/>
      <c r="T208" s="307"/>
      <c r="U208" s="307"/>
      <c r="V208" s="307"/>
    </row>
    <row r="209" spans="2:22" ht="20" customHeight="1" x14ac:dyDescent="0.35">
      <c r="P209" s="70"/>
      <c r="Q209" s="71"/>
      <c r="R209" s="72" t="str">
        <f>IF(AND(NOT(ISBLANK(Q209)), Dashboard!$P187&gt;0), Q209/Dashboard!$P187, "")</f>
        <v/>
      </c>
      <c r="S209" s="306"/>
      <c r="T209" s="307"/>
      <c r="U209" s="307"/>
      <c r="V209" s="307"/>
    </row>
    <row r="210" spans="2:22" ht="20" customHeight="1" x14ac:dyDescent="0.35">
      <c r="P210" s="70"/>
      <c r="Q210" s="71"/>
      <c r="R210" s="72" t="str">
        <f>IF(AND(NOT(ISBLANK(Q210)), Dashboard!$P187&gt;0), Q210/Dashboard!$P187, "")</f>
        <v/>
      </c>
      <c r="S210" s="306"/>
      <c r="T210" s="307"/>
      <c r="U210" s="307"/>
      <c r="V210" s="307"/>
    </row>
    <row r="214" spans="2:22" ht="32" customHeight="1" x14ac:dyDescent="0.35">
      <c r="B214" s="291" t="s">
        <v>852</v>
      </c>
      <c r="C214" s="291"/>
      <c r="D214" s="291"/>
      <c r="E214" s="291"/>
      <c r="F214" s="291"/>
      <c r="G214" s="291"/>
      <c r="H214" s="291"/>
      <c r="I214" s="291"/>
    </row>
  </sheetData>
  <mergeCells count="55">
    <mergeCell ref="B214:I214"/>
    <mergeCell ref="S206:V206"/>
    <mergeCell ref="S207:V207"/>
    <mergeCell ref="S208:V208"/>
    <mergeCell ref="S209:V209"/>
    <mergeCell ref="S210:V210"/>
    <mergeCell ref="S201:V201"/>
    <mergeCell ref="S202:V202"/>
    <mergeCell ref="S203:V203"/>
    <mergeCell ref="S204:V204"/>
    <mergeCell ref="S205:V205"/>
    <mergeCell ref="S196:V196"/>
    <mergeCell ref="S197:V197"/>
    <mergeCell ref="S198:V198"/>
    <mergeCell ref="S199:V199"/>
    <mergeCell ref="S200:V200"/>
    <mergeCell ref="S191:V191"/>
    <mergeCell ref="S192:V192"/>
    <mergeCell ref="S193:V193"/>
    <mergeCell ref="S194:V194"/>
    <mergeCell ref="S195:V195"/>
    <mergeCell ref="P186:Q186"/>
    <mergeCell ref="R186:T186"/>
    <mergeCell ref="P187:Q187"/>
    <mergeCell ref="R187:T187"/>
    <mergeCell ref="S190:V190"/>
    <mergeCell ref="C135:D135"/>
    <mergeCell ref="G135:H135"/>
    <mergeCell ref="B144:F144"/>
    <mergeCell ref="P144:W144"/>
    <mergeCell ref="B185:F185"/>
    <mergeCell ref="P185:U185"/>
    <mergeCell ref="C132:D132"/>
    <mergeCell ref="G132:H132"/>
    <mergeCell ref="C133:D133"/>
    <mergeCell ref="G133:H133"/>
    <mergeCell ref="C134:D134"/>
    <mergeCell ref="G134:H134"/>
    <mergeCell ref="C129:D129"/>
    <mergeCell ref="G129:H129"/>
    <mergeCell ref="C130:D130"/>
    <mergeCell ref="G130:H130"/>
    <mergeCell ref="C131:D131"/>
    <mergeCell ref="G131:H131"/>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30:H135">
    <cfRule type="expression" dxfId="80" priority="4">
      <formula>$G130&gt;=0.8</formula>
    </cfRule>
    <cfRule type="expression" dxfId="79" priority="5">
      <formula>AND($G130&gt;=0.5,$G130&lt;0.8)</formula>
    </cfRule>
    <cfRule type="expression" dxfId="78" priority="6">
      <formula>$G130&lt;0.5</formula>
    </cfRule>
  </conditionalFormatting>
  <conditionalFormatting sqref="K130:K135">
    <cfRule type="cellIs" dxfId="77" priority="7" operator="greaterThan">
      <formula>0</formula>
    </cfRule>
  </conditionalFormatting>
  <conditionalFormatting sqref="L130:L135">
    <cfRule type="cellIs" dxfId="76" priority="8" operator="greaterThan">
      <formula>0</formula>
    </cfRule>
  </conditionalFormatting>
  <conditionalFormatting sqref="M130:M135">
    <cfRule type="cellIs" dxfId="75" priority="9" operator="greaterThan">
      <formula>0</formula>
    </cfRule>
  </conditionalFormatting>
  <conditionalFormatting sqref="N130:N135">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9" xr:uid="{00000000-0002-0000-0100-000000000000}">
      <formula1>0</formula1>
      <formula2>C16</formula2>
    </dataValidation>
    <dataValidation type="whole" allowBlank="1" showErrorMessage="1" errorTitle="Invalid count" error="Value must be between 0 and the current implemented total." sqref="S149" xr:uid="{00000000-0002-0000-0100-000001000000}">
      <formula1>0</formula1>
      <formula2>C92</formula2>
    </dataValidation>
    <dataValidation type="whole" allowBlank="1" showErrorMessage="1" errorTitle="Invalid count" error="Value must be between 0 and the current implemented total." sqref="U149" xr:uid="{00000000-0002-0000-0100-000002000000}">
      <formula1>0</formula1>
      <formula2>C93</formula2>
    </dataValidation>
    <dataValidation type="whole" allowBlank="1" showErrorMessage="1" errorTitle="Invalid count" error="Value must be between 0 and the current implemented total." sqref="W149" xr:uid="{00000000-0002-0000-0100-000003000000}">
      <formula1>0</formula1>
      <formula2>C94</formula2>
    </dataValidation>
    <dataValidation type="whole" allowBlank="1" showErrorMessage="1" errorTitle="Invalid overall count" error="Overall count must be between 0 and the current implemented total." sqref="Q150" xr:uid="{00000000-0002-0000-0100-000004000000}">
      <formula1>0</formula1>
      <formula2>C16</formula2>
    </dataValidation>
    <dataValidation type="whole" allowBlank="1" showErrorMessage="1" errorTitle="Invalid count" error="Value must be between 0 and the current implemented total." sqref="S150" xr:uid="{00000000-0002-0000-0100-000005000000}">
      <formula1>0</formula1>
      <formula2>C92</formula2>
    </dataValidation>
    <dataValidation type="whole" allowBlank="1" showErrorMessage="1" errorTitle="Invalid count" error="Value must be between 0 and the current implemented total." sqref="U150" xr:uid="{00000000-0002-0000-0100-000006000000}">
      <formula1>0</formula1>
      <formula2>C93</formula2>
    </dataValidation>
    <dataValidation type="whole" allowBlank="1" showErrorMessage="1" errorTitle="Invalid count" error="Value must be between 0 and the current implemented total." sqref="W150" xr:uid="{00000000-0002-0000-0100-000007000000}">
      <formula1>0</formula1>
      <formula2>C94</formula2>
    </dataValidation>
    <dataValidation type="whole" allowBlank="1" showErrorMessage="1" errorTitle="Invalid overall count" error="Overall count must be between 0 and the current implemented total." sqref="Q151" xr:uid="{00000000-0002-0000-0100-000008000000}">
      <formula1>0</formula1>
      <formula2>C16</formula2>
    </dataValidation>
    <dataValidation type="whole" allowBlank="1" showErrorMessage="1" errorTitle="Invalid count" error="Value must be between 0 and the current implemented total." sqref="S151" xr:uid="{00000000-0002-0000-0100-000009000000}">
      <formula1>0</formula1>
      <formula2>C92</formula2>
    </dataValidation>
    <dataValidation type="whole" allowBlank="1" showErrorMessage="1" errorTitle="Invalid count" error="Value must be between 0 and the current implemented total." sqref="U151" xr:uid="{00000000-0002-0000-0100-00000A000000}">
      <formula1>0</formula1>
      <formula2>C93</formula2>
    </dataValidation>
    <dataValidation type="whole" allowBlank="1" showErrorMessage="1" errorTitle="Invalid count" error="Value must be between 0 and the current implemented total." sqref="W151" xr:uid="{00000000-0002-0000-0100-00000B000000}">
      <formula1>0</formula1>
      <formula2>C94</formula2>
    </dataValidation>
    <dataValidation type="whole" allowBlank="1" showErrorMessage="1" errorTitle="Invalid overall count" error="Overall count must be between 0 and the current implemented total." sqref="Q152" xr:uid="{00000000-0002-0000-0100-00000C000000}">
      <formula1>0</formula1>
      <formula2>C16</formula2>
    </dataValidation>
    <dataValidation type="whole" allowBlank="1" showErrorMessage="1" errorTitle="Invalid count" error="Value must be between 0 and the current implemented total." sqref="S152" xr:uid="{00000000-0002-0000-0100-00000D000000}">
      <formula1>0</formula1>
      <formula2>C92</formula2>
    </dataValidation>
    <dataValidation type="whole" allowBlank="1" showErrorMessage="1" errorTitle="Invalid count" error="Value must be between 0 and the current implemented total." sqref="U152" xr:uid="{00000000-0002-0000-0100-00000E000000}">
      <formula1>0</formula1>
      <formula2>C93</formula2>
    </dataValidation>
    <dataValidation type="whole" allowBlank="1" showErrorMessage="1" errorTitle="Invalid count" error="Value must be between 0 and the current implemented total." sqref="W152" xr:uid="{00000000-0002-0000-0100-00000F000000}">
      <formula1>0</formula1>
      <formula2>C94</formula2>
    </dataValidation>
    <dataValidation type="whole" allowBlank="1" showErrorMessage="1" errorTitle="Invalid overall count" error="Overall count must be between 0 and the current implemented total." sqref="Q153" xr:uid="{00000000-0002-0000-0100-000010000000}">
      <formula1>0</formula1>
      <formula2>C16</formula2>
    </dataValidation>
    <dataValidation type="whole" allowBlank="1" showErrorMessage="1" errorTitle="Invalid count" error="Value must be between 0 and the current implemented total." sqref="S153" xr:uid="{00000000-0002-0000-0100-000011000000}">
      <formula1>0</formula1>
      <formula2>C92</formula2>
    </dataValidation>
    <dataValidation type="whole" allowBlank="1" showErrorMessage="1" errorTitle="Invalid count" error="Value must be between 0 and the current implemented total." sqref="U153" xr:uid="{00000000-0002-0000-0100-000012000000}">
      <formula1>0</formula1>
      <formula2>C93</formula2>
    </dataValidation>
    <dataValidation type="whole" allowBlank="1" showErrorMessage="1" errorTitle="Invalid count" error="Value must be between 0 and the current implemented total." sqref="W153" xr:uid="{00000000-0002-0000-0100-000013000000}">
      <formula1>0</formula1>
      <formula2>C94</formula2>
    </dataValidation>
    <dataValidation type="whole" allowBlank="1" showErrorMessage="1" errorTitle="Invalid overall count" error="Overall count must be between 0 and the current implemented total." sqref="Q154" xr:uid="{00000000-0002-0000-0100-000014000000}">
      <formula1>0</formula1>
      <formula2>C16</formula2>
    </dataValidation>
    <dataValidation type="whole" allowBlank="1" showErrorMessage="1" errorTitle="Invalid count" error="Value must be between 0 and the current implemented total." sqref="S154" xr:uid="{00000000-0002-0000-0100-000015000000}">
      <formula1>0</formula1>
      <formula2>C92</formula2>
    </dataValidation>
    <dataValidation type="whole" allowBlank="1" showErrorMessage="1" errorTitle="Invalid count" error="Value must be between 0 and the current implemented total." sqref="U154" xr:uid="{00000000-0002-0000-0100-000016000000}">
      <formula1>0</formula1>
      <formula2>C93</formula2>
    </dataValidation>
    <dataValidation type="whole" allowBlank="1" showErrorMessage="1" errorTitle="Invalid count" error="Value must be between 0 and the current implemented total." sqref="W154" xr:uid="{00000000-0002-0000-0100-000017000000}">
      <formula1>0</formula1>
      <formula2>C94</formula2>
    </dataValidation>
    <dataValidation type="whole" allowBlank="1" showErrorMessage="1" errorTitle="Invalid overall count" error="Overall count must be between 0 and the current implemented total." sqref="Q155" xr:uid="{00000000-0002-0000-0100-000018000000}">
      <formula1>0</formula1>
      <formula2>C16</formula2>
    </dataValidation>
    <dataValidation type="whole" allowBlank="1" showErrorMessage="1" errorTitle="Invalid count" error="Value must be between 0 and the current implemented total." sqref="S155" xr:uid="{00000000-0002-0000-0100-000019000000}">
      <formula1>0</formula1>
      <formula2>C92</formula2>
    </dataValidation>
    <dataValidation type="whole" allowBlank="1" showErrorMessage="1" errorTitle="Invalid count" error="Value must be between 0 and the current implemented total." sqref="U155" xr:uid="{00000000-0002-0000-0100-00001A000000}">
      <formula1>0</formula1>
      <formula2>C93</formula2>
    </dataValidation>
    <dataValidation type="whole" allowBlank="1" showErrorMessage="1" errorTitle="Invalid count" error="Value must be between 0 and the current implemented total." sqref="W155" xr:uid="{00000000-0002-0000-0100-00001B000000}">
      <formula1>0</formula1>
      <formula2>C94</formula2>
    </dataValidation>
    <dataValidation type="whole" allowBlank="1" showErrorMessage="1" errorTitle="Invalid overall count" error="Overall count must be between 0 and the current implemented total." sqref="Q156" xr:uid="{00000000-0002-0000-0100-00001C000000}">
      <formula1>0</formula1>
      <formula2>C16</formula2>
    </dataValidation>
    <dataValidation type="whole" allowBlank="1" showErrorMessage="1" errorTitle="Invalid count" error="Value must be between 0 and the current implemented total." sqref="S156" xr:uid="{00000000-0002-0000-0100-00001D000000}">
      <formula1>0</formula1>
      <formula2>C92</formula2>
    </dataValidation>
    <dataValidation type="whole" allowBlank="1" showErrorMessage="1" errorTitle="Invalid count" error="Value must be between 0 and the current implemented total." sqref="U156" xr:uid="{00000000-0002-0000-0100-00001E000000}">
      <formula1>0</formula1>
      <formula2>C93</formula2>
    </dataValidation>
    <dataValidation type="whole" allowBlank="1" showErrorMessage="1" errorTitle="Invalid count" error="Value must be between 0 and the current implemented total." sqref="W156" xr:uid="{00000000-0002-0000-0100-00001F000000}">
      <formula1>0</formula1>
      <formula2>C94</formula2>
    </dataValidation>
    <dataValidation type="whole" allowBlank="1" showErrorMessage="1" errorTitle="Invalid overall count" error="Overall count must be between 0 and the current implemented total." sqref="Q157" xr:uid="{00000000-0002-0000-0100-000020000000}">
      <formula1>0</formula1>
      <formula2>C16</formula2>
    </dataValidation>
    <dataValidation type="whole" allowBlank="1" showErrorMessage="1" errorTitle="Invalid count" error="Value must be between 0 and the current implemented total." sqref="S157" xr:uid="{00000000-0002-0000-0100-000021000000}">
      <formula1>0</formula1>
      <formula2>C92</formula2>
    </dataValidation>
    <dataValidation type="whole" allowBlank="1" showErrorMessage="1" errorTitle="Invalid count" error="Value must be between 0 and the current implemented total." sqref="U157" xr:uid="{00000000-0002-0000-0100-000022000000}">
      <formula1>0</formula1>
      <formula2>C93</formula2>
    </dataValidation>
    <dataValidation type="whole" allowBlank="1" showErrorMessage="1" errorTitle="Invalid count" error="Value must be between 0 and the current implemented total." sqref="W157" xr:uid="{00000000-0002-0000-0100-000023000000}">
      <formula1>0</formula1>
      <formula2>C94</formula2>
    </dataValidation>
    <dataValidation type="whole" allowBlank="1" showErrorMessage="1" errorTitle="Invalid overall count" error="Overall count must be between 0 and the current implemented total." sqref="Q158" xr:uid="{00000000-0002-0000-0100-000024000000}">
      <formula1>0</formula1>
      <formula2>C16</formula2>
    </dataValidation>
    <dataValidation type="whole" allowBlank="1" showErrorMessage="1" errorTitle="Invalid count" error="Value must be between 0 and the current implemented total." sqref="S158" xr:uid="{00000000-0002-0000-0100-000025000000}">
      <formula1>0</formula1>
      <formula2>C92</formula2>
    </dataValidation>
    <dataValidation type="whole" allowBlank="1" showErrorMessage="1" errorTitle="Invalid count" error="Value must be between 0 and the current implemented total." sqref="U158" xr:uid="{00000000-0002-0000-0100-000026000000}">
      <formula1>0</formula1>
      <formula2>C93</formula2>
    </dataValidation>
    <dataValidation type="whole" allowBlank="1" showErrorMessage="1" errorTitle="Invalid count" error="Value must be between 0 and the current implemented total." sqref="W158" xr:uid="{00000000-0002-0000-0100-000027000000}">
      <formula1>0</formula1>
      <formula2>C94</formula2>
    </dataValidation>
    <dataValidation type="whole" allowBlank="1" showErrorMessage="1" errorTitle="Invalid overall count" error="Overall count must be between 0 and the current implemented total." sqref="Q159" xr:uid="{00000000-0002-0000-0100-000028000000}">
      <formula1>0</formula1>
      <formula2>C16</formula2>
    </dataValidation>
    <dataValidation type="whole" allowBlank="1" showErrorMessage="1" errorTitle="Invalid count" error="Value must be between 0 and the current implemented total." sqref="S159" xr:uid="{00000000-0002-0000-0100-000029000000}">
      <formula1>0</formula1>
      <formula2>C92</formula2>
    </dataValidation>
    <dataValidation type="whole" allowBlank="1" showErrorMessage="1" errorTitle="Invalid count" error="Value must be between 0 and the current implemented total." sqref="U159" xr:uid="{00000000-0002-0000-0100-00002A000000}">
      <formula1>0</formula1>
      <formula2>C93</formula2>
    </dataValidation>
    <dataValidation type="whole" allowBlank="1" showErrorMessage="1" errorTitle="Invalid count" error="Value must be between 0 and the current implemented total." sqref="W159" xr:uid="{00000000-0002-0000-0100-00002B000000}">
      <formula1>0</formula1>
      <formula2>C94</formula2>
    </dataValidation>
    <dataValidation type="whole" allowBlank="1" showErrorMessage="1" errorTitle="Invalid overall count" error="Overall count must be between 0 and the current implemented total." sqref="Q160" xr:uid="{00000000-0002-0000-0100-00002C000000}">
      <formula1>0</formula1>
      <formula2>C16</formula2>
    </dataValidation>
    <dataValidation type="whole" allowBlank="1" showErrorMessage="1" errorTitle="Invalid count" error="Value must be between 0 and the current implemented total." sqref="S160" xr:uid="{00000000-0002-0000-0100-00002D000000}">
      <formula1>0</formula1>
      <formula2>C92</formula2>
    </dataValidation>
    <dataValidation type="whole" allowBlank="1" showErrorMessage="1" errorTitle="Invalid count" error="Value must be between 0 and the current implemented total." sqref="U160" xr:uid="{00000000-0002-0000-0100-00002E000000}">
      <formula1>0</formula1>
      <formula2>C93</formula2>
    </dataValidation>
    <dataValidation type="whole" allowBlank="1" showErrorMessage="1" errorTitle="Invalid count" error="Value must be between 0 and the current implemented total." sqref="W160" xr:uid="{00000000-0002-0000-0100-00002F000000}">
      <formula1>0</formula1>
      <formula2>C94</formula2>
    </dataValidation>
    <dataValidation type="whole" allowBlank="1" showErrorMessage="1" errorTitle="Invalid overall count" error="Overall count must be between 0 and the current implemented total." sqref="Q161" xr:uid="{00000000-0002-0000-0100-000030000000}">
      <formula1>0</formula1>
      <formula2>C16</formula2>
    </dataValidation>
    <dataValidation type="whole" allowBlank="1" showErrorMessage="1" errorTitle="Invalid count" error="Value must be between 0 and the current implemented total." sqref="S161" xr:uid="{00000000-0002-0000-0100-000031000000}">
      <formula1>0</formula1>
      <formula2>C92</formula2>
    </dataValidation>
    <dataValidation type="whole" allowBlank="1" showErrorMessage="1" errorTitle="Invalid count" error="Value must be between 0 and the current implemented total." sqref="U161" xr:uid="{00000000-0002-0000-0100-000032000000}">
      <formula1>0</formula1>
      <formula2>C93</formula2>
    </dataValidation>
    <dataValidation type="whole" allowBlank="1" showErrorMessage="1" errorTitle="Invalid count" error="Value must be between 0 and the current implemented total." sqref="W161" xr:uid="{00000000-0002-0000-0100-000033000000}">
      <formula1>0</formula1>
      <formula2>C94</formula2>
    </dataValidation>
    <dataValidation type="whole" allowBlank="1" showErrorMessage="1" errorTitle="Invalid overall count" error="Overall count must be between 0 and the current implemented total." sqref="Q162" xr:uid="{00000000-0002-0000-0100-000034000000}">
      <formula1>0</formula1>
      <formula2>C16</formula2>
    </dataValidation>
    <dataValidation type="whole" allowBlank="1" showErrorMessage="1" errorTitle="Invalid count" error="Value must be between 0 and the current implemented total." sqref="S162" xr:uid="{00000000-0002-0000-0100-000035000000}">
      <formula1>0</formula1>
      <formula2>C92</formula2>
    </dataValidation>
    <dataValidation type="whole" allowBlank="1" showErrorMessage="1" errorTitle="Invalid count" error="Value must be between 0 and the current implemented total." sqref="U162" xr:uid="{00000000-0002-0000-0100-000036000000}">
      <formula1>0</formula1>
      <formula2>C93</formula2>
    </dataValidation>
    <dataValidation type="whole" allowBlank="1" showErrorMessage="1" errorTitle="Invalid count" error="Value must be between 0 and the current implemented total." sqref="W162" xr:uid="{00000000-0002-0000-0100-000037000000}">
      <formula1>0</formula1>
      <formula2>C94</formula2>
    </dataValidation>
    <dataValidation type="whole" allowBlank="1" showErrorMessage="1" errorTitle="Invalid overall count" error="Overall count must be between 0 and the current implemented total." sqref="Q163" xr:uid="{00000000-0002-0000-0100-000038000000}">
      <formula1>0</formula1>
      <formula2>C16</formula2>
    </dataValidation>
    <dataValidation type="whole" allowBlank="1" showErrorMessage="1" errorTitle="Invalid count" error="Value must be between 0 and the current implemented total." sqref="S163" xr:uid="{00000000-0002-0000-0100-000039000000}">
      <formula1>0</formula1>
      <formula2>C92</formula2>
    </dataValidation>
    <dataValidation type="whole" allowBlank="1" showErrorMessage="1" errorTitle="Invalid count" error="Value must be between 0 and the current implemented total." sqref="U163" xr:uid="{00000000-0002-0000-0100-00003A000000}">
      <formula1>0</formula1>
      <formula2>C93</formula2>
    </dataValidation>
    <dataValidation type="whole" allowBlank="1" showErrorMessage="1" errorTitle="Invalid count" error="Value must be between 0 and the current implemented total." sqref="W163" xr:uid="{00000000-0002-0000-0100-00003B000000}">
      <formula1>0</formula1>
      <formula2>C94</formula2>
    </dataValidation>
    <dataValidation type="whole" allowBlank="1" showErrorMessage="1" errorTitle="Invalid overall count" error="Overall count must be between 0 and the current implemented total." sqref="Q164" xr:uid="{00000000-0002-0000-0100-00003C000000}">
      <formula1>0</formula1>
      <formula2>C16</formula2>
    </dataValidation>
    <dataValidation type="whole" allowBlank="1" showErrorMessage="1" errorTitle="Invalid count" error="Value must be between 0 and the current implemented total." sqref="S164" xr:uid="{00000000-0002-0000-0100-00003D000000}">
      <formula1>0</formula1>
      <formula2>C92</formula2>
    </dataValidation>
    <dataValidation type="whole" allowBlank="1" showErrorMessage="1" errorTitle="Invalid count" error="Value must be between 0 and the current implemented total." sqref="U164" xr:uid="{00000000-0002-0000-0100-00003E000000}">
      <formula1>0</formula1>
      <formula2>C93</formula2>
    </dataValidation>
    <dataValidation type="whole" allowBlank="1" showErrorMessage="1" errorTitle="Invalid count" error="Value must be between 0 and the current implemented total." sqref="W164" xr:uid="{00000000-0002-0000-0100-00003F000000}">
      <formula1>0</formula1>
      <formula2>C94</formula2>
    </dataValidation>
    <dataValidation type="whole" allowBlank="1" showErrorMessage="1" errorTitle="Invalid overall count" error="Overall count must be between 0 and the current implemented total." sqref="Q165" xr:uid="{00000000-0002-0000-0100-000040000000}">
      <formula1>0</formula1>
      <formula2>C16</formula2>
    </dataValidation>
    <dataValidation type="whole" allowBlank="1" showErrorMessage="1" errorTitle="Invalid count" error="Value must be between 0 and the current implemented total." sqref="S165" xr:uid="{00000000-0002-0000-0100-000041000000}">
      <formula1>0</formula1>
      <formula2>C92</formula2>
    </dataValidation>
    <dataValidation type="whole" allowBlank="1" showErrorMessage="1" errorTitle="Invalid count" error="Value must be between 0 and the current implemented total." sqref="U165" xr:uid="{00000000-0002-0000-0100-000042000000}">
      <formula1>0</formula1>
      <formula2>C93</formula2>
    </dataValidation>
    <dataValidation type="whole" allowBlank="1" showErrorMessage="1" errorTitle="Invalid count" error="Value must be between 0 and the current implemented total." sqref="W165" xr:uid="{00000000-0002-0000-0100-000043000000}">
      <formula1>0</formula1>
      <formula2>C94</formula2>
    </dataValidation>
    <dataValidation type="whole" allowBlank="1" showErrorMessage="1" errorTitle="Invalid overall count" error="Overall count must be between 0 and the current implemented total." sqref="Q166" xr:uid="{00000000-0002-0000-0100-000044000000}">
      <formula1>0</formula1>
      <formula2>C16</formula2>
    </dataValidation>
    <dataValidation type="whole" allowBlank="1" showErrorMessage="1" errorTitle="Invalid count" error="Value must be between 0 and the current implemented total." sqref="S166" xr:uid="{00000000-0002-0000-0100-000045000000}">
      <formula1>0</formula1>
      <formula2>C92</formula2>
    </dataValidation>
    <dataValidation type="whole" allowBlank="1" showErrorMessage="1" errorTitle="Invalid count" error="Value must be between 0 and the current implemented total." sqref="U166" xr:uid="{00000000-0002-0000-0100-000046000000}">
      <formula1>0</formula1>
      <formula2>C93</formula2>
    </dataValidation>
    <dataValidation type="whole" allowBlank="1" showErrorMessage="1" errorTitle="Invalid count" error="Value must be between 0 and the current implemented total." sqref="W166" xr:uid="{00000000-0002-0000-0100-000047000000}">
      <formula1>0</formula1>
      <formula2>C94</formula2>
    </dataValidation>
    <dataValidation type="whole" allowBlank="1" showErrorMessage="1" errorTitle="Invalid overall count" error="Overall count must be between 0 and the current implemented total." sqref="Q167" xr:uid="{00000000-0002-0000-0100-000048000000}">
      <formula1>0</formula1>
      <formula2>C16</formula2>
    </dataValidation>
    <dataValidation type="whole" allowBlank="1" showErrorMessage="1" errorTitle="Invalid count" error="Value must be between 0 and the current implemented total." sqref="S167" xr:uid="{00000000-0002-0000-0100-000049000000}">
      <formula1>0</formula1>
      <formula2>C92</formula2>
    </dataValidation>
    <dataValidation type="whole" allowBlank="1" showErrorMessage="1" errorTitle="Invalid count" error="Value must be between 0 and the current implemented total." sqref="U167" xr:uid="{00000000-0002-0000-0100-00004A000000}">
      <formula1>0</formula1>
      <formula2>C93</formula2>
    </dataValidation>
    <dataValidation type="whole" allowBlank="1" showErrorMessage="1" errorTitle="Invalid count" error="Value must be between 0 and the current implemented total." sqref="W167" xr:uid="{00000000-0002-0000-0100-00004B000000}">
      <formula1>0</formula1>
      <formula2>C94</formula2>
    </dataValidation>
    <dataValidation type="whole" allowBlank="1" showErrorMessage="1" errorTitle="Invalid overall count" error="Overall count must be between 0 and the current implemented total." sqref="Q168" xr:uid="{00000000-0002-0000-0100-00004C000000}">
      <formula1>0</formula1>
      <formula2>C16</formula2>
    </dataValidation>
    <dataValidation type="whole" allowBlank="1" showErrorMessage="1" errorTitle="Invalid count" error="Value must be between 0 and the current implemented total." sqref="S168" xr:uid="{00000000-0002-0000-0100-00004D000000}">
      <formula1>0</formula1>
      <formula2>C92</formula2>
    </dataValidation>
    <dataValidation type="whole" allowBlank="1" showErrorMessage="1" errorTitle="Invalid count" error="Value must be between 0 and the current implemented total." sqref="U168" xr:uid="{00000000-0002-0000-0100-00004E000000}">
      <formula1>0</formula1>
      <formula2>C93</formula2>
    </dataValidation>
    <dataValidation type="whole" allowBlank="1" showErrorMessage="1" errorTitle="Invalid count" error="Value must be between 0 and the current implemented total." sqref="W168" xr:uid="{00000000-0002-0000-0100-00004F000000}">
      <formula1>0</formula1>
      <formula2>C94</formula2>
    </dataValidation>
    <dataValidation type="whole" allowBlank="1" showErrorMessage="1" errorTitle="Invalid overall count" error="Overall count must be between 0 and the current implemented total." sqref="Q169" xr:uid="{00000000-0002-0000-0100-000050000000}">
      <formula1>0</formula1>
      <formula2>C16</formula2>
    </dataValidation>
    <dataValidation type="whole" allowBlank="1" showErrorMessage="1" errorTitle="Invalid count" error="Value must be between 0 and the current implemented total." sqref="S169" xr:uid="{00000000-0002-0000-0100-000051000000}">
      <formula1>0</formula1>
      <formula2>C92</formula2>
    </dataValidation>
    <dataValidation type="whole" allowBlank="1" showErrorMessage="1" errorTitle="Invalid count" error="Value must be between 0 and the current implemented total." sqref="U169" xr:uid="{00000000-0002-0000-0100-000052000000}">
      <formula1>0</formula1>
      <formula2>C93</formula2>
    </dataValidation>
    <dataValidation type="whole" allowBlank="1" showErrorMessage="1" errorTitle="Invalid count" error="Value must be between 0 and the current implemented total." sqref="W169" xr:uid="{00000000-0002-0000-0100-000053000000}">
      <formula1>0</formula1>
      <formula2>C94</formula2>
    </dataValidation>
    <dataValidation type="whole" allowBlank="1" showErrorMessage="1" errorTitle="Invalid overall count" error="Overall count must be between 0 and the current implemented total." sqref="Q170" xr:uid="{00000000-0002-0000-0100-000054000000}">
      <formula1>0</formula1>
      <formula2>C16</formula2>
    </dataValidation>
    <dataValidation type="whole" allowBlank="1" showErrorMessage="1" errorTitle="Invalid count" error="Value must be between 0 and the current implemented total." sqref="S170" xr:uid="{00000000-0002-0000-0100-000055000000}">
      <formula1>0</formula1>
      <formula2>C92</formula2>
    </dataValidation>
    <dataValidation type="whole" allowBlank="1" showErrorMessage="1" errorTitle="Invalid count" error="Value must be between 0 and the current implemented total." sqref="U170" xr:uid="{00000000-0002-0000-0100-000056000000}">
      <formula1>0</formula1>
      <formula2>C93</formula2>
    </dataValidation>
    <dataValidation type="whole" allowBlank="1" showErrorMessage="1" errorTitle="Invalid count" error="Value must be between 0 and the current implemented total." sqref="W170" xr:uid="{00000000-0002-0000-0100-000057000000}">
      <formula1>0</formula1>
      <formula2>C94</formula2>
    </dataValidation>
    <dataValidation type="whole" allowBlank="1" showErrorMessage="1" errorTitle="Invalid overall count" error="Overall count must be between 0 and the current implemented total." sqref="Q171" xr:uid="{00000000-0002-0000-0100-000058000000}">
      <formula1>0</formula1>
      <formula2>C16</formula2>
    </dataValidation>
    <dataValidation type="whole" allowBlank="1" showErrorMessage="1" errorTitle="Invalid count" error="Value must be between 0 and the current implemented total." sqref="S171" xr:uid="{00000000-0002-0000-0100-000059000000}">
      <formula1>0</formula1>
      <formula2>C92</formula2>
    </dataValidation>
    <dataValidation type="whole" allowBlank="1" showErrorMessage="1" errorTitle="Invalid count" error="Value must be between 0 and the current implemented total." sqref="U171" xr:uid="{00000000-0002-0000-0100-00005A000000}">
      <formula1>0</formula1>
      <formula2>C93</formula2>
    </dataValidation>
    <dataValidation type="whole" allowBlank="1" showErrorMessage="1" errorTitle="Invalid count" error="Value must be between 0 and the current implemented total." sqref="W171" xr:uid="{00000000-0002-0000-0100-00005B000000}">
      <formula1>0</formula1>
      <formula2>C94</formula2>
    </dataValidation>
    <dataValidation type="whole" allowBlank="1" showErrorMessage="1" errorTitle="Invalid overall count" error="Overall count must be between 0 and the current implemented total." sqref="Q172" xr:uid="{00000000-0002-0000-0100-00005C000000}">
      <formula1>0</formula1>
      <formula2>C16</formula2>
    </dataValidation>
    <dataValidation type="whole" allowBlank="1" showErrorMessage="1" errorTitle="Invalid count" error="Value must be between 0 and the current implemented total." sqref="S172" xr:uid="{00000000-0002-0000-0100-00005D000000}">
      <formula1>0</formula1>
      <formula2>C92</formula2>
    </dataValidation>
    <dataValidation type="whole" allowBlank="1" showErrorMessage="1" errorTitle="Invalid count" error="Value must be between 0 and the current implemented total." sqref="U172" xr:uid="{00000000-0002-0000-0100-00005E000000}">
      <formula1>0</formula1>
      <formula2>C93</formula2>
    </dataValidation>
    <dataValidation type="whole" allowBlank="1" showErrorMessage="1" errorTitle="Invalid count" error="Value must be between 0 and the current implemented total." sqref="W172" xr:uid="{00000000-0002-0000-0100-00005F000000}">
      <formula1>0</formula1>
      <formula2>C94</formula2>
    </dataValidation>
    <dataValidation type="whole" allowBlank="1" showErrorMessage="1" errorTitle="Invalid overall count" error="Overall count must be between 0 and the current implemented total." sqref="Q173" xr:uid="{00000000-0002-0000-0100-000060000000}">
      <formula1>0</formula1>
      <formula2>C16</formula2>
    </dataValidation>
    <dataValidation type="whole" allowBlank="1" showErrorMessage="1" errorTitle="Invalid count" error="Value must be between 0 and the current implemented total." sqref="S173" xr:uid="{00000000-0002-0000-0100-000061000000}">
      <formula1>0</formula1>
      <formula2>C92</formula2>
    </dataValidation>
    <dataValidation type="whole" allowBlank="1" showErrorMessage="1" errorTitle="Invalid count" error="Value must be between 0 and the current implemented total." sqref="U173" xr:uid="{00000000-0002-0000-0100-000062000000}">
      <formula1>0</formula1>
      <formula2>C93</formula2>
    </dataValidation>
    <dataValidation type="whole" allowBlank="1" showErrorMessage="1" errorTitle="Invalid count" error="Value must be between 0 and the current implemented total." sqref="W173" xr:uid="{00000000-0002-0000-0100-000063000000}">
      <formula1>0</formula1>
      <formula2>C94</formula2>
    </dataValidation>
    <dataValidation type="whole" allowBlank="1" showErrorMessage="1" errorTitle="Invalid overall count" error="Overall count must be between 0 and the current implemented total." sqref="Q174" xr:uid="{00000000-0002-0000-0100-000064000000}">
      <formula1>0</formula1>
      <formula2>C16</formula2>
    </dataValidation>
    <dataValidation type="whole" allowBlank="1" showErrorMessage="1" errorTitle="Invalid count" error="Value must be between 0 and the current implemented total." sqref="S174" xr:uid="{00000000-0002-0000-0100-000065000000}">
      <formula1>0</formula1>
      <formula2>C92</formula2>
    </dataValidation>
    <dataValidation type="whole" allowBlank="1" showErrorMessage="1" errorTitle="Invalid count" error="Value must be between 0 and the current implemented total." sqref="U174" xr:uid="{00000000-0002-0000-0100-000066000000}">
      <formula1>0</formula1>
      <formula2>C93</formula2>
    </dataValidation>
    <dataValidation type="whole" allowBlank="1" showErrorMessage="1" errorTitle="Invalid count" error="Value must be between 0 and the current implemented total." sqref="W174" xr:uid="{00000000-0002-0000-0100-000067000000}">
      <formula1>0</formula1>
      <formula2>C94</formula2>
    </dataValidation>
    <dataValidation type="whole" allowBlank="1" showErrorMessage="1" errorTitle="Invalid overall count" error="Overall count must be between 0 and the current implemented total." sqref="Q175" xr:uid="{00000000-0002-0000-0100-000068000000}">
      <formula1>0</formula1>
      <formula2>C16</formula2>
    </dataValidation>
    <dataValidation type="whole" allowBlank="1" showErrorMessage="1" errorTitle="Invalid count" error="Value must be between 0 and the current implemented total." sqref="S175" xr:uid="{00000000-0002-0000-0100-000069000000}">
      <formula1>0</formula1>
      <formula2>C92</formula2>
    </dataValidation>
    <dataValidation type="whole" allowBlank="1" showErrorMessage="1" errorTitle="Invalid count" error="Value must be between 0 and the current implemented total." sqref="U175" xr:uid="{00000000-0002-0000-0100-00006A000000}">
      <formula1>0</formula1>
      <formula2>C93</formula2>
    </dataValidation>
    <dataValidation type="whole" allowBlank="1" showErrorMessage="1" errorTitle="Invalid count" error="Value must be between 0 and the current implemented total." sqref="W175" xr:uid="{00000000-0002-0000-0100-00006B000000}">
      <formula1>0</formula1>
      <formula2>C94</formula2>
    </dataValidation>
    <dataValidation type="whole" allowBlank="1" showErrorMessage="1" errorTitle="Invalid overall count" error="Overall count must be between 0 and the current implemented total." sqref="Q176" xr:uid="{00000000-0002-0000-0100-00006C000000}">
      <formula1>0</formula1>
      <formula2>C16</formula2>
    </dataValidation>
    <dataValidation type="whole" allowBlank="1" showErrorMessage="1" errorTitle="Invalid count" error="Value must be between 0 and the current implemented total." sqref="S176" xr:uid="{00000000-0002-0000-0100-00006D000000}">
      <formula1>0</formula1>
      <formula2>C92</formula2>
    </dataValidation>
    <dataValidation type="whole" allowBlank="1" showErrorMessage="1" errorTitle="Invalid count" error="Value must be between 0 and the current implemented total." sqref="U176" xr:uid="{00000000-0002-0000-0100-00006E000000}">
      <formula1>0</formula1>
      <formula2>C93</formula2>
    </dataValidation>
    <dataValidation type="whole" allowBlank="1" showErrorMessage="1" errorTitle="Invalid count" error="Value must be between 0 and the current implemented total." sqref="W176" xr:uid="{00000000-0002-0000-0100-00006F000000}">
      <formula1>0</formula1>
      <formula2>C94</formula2>
    </dataValidation>
    <dataValidation type="whole" allowBlank="1" showErrorMessage="1" errorTitle="Invalid overall count" error="Overall count must be between 0 and the current implemented total." sqref="Q177" xr:uid="{00000000-0002-0000-0100-000070000000}">
      <formula1>0</formula1>
      <formula2>C16</formula2>
    </dataValidation>
    <dataValidation type="whole" allowBlank="1" showErrorMessage="1" errorTitle="Invalid count" error="Value must be between 0 and the current implemented total." sqref="S177" xr:uid="{00000000-0002-0000-0100-000071000000}">
      <formula1>0</formula1>
      <formula2>C92</formula2>
    </dataValidation>
    <dataValidation type="whole" allowBlank="1" showErrorMessage="1" errorTitle="Invalid count" error="Value must be between 0 and the current implemented total." sqref="U177" xr:uid="{00000000-0002-0000-0100-000072000000}">
      <formula1>0</formula1>
      <formula2>C93</formula2>
    </dataValidation>
    <dataValidation type="whole" allowBlank="1" showErrorMessage="1" errorTitle="Invalid count" error="Value must be between 0 and the current implemented total." sqref="W177" xr:uid="{00000000-0002-0000-0100-000073000000}">
      <formula1>0</formula1>
      <formula2>C94</formula2>
    </dataValidation>
    <dataValidation type="whole" allowBlank="1" showErrorMessage="1" errorTitle="Invalid overall count" error="Overall count must be between 0 and the current implemented total." sqref="Q178" xr:uid="{00000000-0002-0000-0100-000074000000}">
      <formula1>0</formula1>
      <formula2>C16</formula2>
    </dataValidation>
    <dataValidation type="whole" allowBlank="1" showErrorMessage="1" errorTitle="Invalid count" error="Value must be between 0 and the current implemented total." sqref="S178" xr:uid="{00000000-0002-0000-0100-000075000000}">
      <formula1>0</formula1>
      <formula2>C92</formula2>
    </dataValidation>
    <dataValidation type="whole" allowBlank="1" showErrorMessage="1" errorTitle="Invalid count" error="Value must be between 0 and the current implemented total." sqref="U178" xr:uid="{00000000-0002-0000-0100-000076000000}">
      <formula1>0</formula1>
      <formula2>C93</formula2>
    </dataValidation>
    <dataValidation type="whole" allowBlank="1" showErrorMessage="1" errorTitle="Invalid count" error="Value must be between 0 and the current implemented total." sqref="W178" xr:uid="{00000000-0002-0000-0100-000077000000}">
      <formula1>0</formula1>
      <formula2>C94</formula2>
    </dataValidation>
    <dataValidation type="whole" allowBlank="1" showErrorMessage="1" errorTitle="Invalid Asset Count" error="Value must be between 0 and the Total Asset Numbers above." sqref="Q191" xr:uid="{00000000-0002-0000-0100-000078000000}">
      <formula1>0</formula1>
      <formula2>$P187</formula2>
    </dataValidation>
    <dataValidation type="whole" allowBlank="1" showErrorMessage="1" errorTitle="Invalid Asset Count" error="Value must be between 0 and the Total Asset Numbers above." sqref="Q192" xr:uid="{00000000-0002-0000-0100-000079000000}">
      <formula1>0</formula1>
      <formula2>$P187</formula2>
    </dataValidation>
    <dataValidation type="whole" allowBlank="1" showErrorMessage="1" errorTitle="Invalid Asset Count" error="Value must be between 0 and the Total Asset Numbers above." sqref="Q193" xr:uid="{00000000-0002-0000-0100-00007A000000}">
      <formula1>0</formula1>
      <formula2>$P187</formula2>
    </dataValidation>
    <dataValidation type="whole" allowBlank="1" showErrorMessage="1" errorTitle="Invalid Asset Count" error="Value must be between 0 and the Total Asset Numbers above." sqref="Q194" xr:uid="{00000000-0002-0000-0100-00007B000000}">
      <formula1>0</formula1>
      <formula2>$P187</formula2>
    </dataValidation>
    <dataValidation type="whole" allowBlank="1" showErrorMessage="1" errorTitle="Invalid Asset Count" error="Value must be between 0 and the Total Asset Numbers above." sqref="Q195" xr:uid="{00000000-0002-0000-0100-00007C000000}">
      <formula1>0</formula1>
      <formula2>$P187</formula2>
    </dataValidation>
    <dataValidation type="whole" allowBlank="1" showErrorMessage="1" errorTitle="Invalid Asset Count" error="Value must be between 0 and the Total Asset Numbers above." sqref="Q196" xr:uid="{00000000-0002-0000-0100-00007D000000}">
      <formula1>0</formula1>
      <formula2>$P187</formula2>
    </dataValidation>
    <dataValidation type="whole" allowBlank="1" showErrorMessage="1" errorTitle="Invalid Asset Count" error="Value must be between 0 and the Total Asset Numbers above." sqref="Q197" xr:uid="{00000000-0002-0000-0100-00007E000000}">
      <formula1>0</formula1>
      <formula2>$P187</formula2>
    </dataValidation>
    <dataValidation type="whole" allowBlank="1" showErrorMessage="1" errorTitle="Invalid Asset Count" error="Value must be between 0 and the Total Asset Numbers above." sqref="Q198" xr:uid="{00000000-0002-0000-0100-00007F000000}">
      <formula1>0</formula1>
      <formula2>$P187</formula2>
    </dataValidation>
    <dataValidation type="whole" allowBlank="1" showErrorMessage="1" errorTitle="Invalid Asset Count" error="Value must be between 0 and the Total Asset Numbers above." sqref="Q199" xr:uid="{00000000-0002-0000-0100-000080000000}">
      <formula1>0</formula1>
      <formula2>$P187</formula2>
    </dataValidation>
    <dataValidation type="whole" allowBlank="1" showErrorMessage="1" errorTitle="Invalid Asset Count" error="Value must be between 0 and the Total Asset Numbers above." sqref="Q200" xr:uid="{00000000-0002-0000-0100-000081000000}">
      <formula1>0</formula1>
      <formula2>$P187</formula2>
    </dataValidation>
    <dataValidation type="whole" allowBlank="1" showErrorMessage="1" errorTitle="Invalid Asset Count" error="Value must be between 0 and the Total Asset Numbers above." sqref="Q201" xr:uid="{00000000-0002-0000-0100-000082000000}">
      <formula1>0</formula1>
      <formula2>$P187</formula2>
    </dataValidation>
    <dataValidation type="whole" allowBlank="1" showErrorMessage="1" errorTitle="Invalid Asset Count" error="Value must be between 0 and the Total Asset Numbers above." sqref="Q202" xr:uid="{00000000-0002-0000-0100-000083000000}">
      <formula1>0</formula1>
      <formula2>$P187</formula2>
    </dataValidation>
    <dataValidation type="whole" allowBlank="1" showErrorMessage="1" errorTitle="Invalid Asset Count" error="Value must be between 0 and the Total Asset Numbers above." sqref="Q203" xr:uid="{00000000-0002-0000-0100-000084000000}">
      <formula1>0</formula1>
      <formula2>$P187</formula2>
    </dataValidation>
    <dataValidation type="whole" allowBlank="1" showErrorMessage="1" errorTitle="Invalid Asset Count" error="Value must be between 0 and the Total Asset Numbers above." sqref="Q204" xr:uid="{00000000-0002-0000-0100-000085000000}">
      <formula1>0</formula1>
      <formula2>$P187</formula2>
    </dataValidation>
    <dataValidation type="whole" allowBlank="1" showErrorMessage="1" errorTitle="Invalid Asset Count" error="Value must be between 0 and the Total Asset Numbers above." sqref="Q205" xr:uid="{00000000-0002-0000-0100-000086000000}">
      <formula1>0</formula1>
      <formula2>$P187</formula2>
    </dataValidation>
    <dataValidation type="whole" allowBlank="1" showErrorMessage="1" errorTitle="Invalid Asset Count" error="Value must be between 0 and the Total Asset Numbers above." sqref="Q206" xr:uid="{00000000-0002-0000-0100-000087000000}">
      <formula1>0</formula1>
      <formula2>$P187</formula2>
    </dataValidation>
    <dataValidation type="whole" allowBlank="1" showErrorMessage="1" errorTitle="Invalid Asset Count" error="Value must be between 0 and the Total Asset Numbers above." sqref="Q207" xr:uid="{00000000-0002-0000-0100-000088000000}">
      <formula1>0</formula1>
      <formula2>$P187</formula2>
    </dataValidation>
    <dataValidation type="whole" allowBlank="1" showErrorMessage="1" errorTitle="Invalid Asset Count" error="Value must be between 0 and the Total Asset Numbers above." sqref="Q208" xr:uid="{00000000-0002-0000-0100-000089000000}">
      <formula1>0</formula1>
      <formula2>$P187</formula2>
    </dataValidation>
    <dataValidation type="whole" allowBlank="1" showErrorMessage="1" errorTitle="Invalid Asset Count" error="Value must be between 0 and the Total Asset Numbers above." sqref="Q209" xr:uid="{00000000-0002-0000-0100-00008A000000}">
      <formula1>0</formula1>
      <formula2>$P187</formula2>
    </dataValidation>
    <dataValidation type="whole" allowBlank="1" showErrorMessage="1" errorTitle="Invalid Asset Count" error="Value must be between 0 and the Total Asset Numbers above." sqref="Q210" xr:uid="{00000000-0002-0000-0100-00008B000000}">
      <formula1>0</formula1>
      <formula2>$P187</formula2>
    </dataValidation>
  </dataValidations>
  <hyperlinks>
    <hyperlink ref="B21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67"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33</v>
      </c>
      <c r="D4" s="3" t="s">
        <v>17</v>
      </c>
      <c r="E4" s="4" t="s">
        <v>18</v>
      </c>
      <c r="F4" s="4" t="s">
        <v>19</v>
      </c>
      <c r="G4" s="4" t="s">
        <v>20</v>
      </c>
      <c r="H4" s="4" t="s">
        <v>21</v>
      </c>
      <c r="I4" s="5" t="s">
        <v>21</v>
      </c>
      <c r="J4" s="1" t="s">
        <v>34</v>
      </c>
      <c r="K4" s="1" t="s">
        <v>35</v>
      </c>
      <c r="L4" s="1" t="s">
        <v>36</v>
      </c>
      <c r="M4" s="4" t="str">
        <f t="shared" si="0"/>
        <v>Outstanding</v>
      </c>
      <c r="N4" s="13" t="s">
        <v>21</v>
      </c>
    </row>
    <row r="5" spans="1:14" ht="60" customHeight="1" x14ac:dyDescent="0.35">
      <c r="A5" s="11" t="s">
        <v>37</v>
      </c>
      <c r="B5" s="1" t="s">
        <v>38</v>
      </c>
      <c r="C5" s="2" t="s">
        <v>27</v>
      </c>
      <c r="D5" s="3" t="s">
        <v>17</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27</v>
      </c>
      <c r="D6" s="3" t="s">
        <v>17</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27</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27</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27</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27</v>
      </c>
      <c r="D11" s="3" t="s">
        <v>17</v>
      </c>
      <c r="E11" s="4" t="s">
        <v>18</v>
      </c>
      <c r="F11" s="4" t="s">
        <v>19</v>
      </c>
      <c r="G11" s="4" t="s">
        <v>20</v>
      </c>
      <c r="H11" s="4" t="s">
        <v>21</v>
      </c>
      <c r="I11" s="5" t="s">
        <v>21</v>
      </c>
      <c r="J11" s="1" t="s">
        <v>69</v>
      </c>
      <c r="K11" s="1" t="s">
        <v>65</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27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27</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27</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33</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27</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27</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33</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27</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123</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134</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16</v>
      </c>
      <c r="D25" s="3" t="s">
        <v>17</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27</v>
      </c>
      <c r="D26" s="3" t="s">
        <v>134</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27</v>
      </c>
      <c r="D27" s="3" t="s">
        <v>17</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27</v>
      </c>
      <c r="D28" s="3" t="s">
        <v>134</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134</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27</v>
      </c>
      <c r="D30" s="3" t="s">
        <v>17</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27</v>
      </c>
      <c r="D31" s="3" t="s">
        <v>17</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134</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33</v>
      </c>
      <c r="D33" s="3" t="s">
        <v>17</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27</v>
      </c>
      <c r="D34" s="3" t="s">
        <v>17</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33</v>
      </c>
      <c r="D35" s="3" t="s">
        <v>17</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27</v>
      </c>
      <c r="D36" s="3" t="s">
        <v>17</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33</v>
      </c>
      <c r="D37" s="3" t="s">
        <v>17</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33</v>
      </c>
      <c r="D38" s="3" t="s">
        <v>17</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33</v>
      </c>
      <c r="D39" s="3" t="s">
        <v>17</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27</v>
      </c>
      <c r="D40" s="3" t="s">
        <v>17</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27</v>
      </c>
      <c r="D41" s="3" t="s">
        <v>17</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27</v>
      </c>
      <c r="D42" s="3" t="s">
        <v>17</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27</v>
      </c>
      <c r="D43" s="3" t="s">
        <v>17</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27</v>
      </c>
      <c r="D44" s="3" t="s">
        <v>235</v>
      </c>
      <c r="E44" s="4" t="s">
        <v>18</v>
      </c>
      <c r="F44" s="4" t="s">
        <v>19</v>
      </c>
      <c r="G44" s="4" t="s">
        <v>20</v>
      </c>
      <c r="H44" s="4" t="s">
        <v>21</v>
      </c>
      <c r="I44" s="5" t="s">
        <v>21</v>
      </c>
      <c r="J44" s="1" t="s">
        <v>236</v>
      </c>
      <c r="K44" s="1" t="s">
        <v>237</v>
      </c>
      <c r="L44" s="1" t="s">
        <v>238</v>
      </c>
      <c r="M44" s="4" t="str">
        <f t="shared" si="0"/>
        <v>Outstanding</v>
      </c>
      <c r="N44" s="13" t="s">
        <v>21</v>
      </c>
    </row>
    <row r="45" spans="1:14" ht="60" customHeight="1" x14ac:dyDescent="0.35">
      <c r="A45" s="11" t="s">
        <v>239</v>
      </c>
      <c r="B45" s="1" t="s">
        <v>240</v>
      </c>
      <c r="C45" s="2" t="s">
        <v>16</v>
      </c>
      <c r="D45" s="3" t="s">
        <v>235</v>
      </c>
      <c r="E45" s="4" t="s">
        <v>18</v>
      </c>
      <c r="F45" s="4" t="s">
        <v>19</v>
      </c>
      <c r="G45" s="4" t="s">
        <v>20</v>
      </c>
      <c r="H45" s="4" t="s">
        <v>21</v>
      </c>
      <c r="I45" s="5" t="s">
        <v>21</v>
      </c>
      <c r="J45" s="1" t="s">
        <v>241</v>
      </c>
      <c r="K45" s="1" t="s">
        <v>242</v>
      </c>
      <c r="L45" s="1" t="s">
        <v>243</v>
      </c>
      <c r="M45" s="4" t="str">
        <f t="shared" si="0"/>
        <v>Outstanding</v>
      </c>
      <c r="N45" s="13" t="s">
        <v>21</v>
      </c>
    </row>
    <row r="46" spans="1:14" ht="60" customHeight="1" x14ac:dyDescent="0.35">
      <c r="A46" s="11" t="s">
        <v>244</v>
      </c>
      <c r="B46" s="1" t="s">
        <v>245</v>
      </c>
      <c r="C46" s="2" t="s">
        <v>16</v>
      </c>
      <c r="D46" s="3" t="s">
        <v>235</v>
      </c>
      <c r="E46" s="4" t="s">
        <v>18</v>
      </c>
      <c r="F46" s="4" t="s">
        <v>19</v>
      </c>
      <c r="G46" s="4" t="s">
        <v>20</v>
      </c>
      <c r="H46" s="4" t="s">
        <v>21</v>
      </c>
      <c r="I46" s="5" t="s">
        <v>21</v>
      </c>
      <c r="J46" s="1" t="s">
        <v>246</v>
      </c>
      <c r="K46" s="1" t="s">
        <v>247</v>
      </c>
      <c r="L46" s="1" t="s">
        <v>248</v>
      </c>
      <c r="M46" s="4" t="str">
        <f t="shared" si="0"/>
        <v>Outstanding</v>
      </c>
      <c r="N46" s="13" t="s">
        <v>21</v>
      </c>
    </row>
    <row r="47" spans="1:14" ht="60" customHeight="1" x14ac:dyDescent="0.35">
      <c r="A47" s="11" t="s">
        <v>249</v>
      </c>
      <c r="B47" s="1" t="s">
        <v>250</v>
      </c>
      <c r="C47" s="2" t="s">
        <v>27</v>
      </c>
      <c r="D47" s="3" t="s">
        <v>17</v>
      </c>
      <c r="E47" s="4" t="s">
        <v>18</v>
      </c>
      <c r="F47" s="4" t="s">
        <v>19</v>
      </c>
      <c r="G47" s="4" t="s">
        <v>20</v>
      </c>
      <c r="H47" s="4" t="s">
        <v>21</v>
      </c>
      <c r="I47" s="5" t="s">
        <v>21</v>
      </c>
      <c r="J47" s="1" t="s">
        <v>251</v>
      </c>
      <c r="K47" s="1" t="s">
        <v>252</v>
      </c>
      <c r="L47" s="1" t="s">
        <v>253</v>
      </c>
      <c r="M47" s="4" t="str">
        <f t="shared" si="0"/>
        <v>Outstanding</v>
      </c>
      <c r="N47" s="13" t="s">
        <v>21</v>
      </c>
    </row>
    <row r="48" spans="1:14" ht="60" customHeight="1" x14ac:dyDescent="0.35">
      <c r="A48" s="11" t="s">
        <v>254</v>
      </c>
      <c r="B48" s="1" t="s">
        <v>255</v>
      </c>
      <c r="C48" s="2" t="s">
        <v>27</v>
      </c>
      <c r="D48" s="3" t="s">
        <v>235</v>
      </c>
      <c r="E48" s="4" t="s">
        <v>18</v>
      </c>
      <c r="F48" s="4" t="s">
        <v>19</v>
      </c>
      <c r="G48" s="4" t="s">
        <v>20</v>
      </c>
      <c r="H48" s="4" t="s">
        <v>21</v>
      </c>
      <c r="I48" s="5" t="s">
        <v>21</v>
      </c>
      <c r="J48" s="1" t="s">
        <v>256</v>
      </c>
      <c r="K48" s="1" t="s">
        <v>257</v>
      </c>
      <c r="L48" s="1" t="s">
        <v>258</v>
      </c>
      <c r="M48" s="4" t="str">
        <f t="shared" si="0"/>
        <v>Outstanding</v>
      </c>
      <c r="N48" s="13" t="s">
        <v>21</v>
      </c>
    </row>
    <row r="49" spans="1:14" ht="60" customHeight="1" x14ac:dyDescent="0.35">
      <c r="A49" s="11" t="s">
        <v>259</v>
      </c>
      <c r="B49" s="1" t="s">
        <v>260</v>
      </c>
      <c r="C49" s="2" t="s">
        <v>33</v>
      </c>
      <c r="D49" s="3" t="s">
        <v>17</v>
      </c>
      <c r="E49" s="4" t="s">
        <v>18</v>
      </c>
      <c r="F49" s="4" t="s">
        <v>19</v>
      </c>
      <c r="G49" s="4" t="s">
        <v>20</v>
      </c>
      <c r="H49" s="4" t="s">
        <v>21</v>
      </c>
      <c r="I49" s="5" t="s">
        <v>21</v>
      </c>
      <c r="J49" s="1" t="s">
        <v>261</v>
      </c>
      <c r="K49" s="1" t="s">
        <v>262</v>
      </c>
      <c r="L49" s="1" t="s">
        <v>263</v>
      </c>
      <c r="M49" s="4" t="str">
        <f t="shared" si="0"/>
        <v>Outstanding</v>
      </c>
      <c r="N49" s="13" t="s">
        <v>21</v>
      </c>
    </row>
    <row r="50" spans="1:14" ht="60" customHeight="1" x14ac:dyDescent="0.35">
      <c r="A50" s="11" t="s">
        <v>264</v>
      </c>
      <c r="B50" s="1" t="s">
        <v>265</v>
      </c>
      <c r="C50" s="2" t="s">
        <v>16</v>
      </c>
      <c r="D50" s="3" t="s">
        <v>266</v>
      </c>
      <c r="E50" s="4" t="s">
        <v>18</v>
      </c>
      <c r="F50" s="4" t="s">
        <v>19</v>
      </c>
      <c r="G50" s="4" t="s">
        <v>20</v>
      </c>
      <c r="H50" s="4" t="s">
        <v>21</v>
      </c>
      <c r="I50" s="5" t="s">
        <v>21</v>
      </c>
      <c r="J50" s="1" t="s">
        <v>267</v>
      </c>
      <c r="K50" s="1" t="s">
        <v>268</v>
      </c>
      <c r="L50" s="1" t="s">
        <v>269</v>
      </c>
      <c r="M50" s="4" t="str">
        <f t="shared" si="0"/>
        <v>Outstanding</v>
      </c>
      <c r="N50" s="13" t="s">
        <v>21</v>
      </c>
    </row>
    <row r="51" spans="1:14" ht="60" customHeight="1" x14ac:dyDescent="0.35">
      <c r="A51" s="11" t="s">
        <v>270</v>
      </c>
      <c r="B51" s="1" t="s">
        <v>271</v>
      </c>
      <c r="C51" s="2" t="s">
        <v>16</v>
      </c>
      <c r="D51" s="3" t="s">
        <v>17</v>
      </c>
      <c r="E51" s="4" t="s">
        <v>18</v>
      </c>
      <c r="F51" s="4" t="s">
        <v>19</v>
      </c>
      <c r="G51" s="4" t="s">
        <v>20</v>
      </c>
      <c r="H51" s="4" t="s">
        <v>21</v>
      </c>
      <c r="I51" s="5" t="s">
        <v>21</v>
      </c>
      <c r="J51" s="1" t="s">
        <v>272</v>
      </c>
      <c r="K51" s="1" t="s">
        <v>273</v>
      </c>
      <c r="L51" s="1" t="s">
        <v>274</v>
      </c>
      <c r="M51" s="4" t="str">
        <f t="shared" si="0"/>
        <v>Outstanding</v>
      </c>
      <c r="N51" s="13" t="s">
        <v>21</v>
      </c>
    </row>
    <row r="52" spans="1:14" ht="60" customHeight="1" x14ac:dyDescent="0.35">
      <c r="A52" s="11" t="s">
        <v>275</v>
      </c>
      <c r="B52" s="1" t="s">
        <v>276</v>
      </c>
      <c r="C52" s="2" t="s">
        <v>33</v>
      </c>
      <c r="D52" s="3" t="s">
        <v>17</v>
      </c>
      <c r="E52" s="4" t="s">
        <v>18</v>
      </c>
      <c r="F52" s="4" t="s">
        <v>19</v>
      </c>
      <c r="G52" s="4" t="s">
        <v>20</v>
      </c>
      <c r="H52" s="4" t="s">
        <v>21</v>
      </c>
      <c r="I52" s="5" t="s">
        <v>21</v>
      </c>
      <c r="J52" s="1" t="s">
        <v>277</v>
      </c>
      <c r="K52" s="1" t="s">
        <v>278</v>
      </c>
      <c r="L52" s="1" t="s">
        <v>279</v>
      </c>
      <c r="M52" s="4" t="str">
        <f t="shared" si="0"/>
        <v>Outstanding</v>
      </c>
      <c r="N52" s="13" t="s">
        <v>21</v>
      </c>
    </row>
    <row r="53" spans="1:14" ht="60" customHeight="1" x14ac:dyDescent="0.35">
      <c r="A53" s="11" t="s">
        <v>280</v>
      </c>
      <c r="B53" s="1" t="s">
        <v>281</v>
      </c>
      <c r="C53" s="2" t="s">
        <v>33</v>
      </c>
      <c r="D53" s="3" t="s">
        <v>17</v>
      </c>
      <c r="E53" s="4" t="s">
        <v>18</v>
      </c>
      <c r="F53" s="4" t="s">
        <v>19</v>
      </c>
      <c r="G53" s="4" t="s">
        <v>20</v>
      </c>
      <c r="H53" s="4" t="s">
        <v>21</v>
      </c>
      <c r="I53" s="5" t="s">
        <v>21</v>
      </c>
      <c r="J53" s="1" t="s">
        <v>282</v>
      </c>
      <c r="K53" s="1" t="s">
        <v>283</v>
      </c>
      <c r="L53" s="1" t="s">
        <v>284</v>
      </c>
      <c r="M53" s="4" t="str">
        <f t="shared" si="0"/>
        <v>Outstanding</v>
      </c>
      <c r="N53" s="13" t="s">
        <v>21</v>
      </c>
    </row>
    <row r="54" spans="1:14" ht="60" customHeight="1" x14ac:dyDescent="0.35">
      <c r="A54" s="11" t="s">
        <v>285</v>
      </c>
      <c r="B54" s="1" t="s">
        <v>286</v>
      </c>
      <c r="C54" s="2" t="s">
        <v>16</v>
      </c>
      <c r="D54" s="3" t="s">
        <v>17</v>
      </c>
      <c r="E54" s="4" t="s">
        <v>18</v>
      </c>
      <c r="F54" s="4" t="s">
        <v>19</v>
      </c>
      <c r="G54" s="4" t="s">
        <v>20</v>
      </c>
      <c r="H54" s="4" t="s">
        <v>21</v>
      </c>
      <c r="I54" s="5" t="s">
        <v>21</v>
      </c>
      <c r="J54" s="1" t="s">
        <v>287</v>
      </c>
      <c r="K54" s="1" t="s">
        <v>288</v>
      </c>
      <c r="L54" s="1" t="s">
        <v>289</v>
      </c>
      <c r="M54" s="4" t="str">
        <f t="shared" si="0"/>
        <v>Outstanding</v>
      </c>
      <c r="N54" s="13" t="s">
        <v>21</v>
      </c>
    </row>
    <row r="55" spans="1:14" ht="60" customHeight="1" x14ac:dyDescent="0.35">
      <c r="A55" s="11" t="s">
        <v>290</v>
      </c>
      <c r="B55" s="1" t="s">
        <v>291</v>
      </c>
      <c r="C55" s="2" t="s">
        <v>27</v>
      </c>
      <c r="D55" s="3" t="s">
        <v>17</v>
      </c>
      <c r="E55" s="4" t="s">
        <v>18</v>
      </c>
      <c r="F55" s="4" t="s">
        <v>19</v>
      </c>
      <c r="G55" s="4" t="s">
        <v>20</v>
      </c>
      <c r="H55" s="4" t="s">
        <v>21</v>
      </c>
      <c r="I55" s="5" t="s">
        <v>21</v>
      </c>
      <c r="J55" s="1" t="s">
        <v>292</v>
      </c>
      <c r="K55" s="1" t="s">
        <v>293</v>
      </c>
      <c r="L55" s="1" t="s">
        <v>294</v>
      </c>
      <c r="M55" s="4" t="str">
        <f t="shared" si="0"/>
        <v>Outstanding</v>
      </c>
      <c r="N55" s="13" t="s">
        <v>21</v>
      </c>
    </row>
    <row r="56" spans="1:14" ht="60" customHeight="1" x14ac:dyDescent="0.35">
      <c r="A56" s="11" t="s">
        <v>295</v>
      </c>
      <c r="B56" s="1" t="s">
        <v>296</v>
      </c>
      <c r="C56" s="2" t="s">
        <v>27</v>
      </c>
      <c r="D56" s="3" t="s">
        <v>17</v>
      </c>
      <c r="E56" s="4" t="s">
        <v>18</v>
      </c>
      <c r="F56" s="4" t="s">
        <v>19</v>
      </c>
      <c r="G56" s="4" t="s">
        <v>20</v>
      </c>
      <c r="H56" s="4" t="s">
        <v>21</v>
      </c>
      <c r="I56" s="5" t="s">
        <v>21</v>
      </c>
      <c r="J56" s="1" t="s">
        <v>297</v>
      </c>
      <c r="K56" s="1" t="s">
        <v>298</v>
      </c>
      <c r="L56" s="1" t="s">
        <v>299</v>
      </c>
      <c r="M56" s="4" t="str">
        <f t="shared" si="0"/>
        <v>Outstanding</v>
      </c>
      <c r="N56" s="13" t="s">
        <v>21</v>
      </c>
    </row>
    <row r="57" spans="1:14" ht="60" customHeight="1" x14ac:dyDescent="0.35">
      <c r="A57" s="11" t="s">
        <v>300</v>
      </c>
      <c r="B57" s="1" t="s">
        <v>301</v>
      </c>
      <c r="C57" s="2" t="s">
        <v>27</v>
      </c>
      <c r="D57" s="3" t="s">
        <v>17</v>
      </c>
      <c r="E57" s="4" t="s">
        <v>18</v>
      </c>
      <c r="F57" s="4" t="s">
        <v>19</v>
      </c>
      <c r="G57" s="4" t="s">
        <v>20</v>
      </c>
      <c r="H57" s="4" t="s">
        <v>21</v>
      </c>
      <c r="I57" s="5" t="s">
        <v>21</v>
      </c>
      <c r="J57" s="1" t="s">
        <v>302</v>
      </c>
      <c r="K57" s="1" t="s">
        <v>303</v>
      </c>
      <c r="L57" s="1" t="s">
        <v>304</v>
      </c>
      <c r="M57" s="4" t="str">
        <f t="shared" si="0"/>
        <v>Outstanding</v>
      </c>
      <c r="N57" s="13" t="s">
        <v>21</v>
      </c>
    </row>
    <row r="58" spans="1:14" ht="60" customHeight="1" x14ac:dyDescent="0.35">
      <c r="A58" s="11" t="s">
        <v>305</v>
      </c>
      <c r="B58" s="1" t="s">
        <v>306</v>
      </c>
      <c r="C58" s="2" t="s">
        <v>16</v>
      </c>
      <c r="D58" s="3" t="s">
        <v>134</v>
      </c>
      <c r="E58" s="4" t="s">
        <v>18</v>
      </c>
      <c r="F58" s="4" t="s">
        <v>19</v>
      </c>
      <c r="G58" s="4" t="s">
        <v>20</v>
      </c>
      <c r="H58" s="4" t="s">
        <v>21</v>
      </c>
      <c r="I58" s="5" t="s">
        <v>21</v>
      </c>
      <c r="J58" s="1" t="s">
        <v>307</v>
      </c>
      <c r="K58" s="1" t="s">
        <v>308</v>
      </c>
      <c r="L58" s="1" t="s">
        <v>309</v>
      </c>
      <c r="M58" s="4" t="str">
        <f t="shared" si="0"/>
        <v>Outstanding</v>
      </c>
      <c r="N58" s="13" t="s">
        <v>21</v>
      </c>
    </row>
    <row r="59" spans="1:14" ht="60" customHeight="1" x14ac:dyDescent="0.35">
      <c r="A59" s="11" t="s">
        <v>310</v>
      </c>
      <c r="B59" s="1" t="s">
        <v>311</v>
      </c>
      <c r="C59" s="2" t="s">
        <v>16</v>
      </c>
      <c r="D59" s="3" t="s">
        <v>134</v>
      </c>
      <c r="E59" s="4" t="s">
        <v>18</v>
      </c>
      <c r="F59" s="4" t="s">
        <v>19</v>
      </c>
      <c r="G59" s="4" t="s">
        <v>20</v>
      </c>
      <c r="H59" s="4" t="s">
        <v>21</v>
      </c>
      <c r="I59" s="5" t="s">
        <v>21</v>
      </c>
      <c r="J59" s="1" t="s">
        <v>312</v>
      </c>
      <c r="K59" s="1" t="s">
        <v>313</v>
      </c>
      <c r="L59" s="1" t="s">
        <v>314</v>
      </c>
      <c r="M59" s="4" t="str">
        <f t="shared" si="0"/>
        <v>Outstanding</v>
      </c>
      <c r="N59" s="13" t="s">
        <v>21</v>
      </c>
    </row>
    <row r="60" spans="1:14" ht="60" customHeight="1" x14ac:dyDescent="0.35">
      <c r="A60" s="11" t="s">
        <v>315</v>
      </c>
      <c r="B60" s="1" t="s">
        <v>316</v>
      </c>
      <c r="C60" s="2" t="s">
        <v>16</v>
      </c>
      <c r="D60" s="3" t="s">
        <v>134</v>
      </c>
      <c r="E60" s="4" t="s">
        <v>18</v>
      </c>
      <c r="F60" s="4" t="s">
        <v>19</v>
      </c>
      <c r="G60" s="4" t="s">
        <v>20</v>
      </c>
      <c r="H60" s="4" t="s">
        <v>21</v>
      </c>
      <c r="I60" s="5" t="s">
        <v>21</v>
      </c>
      <c r="J60" s="1" t="s">
        <v>317</v>
      </c>
      <c r="K60" s="1" t="s">
        <v>318</v>
      </c>
      <c r="L60" s="1" t="s">
        <v>319</v>
      </c>
      <c r="M60" s="4" t="str">
        <f t="shared" si="0"/>
        <v>Outstanding</v>
      </c>
      <c r="N60" s="13" t="s">
        <v>21</v>
      </c>
    </row>
    <row r="61" spans="1:14" ht="60" customHeight="1" x14ac:dyDescent="0.35">
      <c r="A61" s="11" t="s">
        <v>320</v>
      </c>
      <c r="B61" s="1" t="s">
        <v>321</v>
      </c>
      <c r="C61" s="2" t="s">
        <v>16</v>
      </c>
      <c r="D61" s="3" t="s">
        <v>134</v>
      </c>
      <c r="E61" s="4" t="s">
        <v>18</v>
      </c>
      <c r="F61" s="4" t="s">
        <v>19</v>
      </c>
      <c r="G61" s="4" t="s">
        <v>20</v>
      </c>
      <c r="H61" s="4" t="s">
        <v>21</v>
      </c>
      <c r="I61" s="5" t="s">
        <v>21</v>
      </c>
      <c r="J61" s="1" t="s">
        <v>322</v>
      </c>
      <c r="K61" s="1" t="s">
        <v>323</v>
      </c>
      <c r="L61" s="1" t="s">
        <v>324</v>
      </c>
      <c r="M61" s="4" t="str">
        <f t="shared" si="0"/>
        <v>Outstanding</v>
      </c>
      <c r="N61" s="13" t="s">
        <v>21</v>
      </c>
    </row>
    <row r="62" spans="1:14" ht="60" customHeight="1" x14ac:dyDescent="0.35">
      <c r="A62" s="11" t="s">
        <v>325</v>
      </c>
      <c r="B62" s="1" t="s">
        <v>326</v>
      </c>
      <c r="C62" s="2" t="s">
        <v>27</v>
      </c>
      <c r="D62" s="3" t="s">
        <v>134</v>
      </c>
      <c r="E62" s="4" t="s">
        <v>18</v>
      </c>
      <c r="F62" s="4" t="s">
        <v>19</v>
      </c>
      <c r="G62" s="4" t="s">
        <v>20</v>
      </c>
      <c r="H62" s="4" t="s">
        <v>21</v>
      </c>
      <c r="I62" s="5" t="s">
        <v>21</v>
      </c>
      <c r="J62" s="1" t="s">
        <v>327</v>
      </c>
      <c r="K62" s="1" t="s">
        <v>328</v>
      </c>
      <c r="L62" s="1" t="s">
        <v>329</v>
      </c>
      <c r="M62" s="4" t="str">
        <f t="shared" si="0"/>
        <v>Outstanding</v>
      </c>
      <c r="N62" s="13" t="s">
        <v>21</v>
      </c>
    </row>
    <row r="63" spans="1:14" ht="60" customHeight="1" x14ac:dyDescent="0.35">
      <c r="A63" s="11" t="s">
        <v>330</v>
      </c>
      <c r="B63" s="1" t="s">
        <v>331</v>
      </c>
      <c r="C63" s="2" t="s">
        <v>27</v>
      </c>
      <c r="D63" s="3" t="s">
        <v>235</v>
      </c>
      <c r="E63" s="4" t="s">
        <v>18</v>
      </c>
      <c r="F63" s="4" t="s">
        <v>19</v>
      </c>
      <c r="G63" s="4" t="s">
        <v>20</v>
      </c>
      <c r="H63" s="4" t="s">
        <v>21</v>
      </c>
      <c r="I63" s="5" t="s">
        <v>21</v>
      </c>
      <c r="J63" s="1" t="s">
        <v>332</v>
      </c>
      <c r="K63" s="1" t="s">
        <v>333</v>
      </c>
      <c r="L63" s="1" t="s">
        <v>334</v>
      </c>
      <c r="M63" s="4" t="str">
        <f t="shared" si="0"/>
        <v>Outstanding</v>
      </c>
      <c r="N63" s="13" t="s">
        <v>21</v>
      </c>
    </row>
    <row r="64" spans="1:14" ht="60" customHeight="1" x14ac:dyDescent="0.35">
      <c r="A64" s="11" t="s">
        <v>335</v>
      </c>
      <c r="B64" s="1" t="s">
        <v>336</v>
      </c>
      <c r="C64" s="2" t="s">
        <v>27</v>
      </c>
      <c r="D64" s="3" t="s">
        <v>235</v>
      </c>
      <c r="E64" s="4" t="s">
        <v>18</v>
      </c>
      <c r="F64" s="4" t="s">
        <v>19</v>
      </c>
      <c r="G64" s="4" t="s">
        <v>20</v>
      </c>
      <c r="H64" s="4" t="s">
        <v>21</v>
      </c>
      <c r="I64" s="5" t="s">
        <v>21</v>
      </c>
      <c r="J64" s="1" t="s">
        <v>337</v>
      </c>
      <c r="K64" s="1" t="s">
        <v>338</v>
      </c>
      <c r="L64" s="1" t="s">
        <v>339</v>
      </c>
      <c r="M64" s="4" t="str">
        <f t="shared" si="0"/>
        <v>Outstanding</v>
      </c>
      <c r="N64" s="13" t="s">
        <v>21</v>
      </c>
    </row>
    <row r="65" spans="1:14" ht="60" customHeight="1" x14ac:dyDescent="0.35">
      <c r="A65" s="11" t="s">
        <v>340</v>
      </c>
      <c r="B65" s="1" t="s">
        <v>341</v>
      </c>
      <c r="C65" s="2" t="s">
        <v>33</v>
      </c>
      <c r="D65" s="3" t="s">
        <v>235</v>
      </c>
      <c r="E65" s="4" t="s">
        <v>18</v>
      </c>
      <c r="F65" s="4" t="s">
        <v>19</v>
      </c>
      <c r="G65" s="4" t="s">
        <v>20</v>
      </c>
      <c r="H65" s="4" t="s">
        <v>21</v>
      </c>
      <c r="I65" s="5" t="s">
        <v>21</v>
      </c>
      <c r="J65" s="1" t="s">
        <v>342</v>
      </c>
      <c r="K65" s="1" t="s">
        <v>343</v>
      </c>
      <c r="L65" s="1" t="s">
        <v>344</v>
      </c>
      <c r="M65" s="4" t="str">
        <f t="shared" si="0"/>
        <v>Outstanding</v>
      </c>
      <c r="N65" s="13" t="s">
        <v>21</v>
      </c>
    </row>
    <row r="66" spans="1:14" ht="60" customHeight="1" x14ac:dyDescent="0.35">
      <c r="A66" s="11" t="s">
        <v>345</v>
      </c>
      <c r="B66" s="1" t="s">
        <v>346</v>
      </c>
      <c r="C66" s="2" t="s">
        <v>27</v>
      </c>
      <c r="D66" s="3" t="s">
        <v>235</v>
      </c>
      <c r="E66" s="4" t="s">
        <v>18</v>
      </c>
      <c r="F66" s="4" t="s">
        <v>19</v>
      </c>
      <c r="G66" s="4" t="s">
        <v>20</v>
      </c>
      <c r="H66" s="4" t="s">
        <v>21</v>
      </c>
      <c r="I66" s="5" t="s">
        <v>21</v>
      </c>
      <c r="J66" s="1" t="s">
        <v>347</v>
      </c>
      <c r="K66" s="1" t="s">
        <v>348</v>
      </c>
      <c r="L66" s="1" t="s">
        <v>349</v>
      </c>
      <c r="M66" s="4" t="str">
        <f t="shared" si="0"/>
        <v>Outstanding</v>
      </c>
      <c r="N66" s="13" t="s">
        <v>21</v>
      </c>
    </row>
    <row r="67" spans="1:14" ht="60" customHeight="1" x14ac:dyDescent="0.35">
      <c r="A67" s="11" t="s">
        <v>350</v>
      </c>
      <c r="B67" s="1" t="s">
        <v>351</v>
      </c>
      <c r="C67" s="2" t="s">
        <v>27</v>
      </c>
      <c r="D67" s="3" t="s">
        <v>134</v>
      </c>
      <c r="E67" s="4" t="s">
        <v>18</v>
      </c>
      <c r="F67" s="4" t="s">
        <v>19</v>
      </c>
      <c r="G67" s="4" t="s">
        <v>20</v>
      </c>
      <c r="H67" s="4" t="s">
        <v>21</v>
      </c>
      <c r="I67" s="5" t="s">
        <v>21</v>
      </c>
      <c r="J67" s="1" t="s">
        <v>352</v>
      </c>
      <c r="K67" s="1" t="s">
        <v>353</v>
      </c>
      <c r="L67" s="1" t="s">
        <v>354</v>
      </c>
      <c r="M67" s="4" t="str">
        <f t="shared" si="0"/>
        <v>Outstanding</v>
      </c>
      <c r="N67" s="13" t="s">
        <v>21</v>
      </c>
    </row>
    <row r="68" spans="1:14" ht="60" customHeight="1" x14ac:dyDescent="0.35">
      <c r="A68" s="11" t="s">
        <v>355</v>
      </c>
      <c r="B68" s="1" t="s">
        <v>356</v>
      </c>
      <c r="C68" s="2" t="s">
        <v>27</v>
      </c>
      <c r="D68" s="3" t="s">
        <v>17</v>
      </c>
      <c r="E68" s="4" t="s">
        <v>18</v>
      </c>
      <c r="F68" s="4" t="s">
        <v>19</v>
      </c>
      <c r="G68" s="4" t="s">
        <v>20</v>
      </c>
      <c r="H68" s="4" t="s">
        <v>21</v>
      </c>
      <c r="I68" s="5" t="s">
        <v>21</v>
      </c>
      <c r="J68" s="1" t="s">
        <v>357</v>
      </c>
      <c r="K68" s="1" t="s">
        <v>358</v>
      </c>
      <c r="L68" s="1" t="s">
        <v>359</v>
      </c>
      <c r="M68" s="4" t="str">
        <f t="shared" si="0"/>
        <v>Outstanding</v>
      </c>
      <c r="N68" s="13" t="s">
        <v>21</v>
      </c>
    </row>
    <row r="69" spans="1:14" ht="60" customHeight="1" x14ac:dyDescent="0.35">
      <c r="A69" s="11" t="s">
        <v>360</v>
      </c>
      <c r="B69" s="1" t="s">
        <v>361</v>
      </c>
      <c r="C69" s="2" t="s">
        <v>27</v>
      </c>
      <c r="D69" s="3" t="s">
        <v>17</v>
      </c>
      <c r="E69" s="4" t="s">
        <v>18</v>
      </c>
      <c r="F69" s="4" t="s">
        <v>19</v>
      </c>
      <c r="G69" s="4" t="s">
        <v>20</v>
      </c>
      <c r="H69" s="4" t="s">
        <v>21</v>
      </c>
      <c r="I69" s="5" t="s">
        <v>21</v>
      </c>
      <c r="J69" s="1" t="s">
        <v>362</v>
      </c>
      <c r="K69" s="1" t="s">
        <v>363</v>
      </c>
      <c r="L69" s="1" t="s">
        <v>364</v>
      </c>
      <c r="M69" s="4" t="str">
        <f t="shared" si="0"/>
        <v>Outstanding</v>
      </c>
      <c r="N69" s="13" t="s">
        <v>21</v>
      </c>
    </row>
    <row r="70" spans="1:14" ht="60" customHeight="1" x14ac:dyDescent="0.35">
      <c r="A70" s="11" t="s">
        <v>365</v>
      </c>
      <c r="B70" s="1" t="s">
        <v>366</v>
      </c>
      <c r="C70" s="2" t="s">
        <v>33</v>
      </c>
      <c r="D70" s="3" t="s">
        <v>134</v>
      </c>
      <c r="E70" s="4" t="s">
        <v>18</v>
      </c>
      <c r="F70" s="4" t="s">
        <v>19</v>
      </c>
      <c r="G70" s="4" t="s">
        <v>20</v>
      </c>
      <c r="H70" s="4" t="s">
        <v>21</v>
      </c>
      <c r="I70" s="5" t="s">
        <v>21</v>
      </c>
      <c r="J70" s="1" t="s">
        <v>367</v>
      </c>
      <c r="K70" s="1" t="s">
        <v>368</v>
      </c>
      <c r="L70" s="1" t="s">
        <v>369</v>
      </c>
      <c r="M70" s="4" t="str">
        <f t="shared" si="0"/>
        <v>Outstanding</v>
      </c>
      <c r="N70" s="13" t="s">
        <v>21</v>
      </c>
    </row>
    <row r="71" spans="1:14" ht="60" customHeight="1" x14ac:dyDescent="0.35">
      <c r="A71" s="11" t="s">
        <v>370</v>
      </c>
      <c r="B71" s="1" t="s">
        <v>371</v>
      </c>
      <c r="C71" s="2" t="s">
        <v>16</v>
      </c>
      <c r="D71" s="3" t="s">
        <v>17</v>
      </c>
      <c r="E71" s="4" t="s">
        <v>18</v>
      </c>
      <c r="F71" s="4" t="s">
        <v>19</v>
      </c>
      <c r="G71" s="4" t="s">
        <v>20</v>
      </c>
      <c r="H71" s="4" t="s">
        <v>21</v>
      </c>
      <c r="I71" s="5" t="s">
        <v>21</v>
      </c>
      <c r="J71" s="1" t="s">
        <v>372</v>
      </c>
      <c r="K71" s="1" t="s">
        <v>373</v>
      </c>
      <c r="L71" s="1" t="s">
        <v>374</v>
      </c>
      <c r="M71" s="4" t="str">
        <f t="shared" si="0"/>
        <v>Outstanding</v>
      </c>
      <c r="N71" s="13" t="s">
        <v>21</v>
      </c>
    </row>
    <row r="72" spans="1:14" ht="60" customHeight="1" x14ac:dyDescent="0.35">
      <c r="A72" s="11" t="s">
        <v>375</v>
      </c>
      <c r="B72" s="1" t="s">
        <v>376</v>
      </c>
      <c r="C72" s="2" t="s">
        <v>27</v>
      </c>
      <c r="D72" s="3" t="s">
        <v>17</v>
      </c>
      <c r="E72" s="4" t="s">
        <v>18</v>
      </c>
      <c r="F72" s="4" t="s">
        <v>19</v>
      </c>
      <c r="G72" s="4" t="s">
        <v>20</v>
      </c>
      <c r="H72" s="4" t="s">
        <v>21</v>
      </c>
      <c r="I72" s="5" t="s">
        <v>21</v>
      </c>
      <c r="J72" s="1" t="s">
        <v>377</v>
      </c>
      <c r="K72" s="1" t="s">
        <v>378</v>
      </c>
      <c r="L72" s="1" t="s">
        <v>379</v>
      </c>
      <c r="M72" s="4" t="str">
        <f t="shared" si="0"/>
        <v>Outstanding</v>
      </c>
      <c r="N72" s="13" t="s">
        <v>21</v>
      </c>
    </row>
    <row r="73" spans="1:14" ht="60" customHeight="1" x14ac:dyDescent="0.35">
      <c r="A73" s="11" t="s">
        <v>380</v>
      </c>
      <c r="B73" s="1" t="s">
        <v>381</v>
      </c>
      <c r="C73" s="2" t="s">
        <v>27</v>
      </c>
      <c r="D73" s="3" t="s">
        <v>17</v>
      </c>
      <c r="E73" s="4" t="s">
        <v>18</v>
      </c>
      <c r="F73" s="4" t="s">
        <v>19</v>
      </c>
      <c r="G73" s="4" t="s">
        <v>20</v>
      </c>
      <c r="H73" s="4" t="s">
        <v>21</v>
      </c>
      <c r="I73" s="5" t="s">
        <v>21</v>
      </c>
      <c r="J73" s="1" t="s">
        <v>382</v>
      </c>
      <c r="K73" s="1" t="s">
        <v>383</v>
      </c>
      <c r="L73" s="1" t="s">
        <v>384</v>
      </c>
      <c r="M73" s="4" t="str">
        <f t="shared" si="0"/>
        <v>Outstanding</v>
      </c>
      <c r="N73" s="13" t="s">
        <v>21</v>
      </c>
    </row>
    <row r="74" spans="1:14" ht="60" customHeight="1" x14ac:dyDescent="0.35">
      <c r="A74" s="11" t="s">
        <v>385</v>
      </c>
      <c r="B74" s="1" t="s">
        <v>386</v>
      </c>
      <c r="C74" s="2" t="s">
        <v>27</v>
      </c>
      <c r="D74" s="3" t="s">
        <v>17</v>
      </c>
      <c r="E74" s="4" t="s">
        <v>18</v>
      </c>
      <c r="F74" s="4" t="s">
        <v>19</v>
      </c>
      <c r="G74" s="4" t="s">
        <v>20</v>
      </c>
      <c r="H74" s="4" t="s">
        <v>21</v>
      </c>
      <c r="I74" s="5" t="s">
        <v>21</v>
      </c>
      <c r="J74" s="1" t="s">
        <v>387</v>
      </c>
      <c r="K74" s="1" t="s">
        <v>388</v>
      </c>
      <c r="L74" s="1" t="s">
        <v>389</v>
      </c>
      <c r="M74" s="4" t="str">
        <f t="shared" si="0"/>
        <v>Outstanding</v>
      </c>
      <c r="N74" s="13" t="s">
        <v>21</v>
      </c>
    </row>
    <row r="75" spans="1:14" ht="60" customHeight="1" x14ac:dyDescent="0.35">
      <c r="A75" s="11" t="s">
        <v>390</v>
      </c>
      <c r="B75" s="1" t="s">
        <v>391</v>
      </c>
      <c r="C75" s="2" t="s">
        <v>16</v>
      </c>
      <c r="D75" s="3" t="s">
        <v>17</v>
      </c>
      <c r="E75" s="4" t="s">
        <v>18</v>
      </c>
      <c r="F75" s="4" t="s">
        <v>19</v>
      </c>
      <c r="G75" s="4" t="s">
        <v>20</v>
      </c>
      <c r="H75" s="4" t="s">
        <v>21</v>
      </c>
      <c r="I75" s="5" t="s">
        <v>21</v>
      </c>
      <c r="J75" s="1" t="s">
        <v>392</v>
      </c>
      <c r="K75" s="1" t="s">
        <v>393</v>
      </c>
      <c r="L75" s="1" t="s">
        <v>394</v>
      </c>
      <c r="M75" s="4" t="str">
        <f t="shared" si="0"/>
        <v>Outstanding</v>
      </c>
      <c r="N75" s="13" t="s">
        <v>21</v>
      </c>
    </row>
    <row r="76" spans="1:14" ht="60" customHeight="1" x14ac:dyDescent="0.35">
      <c r="A76" s="11" t="s">
        <v>395</v>
      </c>
      <c r="B76" s="1" t="s">
        <v>396</v>
      </c>
      <c r="C76" s="2" t="s">
        <v>27</v>
      </c>
      <c r="D76" s="3" t="s">
        <v>397</v>
      </c>
      <c r="E76" s="4" t="s">
        <v>18</v>
      </c>
      <c r="F76" s="4" t="s">
        <v>19</v>
      </c>
      <c r="G76" s="4" t="s">
        <v>20</v>
      </c>
      <c r="H76" s="4" t="s">
        <v>21</v>
      </c>
      <c r="I76" s="5" t="s">
        <v>21</v>
      </c>
      <c r="J76" s="1" t="s">
        <v>398</v>
      </c>
      <c r="K76" s="1" t="s">
        <v>399</v>
      </c>
      <c r="L76" s="1" t="s">
        <v>400</v>
      </c>
      <c r="M76" s="4" t="str">
        <f t="shared" si="0"/>
        <v>Outstanding</v>
      </c>
      <c r="N76" s="13" t="s">
        <v>21</v>
      </c>
    </row>
    <row r="77" spans="1:14" ht="60" customHeight="1" x14ac:dyDescent="0.35">
      <c r="A77" s="11" t="s">
        <v>401</v>
      </c>
      <c r="B77" s="1" t="s">
        <v>402</v>
      </c>
      <c r="C77" s="2" t="s">
        <v>27</v>
      </c>
      <c r="D77" s="3" t="s">
        <v>17</v>
      </c>
      <c r="E77" s="4" t="s">
        <v>18</v>
      </c>
      <c r="F77" s="4" t="s">
        <v>19</v>
      </c>
      <c r="G77" s="4" t="s">
        <v>20</v>
      </c>
      <c r="H77" s="4" t="s">
        <v>21</v>
      </c>
      <c r="I77" s="5" t="s">
        <v>21</v>
      </c>
      <c r="J77" s="1" t="s">
        <v>403</v>
      </c>
      <c r="K77" s="1" t="s">
        <v>404</v>
      </c>
      <c r="L77" s="1" t="s">
        <v>405</v>
      </c>
      <c r="M77" s="4" t="str">
        <f t="shared" si="0"/>
        <v>Outstanding</v>
      </c>
      <c r="N77" s="13" t="s">
        <v>21</v>
      </c>
    </row>
    <row r="78" spans="1:14" ht="60" customHeight="1" x14ac:dyDescent="0.35">
      <c r="A78" s="11" t="s">
        <v>406</v>
      </c>
      <c r="B78" s="1" t="s">
        <v>407</v>
      </c>
      <c r="C78" s="2" t="s">
        <v>27</v>
      </c>
      <c r="D78" s="3" t="s">
        <v>17</v>
      </c>
      <c r="E78" s="4" t="s">
        <v>18</v>
      </c>
      <c r="F78" s="4" t="s">
        <v>19</v>
      </c>
      <c r="G78" s="4" t="s">
        <v>20</v>
      </c>
      <c r="H78" s="4" t="s">
        <v>21</v>
      </c>
      <c r="I78" s="5" t="s">
        <v>21</v>
      </c>
      <c r="J78" s="1" t="s">
        <v>408</v>
      </c>
      <c r="K78" s="1" t="s">
        <v>409</v>
      </c>
      <c r="L78" s="1" t="s">
        <v>410</v>
      </c>
      <c r="M78" s="4" t="str">
        <f t="shared" si="0"/>
        <v>Outstanding</v>
      </c>
      <c r="N78" s="13" t="s">
        <v>21</v>
      </c>
    </row>
    <row r="79" spans="1:14" ht="60" customHeight="1" x14ac:dyDescent="0.35">
      <c r="A79" s="11" t="s">
        <v>411</v>
      </c>
      <c r="B79" s="1" t="s">
        <v>412</v>
      </c>
      <c r="C79" s="2" t="s">
        <v>27</v>
      </c>
      <c r="D79" s="3" t="s">
        <v>17</v>
      </c>
      <c r="E79" s="4" t="s">
        <v>18</v>
      </c>
      <c r="F79" s="4" t="s">
        <v>19</v>
      </c>
      <c r="G79" s="4" t="s">
        <v>20</v>
      </c>
      <c r="H79" s="4" t="s">
        <v>21</v>
      </c>
      <c r="I79" s="5" t="s">
        <v>21</v>
      </c>
      <c r="J79" s="1" t="s">
        <v>413</v>
      </c>
      <c r="K79" s="1" t="s">
        <v>414</v>
      </c>
      <c r="L79" s="1" t="s">
        <v>415</v>
      </c>
      <c r="M79" s="4" t="str">
        <f t="shared" si="0"/>
        <v>Outstanding</v>
      </c>
      <c r="N79" s="13" t="s">
        <v>21</v>
      </c>
    </row>
    <row r="80" spans="1:14" ht="60" customHeight="1" x14ac:dyDescent="0.35">
      <c r="A80" s="11" t="s">
        <v>416</v>
      </c>
      <c r="B80" s="1" t="s">
        <v>417</v>
      </c>
      <c r="C80" s="2" t="s">
        <v>16</v>
      </c>
      <c r="D80" s="3" t="s">
        <v>17</v>
      </c>
      <c r="E80" s="4" t="s">
        <v>18</v>
      </c>
      <c r="F80" s="4" t="s">
        <v>19</v>
      </c>
      <c r="G80" s="4" t="s">
        <v>20</v>
      </c>
      <c r="H80" s="4" t="s">
        <v>21</v>
      </c>
      <c r="I80" s="5" t="s">
        <v>21</v>
      </c>
      <c r="J80" s="1" t="s">
        <v>418</v>
      </c>
      <c r="K80" s="1" t="s">
        <v>419</v>
      </c>
      <c r="L80" s="1" t="s">
        <v>420</v>
      </c>
      <c r="M80" s="4" t="str">
        <f t="shared" si="0"/>
        <v>Outstanding</v>
      </c>
      <c r="N80" s="13" t="s">
        <v>21</v>
      </c>
    </row>
    <row r="81" spans="1:14" ht="60" customHeight="1" x14ac:dyDescent="0.35">
      <c r="A81" s="11" t="s">
        <v>421</v>
      </c>
      <c r="B81" s="1" t="s">
        <v>422</v>
      </c>
      <c r="C81" s="2" t="s">
        <v>16</v>
      </c>
      <c r="D81" s="3" t="s">
        <v>17</v>
      </c>
      <c r="E81" s="4" t="s">
        <v>18</v>
      </c>
      <c r="F81" s="4" t="s">
        <v>19</v>
      </c>
      <c r="G81" s="4" t="s">
        <v>20</v>
      </c>
      <c r="H81" s="4" t="s">
        <v>21</v>
      </c>
      <c r="I81" s="5" t="s">
        <v>21</v>
      </c>
      <c r="J81" s="1" t="s">
        <v>423</v>
      </c>
      <c r="K81" s="1" t="s">
        <v>424</v>
      </c>
      <c r="L81" s="1" t="s">
        <v>425</v>
      </c>
      <c r="M81" s="4" t="str">
        <f t="shared" si="0"/>
        <v>Outstanding</v>
      </c>
      <c r="N81" s="13" t="s">
        <v>21</v>
      </c>
    </row>
    <row r="82" spans="1:14" ht="60" customHeight="1" x14ac:dyDescent="0.35">
      <c r="A82" s="11" t="s">
        <v>426</v>
      </c>
      <c r="B82" s="1" t="s">
        <v>427</v>
      </c>
      <c r="C82" s="2" t="s">
        <v>16</v>
      </c>
      <c r="D82" s="3" t="s">
        <v>17</v>
      </c>
      <c r="E82" s="4" t="s">
        <v>18</v>
      </c>
      <c r="F82" s="4" t="s">
        <v>19</v>
      </c>
      <c r="G82" s="4" t="s">
        <v>20</v>
      </c>
      <c r="H82" s="4" t="s">
        <v>21</v>
      </c>
      <c r="I82" s="5" t="s">
        <v>21</v>
      </c>
      <c r="J82" s="1" t="s">
        <v>428</v>
      </c>
      <c r="K82" s="1" t="s">
        <v>429</v>
      </c>
      <c r="L82" s="1" t="s">
        <v>430</v>
      </c>
      <c r="M82" s="4" t="str">
        <f t="shared" si="0"/>
        <v>Outstanding</v>
      </c>
      <c r="N82" s="13" t="s">
        <v>21</v>
      </c>
    </row>
    <row r="83" spans="1:14" ht="60" customHeight="1" x14ac:dyDescent="0.35">
      <c r="A83" s="11" t="s">
        <v>431</v>
      </c>
      <c r="B83" s="1" t="s">
        <v>432</v>
      </c>
      <c r="C83" s="2" t="s">
        <v>16</v>
      </c>
      <c r="D83" s="3" t="s">
        <v>17</v>
      </c>
      <c r="E83" s="4" t="s">
        <v>18</v>
      </c>
      <c r="F83" s="4" t="s">
        <v>19</v>
      </c>
      <c r="G83" s="4" t="s">
        <v>20</v>
      </c>
      <c r="H83" s="4" t="s">
        <v>21</v>
      </c>
      <c r="I83" s="5" t="s">
        <v>21</v>
      </c>
      <c r="J83" s="1" t="s">
        <v>433</v>
      </c>
      <c r="K83" s="1" t="s">
        <v>434</v>
      </c>
      <c r="L83" s="1" t="s">
        <v>435</v>
      </c>
      <c r="M83" s="4" t="str">
        <f t="shared" si="0"/>
        <v>Outstanding</v>
      </c>
      <c r="N83" s="13" t="s">
        <v>21</v>
      </c>
    </row>
    <row r="84" spans="1:14" ht="60" customHeight="1" x14ac:dyDescent="0.35">
      <c r="A84" s="11" t="s">
        <v>436</v>
      </c>
      <c r="B84" s="1" t="s">
        <v>437</v>
      </c>
      <c r="C84" s="2" t="s">
        <v>16</v>
      </c>
      <c r="D84" s="3" t="s">
        <v>17</v>
      </c>
      <c r="E84" s="4" t="s">
        <v>18</v>
      </c>
      <c r="F84" s="4" t="s">
        <v>19</v>
      </c>
      <c r="G84" s="4" t="s">
        <v>20</v>
      </c>
      <c r="H84" s="4" t="s">
        <v>21</v>
      </c>
      <c r="I84" s="5" t="s">
        <v>21</v>
      </c>
      <c r="J84" s="1" t="s">
        <v>438</v>
      </c>
      <c r="K84" s="1" t="s">
        <v>439</v>
      </c>
      <c r="L84" s="1" t="s">
        <v>440</v>
      </c>
      <c r="M84" s="4" t="str">
        <f t="shared" si="0"/>
        <v>Outstanding</v>
      </c>
      <c r="N84" s="13" t="s">
        <v>21</v>
      </c>
    </row>
    <row r="85" spans="1:14" ht="60" customHeight="1" x14ac:dyDescent="0.35">
      <c r="A85" s="11" t="s">
        <v>441</v>
      </c>
      <c r="B85" s="1" t="s">
        <v>442</v>
      </c>
      <c r="C85" s="2" t="s">
        <v>16</v>
      </c>
      <c r="D85" s="3" t="s">
        <v>17</v>
      </c>
      <c r="E85" s="4" t="s">
        <v>18</v>
      </c>
      <c r="F85" s="4" t="s">
        <v>19</v>
      </c>
      <c r="G85" s="4" t="s">
        <v>20</v>
      </c>
      <c r="H85" s="4" t="s">
        <v>21</v>
      </c>
      <c r="I85" s="5" t="s">
        <v>21</v>
      </c>
      <c r="J85" s="1" t="s">
        <v>443</v>
      </c>
      <c r="K85" s="1" t="s">
        <v>444</v>
      </c>
      <c r="L85" s="1" t="s">
        <v>445</v>
      </c>
      <c r="M85" s="4" t="str">
        <f t="shared" si="0"/>
        <v>Outstanding</v>
      </c>
      <c r="N85" s="13" t="s">
        <v>21</v>
      </c>
    </row>
    <row r="86" spans="1:14" ht="60" customHeight="1" x14ac:dyDescent="0.35">
      <c r="A86" s="11" t="s">
        <v>446</v>
      </c>
      <c r="B86" s="1" t="s">
        <v>447</v>
      </c>
      <c r="C86" s="2" t="s">
        <v>16</v>
      </c>
      <c r="D86" s="3" t="s">
        <v>17</v>
      </c>
      <c r="E86" s="4" t="s">
        <v>18</v>
      </c>
      <c r="F86" s="4" t="s">
        <v>19</v>
      </c>
      <c r="G86" s="4" t="s">
        <v>20</v>
      </c>
      <c r="H86" s="4" t="s">
        <v>21</v>
      </c>
      <c r="I86" s="5" t="s">
        <v>21</v>
      </c>
      <c r="J86" s="1" t="s">
        <v>448</v>
      </c>
      <c r="K86" s="1" t="s">
        <v>449</v>
      </c>
      <c r="L86" s="1" t="s">
        <v>450</v>
      </c>
      <c r="M86" s="4" t="str">
        <f t="shared" si="0"/>
        <v>Outstanding</v>
      </c>
      <c r="N86" s="13" t="s">
        <v>21</v>
      </c>
    </row>
    <row r="87" spans="1:14" ht="60" customHeight="1" x14ac:dyDescent="0.35">
      <c r="A87" s="11" t="s">
        <v>451</v>
      </c>
      <c r="B87" s="1" t="s">
        <v>452</v>
      </c>
      <c r="C87" s="2" t="s">
        <v>27</v>
      </c>
      <c r="D87" s="3" t="s">
        <v>17</v>
      </c>
      <c r="E87" s="4" t="s">
        <v>18</v>
      </c>
      <c r="F87" s="4" t="s">
        <v>19</v>
      </c>
      <c r="G87" s="4" t="s">
        <v>20</v>
      </c>
      <c r="H87" s="4" t="s">
        <v>21</v>
      </c>
      <c r="I87" s="5" t="s">
        <v>21</v>
      </c>
      <c r="J87" s="1" t="s">
        <v>453</v>
      </c>
      <c r="K87" s="1" t="s">
        <v>454</v>
      </c>
      <c r="L87" s="1" t="s">
        <v>455</v>
      </c>
      <c r="M87" s="4" t="str">
        <f t="shared" si="0"/>
        <v>Outstanding</v>
      </c>
      <c r="N87" s="13" t="s">
        <v>21</v>
      </c>
    </row>
    <row r="88" spans="1:14" ht="60" customHeight="1" x14ac:dyDescent="0.35">
      <c r="A88" s="11" t="s">
        <v>456</v>
      </c>
      <c r="B88" s="1" t="s">
        <v>457</v>
      </c>
      <c r="C88" s="2" t="s">
        <v>27</v>
      </c>
      <c r="D88" s="3" t="s">
        <v>17</v>
      </c>
      <c r="E88" s="4" t="s">
        <v>18</v>
      </c>
      <c r="F88" s="4" t="s">
        <v>19</v>
      </c>
      <c r="G88" s="4" t="s">
        <v>20</v>
      </c>
      <c r="H88" s="4" t="s">
        <v>21</v>
      </c>
      <c r="I88" s="5" t="s">
        <v>21</v>
      </c>
      <c r="J88" s="1" t="s">
        <v>458</v>
      </c>
      <c r="K88" s="1" t="s">
        <v>459</v>
      </c>
      <c r="L88" s="1" t="s">
        <v>460</v>
      </c>
      <c r="M88" s="4" t="str">
        <f t="shared" si="0"/>
        <v>Outstanding</v>
      </c>
      <c r="N88" s="13" t="s">
        <v>21</v>
      </c>
    </row>
    <row r="89" spans="1:14" ht="60" customHeight="1" x14ac:dyDescent="0.35">
      <c r="A89" s="11" t="s">
        <v>461</v>
      </c>
      <c r="B89" s="1" t="s">
        <v>462</v>
      </c>
      <c r="C89" s="2" t="s">
        <v>27</v>
      </c>
      <c r="D89" s="3" t="s">
        <v>17</v>
      </c>
      <c r="E89" s="4" t="s">
        <v>18</v>
      </c>
      <c r="F89" s="4" t="s">
        <v>19</v>
      </c>
      <c r="G89" s="4" t="s">
        <v>20</v>
      </c>
      <c r="H89" s="4" t="s">
        <v>21</v>
      </c>
      <c r="I89" s="5" t="s">
        <v>21</v>
      </c>
      <c r="J89" s="1" t="s">
        <v>463</v>
      </c>
      <c r="K89" s="1" t="s">
        <v>464</v>
      </c>
      <c r="L89" s="1" t="s">
        <v>465</v>
      </c>
      <c r="M89" s="4" t="str">
        <f t="shared" si="0"/>
        <v>Outstanding</v>
      </c>
      <c r="N89" s="13" t="s">
        <v>21</v>
      </c>
    </row>
    <row r="90" spans="1:14" ht="60" customHeight="1" x14ac:dyDescent="0.35">
      <c r="A90" s="11" t="s">
        <v>466</v>
      </c>
      <c r="B90" s="1" t="s">
        <v>467</v>
      </c>
      <c r="C90" s="2" t="s">
        <v>27</v>
      </c>
      <c r="D90" s="3" t="s">
        <v>17</v>
      </c>
      <c r="E90" s="4" t="s">
        <v>18</v>
      </c>
      <c r="F90" s="4" t="s">
        <v>19</v>
      </c>
      <c r="G90" s="4" t="s">
        <v>20</v>
      </c>
      <c r="H90" s="4" t="s">
        <v>21</v>
      </c>
      <c r="I90" s="5" t="s">
        <v>21</v>
      </c>
      <c r="J90" s="1" t="s">
        <v>468</v>
      </c>
      <c r="K90" s="1" t="s">
        <v>469</v>
      </c>
      <c r="L90" s="1" t="s">
        <v>470</v>
      </c>
      <c r="M90" s="4" t="str">
        <f t="shared" si="0"/>
        <v>Outstanding</v>
      </c>
      <c r="N90" s="13" t="s">
        <v>21</v>
      </c>
    </row>
    <row r="91" spans="1:14" ht="60" customHeight="1" x14ac:dyDescent="0.35">
      <c r="A91" s="11" t="s">
        <v>471</v>
      </c>
      <c r="B91" s="1" t="s">
        <v>472</v>
      </c>
      <c r="C91" s="2" t="s">
        <v>27</v>
      </c>
      <c r="D91" s="3" t="s">
        <v>17</v>
      </c>
      <c r="E91" s="4" t="s">
        <v>18</v>
      </c>
      <c r="F91" s="4" t="s">
        <v>19</v>
      </c>
      <c r="G91" s="4" t="s">
        <v>20</v>
      </c>
      <c r="H91" s="4" t="s">
        <v>21</v>
      </c>
      <c r="I91" s="5" t="s">
        <v>21</v>
      </c>
      <c r="J91" s="1" t="s">
        <v>225</v>
      </c>
      <c r="K91" s="1" t="s">
        <v>473</v>
      </c>
      <c r="L91" s="1" t="s">
        <v>474</v>
      </c>
      <c r="M91" s="4" t="str">
        <f t="shared" si="0"/>
        <v>Outstanding</v>
      </c>
      <c r="N91" s="13" t="s">
        <v>21</v>
      </c>
    </row>
    <row r="92" spans="1:14" ht="60" customHeight="1" x14ac:dyDescent="0.35">
      <c r="A92" s="11" t="s">
        <v>475</v>
      </c>
      <c r="B92" s="1" t="s">
        <v>476</v>
      </c>
      <c r="C92" s="2" t="s">
        <v>33</v>
      </c>
      <c r="D92" s="3" t="s">
        <v>17</v>
      </c>
      <c r="E92" s="4" t="s">
        <v>18</v>
      </c>
      <c r="F92" s="4" t="s">
        <v>19</v>
      </c>
      <c r="G92" s="4" t="s">
        <v>20</v>
      </c>
      <c r="H92" s="4" t="s">
        <v>21</v>
      </c>
      <c r="I92" s="5" t="s">
        <v>21</v>
      </c>
      <c r="J92" s="1" t="s">
        <v>477</v>
      </c>
      <c r="K92" s="1" t="s">
        <v>478</v>
      </c>
      <c r="L92" s="1" t="s">
        <v>479</v>
      </c>
      <c r="M92" s="4" t="str">
        <f t="shared" si="0"/>
        <v>Outstanding</v>
      </c>
      <c r="N92" s="13" t="s">
        <v>21</v>
      </c>
    </row>
    <row r="93" spans="1:14" ht="60" customHeight="1" x14ac:dyDescent="0.35">
      <c r="A93" s="11" t="s">
        <v>480</v>
      </c>
      <c r="B93" s="1" t="s">
        <v>481</v>
      </c>
      <c r="C93" s="2" t="s">
        <v>33</v>
      </c>
      <c r="D93" s="3" t="s">
        <v>17</v>
      </c>
      <c r="E93" s="4" t="s">
        <v>18</v>
      </c>
      <c r="F93" s="4" t="s">
        <v>19</v>
      </c>
      <c r="G93" s="4" t="s">
        <v>20</v>
      </c>
      <c r="H93" s="4" t="s">
        <v>21</v>
      </c>
      <c r="I93" s="5" t="s">
        <v>21</v>
      </c>
      <c r="J93" s="1" t="s">
        <v>482</v>
      </c>
      <c r="K93" s="1" t="s">
        <v>483</v>
      </c>
      <c r="L93" s="1" t="s">
        <v>484</v>
      </c>
      <c r="M93" s="4" t="str">
        <f t="shared" si="0"/>
        <v>Outstanding</v>
      </c>
      <c r="N93" s="13" t="s">
        <v>21</v>
      </c>
    </row>
    <row r="94" spans="1:14" ht="60" customHeight="1" x14ac:dyDescent="0.35">
      <c r="A94" s="11" t="s">
        <v>485</v>
      </c>
      <c r="B94" s="1" t="s">
        <v>486</v>
      </c>
      <c r="C94" s="2" t="s">
        <v>33</v>
      </c>
      <c r="D94" s="3" t="s">
        <v>17</v>
      </c>
      <c r="E94" s="4" t="s">
        <v>18</v>
      </c>
      <c r="F94" s="4" t="s">
        <v>19</v>
      </c>
      <c r="G94" s="4" t="s">
        <v>20</v>
      </c>
      <c r="H94" s="4" t="s">
        <v>21</v>
      </c>
      <c r="I94" s="5" t="s">
        <v>21</v>
      </c>
      <c r="J94" s="1" t="s">
        <v>487</v>
      </c>
      <c r="K94" s="1" t="s">
        <v>488</v>
      </c>
      <c r="L94" s="1" t="s">
        <v>489</v>
      </c>
      <c r="M94" s="4" t="str">
        <f t="shared" si="0"/>
        <v>Outstanding</v>
      </c>
      <c r="N94" s="13" t="s">
        <v>21</v>
      </c>
    </row>
    <row r="95" spans="1:14" ht="60" customHeight="1" x14ac:dyDescent="0.35">
      <c r="A95" s="11" t="s">
        <v>490</v>
      </c>
      <c r="B95" s="1" t="s">
        <v>491</v>
      </c>
      <c r="C95" s="2" t="s">
        <v>33</v>
      </c>
      <c r="D95" s="3" t="s">
        <v>17</v>
      </c>
      <c r="E95" s="4" t="s">
        <v>18</v>
      </c>
      <c r="F95" s="4" t="s">
        <v>19</v>
      </c>
      <c r="G95" s="4" t="s">
        <v>20</v>
      </c>
      <c r="H95" s="4" t="s">
        <v>21</v>
      </c>
      <c r="I95" s="5" t="s">
        <v>21</v>
      </c>
      <c r="J95" s="1" t="s">
        <v>492</v>
      </c>
      <c r="K95" s="1" t="s">
        <v>493</v>
      </c>
      <c r="L95" s="1" t="s">
        <v>494</v>
      </c>
      <c r="M95" s="4" t="str">
        <f t="shared" si="0"/>
        <v>Outstanding</v>
      </c>
      <c r="N95" s="13" t="s">
        <v>21</v>
      </c>
    </row>
    <row r="96" spans="1:14" ht="60" customHeight="1" x14ac:dyDescent="0.35">
      <c r="A96" s="11" t="s">
        <v>495</v>
      </c>
      <c r="B96" s="1" t="s">
        <v>496</v>
      </c>
      <c r="C96" s="2" t="s">
        <v>27</v>
      </c>
      <c r="D96" s="3" t="s">
        <v>17</v>
      </c>
      <c r="E96" s="4" t="s">
        <v>18</v>
      </c>
      <c r="F96" s="4" t="s">
        <v>19</v>
      </c>
      <c r="G96" s="4" t="s">
        <v>20</v>
      </c>
      <c r="H96" s="4" t="s">
        <v>21</v>
      </c>
      <c r="I96" s="5" t="s">
        <v>21</v>
      </c>
      <c r="J96" s="1" t="s">
        <v>497</v>
      </c>
      <c r="K96" s="1" t="s">
        <v>498</v>
      </c>
      <c r="L96" s="1" t="s">
        <v>499</v>
      </c>
      <c r="M96" s="4" t="str">
        <f t="shared" si="0"/>
        <v>Outstanding</v>
      </c>
      <c r="N96" s="13" t="s">
        <v>21</v>
      </c>
    </row>
    <row r="97" spans="1:14" ht="60" customHeight="1" x14ac:dyDescent="0.35">
      <c r="A97" s="11" t="s">
        <v>500</v>
      </c>
      <c r="B97" s="1" t="s">
        <v>501</v>
      </c>
      <c r="C97" s="2" t="s">
        <v>33</v>
      </c>
      <c r="D97" s="3" t="s">
        <v>17</v>
      </c>
      <c r="E97" s="4" t="s">
        <v>18</v>
      </c>
      <c r="F97" s="4" t="s">
        <v>19</v>
      </c>
      <c r="G97" s="4" t="s">
        <v>20</v>
      </c>
      <c r="H97" s="4" t="s">
        <v>21</v>
      </c>
      <c r="I97" s="5" t="s">
        <v>21</v>
      </c>
      <c r="J97" s="1" t="s">
        <v>502</v>
      </c>
      <c r="K97" s="1" t="s">
        <v>503</v>
      </c>
      <c r="L97" s="1" t="s">
        <v>504</v>
      </c>
      <c r="M97" s="4" t="str">
        <f t="shared" si="0"/>
        <v>Outstanding</v>
      </c>
      <c r="N97" s="13" t="s">
        <v>21</v>
      </c>
    </row>
    <row r="98" spans="1:14" ht="60" customHeight="1" x14ac:dyDescent="0.35">
      <c r="A98" s="11" t="s">
        <v>505</v>
      </c>
      <c r="B98" s="1" t="s">
        <v>506</v>
      </c>
      <c r="C98" s="2" t="s">
        <v>33</v>
      </c>
      <c r="D98" s="3" t="s">
        <v>17</v>
      </c>
      <c r="E98" s="4" t="s">
        <v>18</v>
      </c>
      <c r="F98" s="4" t="s">
        <v>19</v>
      </c>
      <c r="G98" s="4" t="s">
        <v>20</v>
      </c>
      <c r="H98" s="4" t="s">
        <v>21</v>
      </c>
      <c r="I98" s="5" t="s">
        <v>21</v>
      </c>
      <c r="J98" s="1" t="s">
        <v>507</v>
      </c>
      <c r="K98" s="1" t="s">
        <v>508</v>
      </c>
      <c r="L98" s="1" t="s">
        <v>509</v>
      </c>
      <c r="M98" s="4" t="str">
        <f t="shared" si="0"/>
        <v>Outstanding</v>
      </c>
      <c r="N98" s="13" t="s">
        <v>21</v>
      </c>
    </row>
    <row r="99" spans="1:14" ht="60" customHeight="1" x14ac:dyDescent="0.35">
      <c r="A99" s="11" t="s">
        <v>510</v>
      </c>
      <c r="B99" s="1" t="s">
        <v>511</v>
      </c>
      <c r="C99" s="2" t="s">
        <v>33</v>
      </c>
      <c r="D99" s="3" t="s">
        <v>17</v>
      </c>
      <c r="E99" s="4" t="s">
        <v>18</v>
      </c>
      <c r="F99" s="4" t="s">
        <v>19</v>
      </c>
      <c r="G99" s="4" t="s">
        <v>20</v>
      </c>
      <c r="H99" s="4" t="s">
        <v>21</v>
      </c>
      <c r="I99" s="5" t="s">
        <v>21</v>
      </c>
      <c r="J99" s="1" t="s">
        <v>512</v>
      </c>
      <c r="K99" s="1" t="s">
        <v>513</v>
      </c>
      <c r="L99" s="1" t="s">
        <v>514</v>
      </c>
      <c r="M99" s="4" t="str">
        <f t="shared" si="0"/>
        <v>Outstanding</v>
      </c>
      <c r="N99" s="13" t="s">
        <v>21</v>
      </c>
    </row>
    <row r="100" spans="1:14" ht="60" customHeight="1" x14ac:dyDescent="0.35">
      <c r="A100" s="11" t="s">
        <v>515</v>
      </c>
      <c r="B100" s="1" t="s">
        <v>516</v>
      </c>
      <c r="C100" s="2" t="s">
        <v>27</v>
      </c>
      <c r="D100" s="3" t="s">
        <v>17</v>
      </c>
      <c r="E100" s="4" t="s">
        <v>18</v>
      </c>
      <c r="F100" s="4" t="s">
        <v>19</v>
      </c>
      <c r="G100" s="4" t="s">
        <v>20</v>
      </c>
      <c r="H100" s="4" t="s">
        <v>21</v>
      </c>
      <c r="I100" s="5" t="s">
        <v>21</v>
      </c>
      <c r="J100" s="1" t="s">
        <v>517</v>
      </c>
      <c r="K100" s="1" t="s">
        <v>518</v>
      </c>
      <c r="L100" s="1" t="s">
        <v>519</v>
      </c>
      <c r="M100" s="4" t="str">
        <f t="shared" si="0"/>
        <v>Outstanding</v>
      </c>
      <c r="N100" s="13" t="s">
        <v>21</v>
      </c>
    </row>
    <row r="101" spans="1:14" ht="60" customHeight="1" x14ac:dyDescent="0.35">
      <c r="A101" s="11" t="s">
        <v>520</v>
      </c>
      <c r="B101" s="1" t="s">
        <v>521</v>
      </c>
      <c r="C101" s="2" t="s">
        <v>27</v>
      </c>
      <c r="D101" s="3" t="s">
        <v>17</v>
      </c>
      <c r="E101" s="4" t="s">
        <v>18</v>
      </c>
      <c r="F101" s="4" t="s">
        <v>19</v>
      </c>
      <c r="G101" s="4" t="s">
        <v>20</v>
      </c>
      <c r="H101" s="4" t="s">
        <v>21</v>
      </c>
      <c r="I101" s="5" t="s">
        <v>21</v>
      </c>
      <c r="J101" s="1" t="s">
        <v>522</v>
      </c>
      <c r="K101" s="1" t="s">
        <v>523</v>
      </c>
      <c r="L101" s="1" t="s">
        <v>524</v>
      </c>
      <c r="M101" s="4" t="str">
        <f t="shared" si="0"/>
        <v>Outstanding</v>
      </c>
      <c r="N101" s="13" t="s">
        <v>21</v>
      </c>
    </row>
    <row r="102" spans="1:14" ht="60" customHeight="1" x14ac:dyDescent="0.35">
      <c r="A102" s="11" t="s">
        <v>525</v>
      </c>
      <c r="B102" s="1" t="s">
        <v>526</v>
      </c>
      <c r="C102" s="2" t="s">
        <v>27</v>
      </c>
      <c r="D102" s="3" t="s">
        <v>17</v>
      </c>
      <c r="E102" s="4" t="s">
        <v>18</v>
      </c>
      <c r="F102" s="4" t="s">
        <v>19</v>
      </c>
      <c r="G102" s="4" t="s">
        <v>20</v>
      </c>
      <c r="H102" s="4" t="s">
        <v>21</v>
      </c>
      <c r="I102" s="5" t="s">
        <v>21</v>
      </c>
      <c r="J102" s="1" t="s">
        <v>527</v>
      </c>
      <c r="K102" s="1" t="s">
        <v>528</v>
      </c>
      <c r="L102" s="1" t="s">
        <v>529</v>
      </c>
      <c r="M102" s="4" t="str">
        <f t="shared" si="0"/>
        <v>Outstanding</v>
      </c>
      <c r="N102" s="13" t="s">
        <v>21</v>
      </c>
    </row>
    <row r="103" spans="1:14" ht="60" customHeight="1" x14ac:dyDescent="0.35">
      <c r="A103" s="11" t="s">
        <v>530</v>
      </c>
      <c r="B103" s="1" t="s">
        <v>531</v>
      </c>
      <c r="C103" s="2" t="s">
        <v>27</v>
      </c>
      <c r="D103" s="3" t="s">
        <v>17</v>
      </c>
      <c r="E103" s="4" t="s">
        <v>18</v>
      </c>
      <c r="F103" s="4" t="s">
        <v>19</v>
      </c>
      <c r="G103" s="4" t="s">
        <v>20</v>
      </c>
      <c r="H103" s="4" t="s">
        <v>21</v>
      </c>
      <c r="I103" s="5" t="s">
        <v>21</v>
      </c>
      <c r="J103" s="1" t="s">
        <v>532</v>
      </c>
      <c r="K103" s="1" t="s">
        <v>533</v>
      </c>
      <c r="L103" s="1" t="s">
        <v>534</v>
      </c>
      <c r="M103" s="4" t="str">
        <f t="shared" si="0"/>
        <v>Outstanding</v>
      </c>
      <c r="N103" s="13" t="s">
        <v>21</v>
      </c>
    </row>
    <row r="104" spans="1:14" ht="60" customHeight="1" x14ac:dyDescent="0.35">
      <c r="A104" s="11" t="s">
        <v>535</v>
      </c>
      <c r="B104" s="1" t="s">
        <v>536</v>
      </c>
      <c r="C104" s="2" t="s">
        <v>27</v>
      </c>
      <c r="D104" s="3" t="s">
        <v>134</v>
      </c>
      <c r="E104" s="4" t="s">
        <v>18</v>
      </c>
      <c r="F104" s="4" t="s">
        <v>19</v>
      </c>
      <c r="G104" s="4" t="s">
        <v>20</v>
      </c>
      <c r="H104" s="4" t="s">
        <v>21</v>
      </c>
      <c r="I104" s="5" t="s">
        <v>21</v>
      </c>
      <c r="J104" s="1" t="s">
        <v>537</v>
      </c>
      <c r="K104" s="1" t="s">
        <v>538</v>
      </c>
      <c r="L104" s="1" t="s">
        <v>539</v>
      </c>
      <c r="M104" s="4" t="str">
        <f t="shared" si="0"/>
        <v>Outstanding</v>
      </c>
      <c r="N104" s="13" t="s">
        <v>21</v>
      </c>
    </row>
    <row r="105" spans="1:14" ht="60" customHeight="1" x14ac:dyDescent="0.35">
      <c r="A105" s="11" t="s">
        <v>540</v>
      </c>
      <c r="B105" s="1" t="s">
        <v>541</v>
      </c>
      <c r="C105" s="2" t="s">
        <v>27</v>
      </c>
      <c r="D105" s="3" t="s">
        <v>17</v>
      </c>
      <c r="E105" s="4" t="s">
        <v>18</v>
      </c>
      <c r="F105" s="4" t="s">
        <v>19</v>
      </c>
      <c r="G105" s="4" t="s">
        <v>20</v>
      </c>
      <c r="H105" s="4" t="s">
        <v>21</v>
      </c>
      <c r="I105" s="5" t="s">
        <v>21</v>
      </c>
      <c r="J105" s="1" t="s">
        <v>542</v>
      </c>
      <c r="K105" s="1" t="s">
        <v>543</v>
      </c>
      <c r="L105" s="1" t="s">
        <v>544</v>
      </c>
      <c r="M105" s="4" t="str">
        <f t="shared" si="0"/>
        <v>Outstanding</v>
      </c>
      <c r="N105" s="13" t="s">
        <v>21</v>
      </c>
    </row>
    <row r="106" spans="1:14" ht="60" customHeight="1" x14ac:dyDescent="0.35">
      <c r="A106" s="11" t="s">
        <v>545</v>
      </c>
      <c r="B106" s="1" t="s">
        <v>546</v>
      </c>
      <c r="C106" s="2" t="s">
        <v>27</v>
      </c>
      <c r="D106" s="3" t="s">
        <v>17</v>
      </c>
      <c r="E106" s="4" t="s">
        <v>18</v>
      </c>
      <c r="F106" s="4" t="s">
        <v>19</v>
      </c>
      <c r="G106" s="4" t="s">
        <v>20</v>
      </c>
      <c r="H106" s="4" t="s">
        <v>21</v>
      </c>
      <c r="I106" s="5" t="s">
        <v>21</v>
      </c>
      <c r="J106" s="1" t="s">
        <v>547</v>
      </c>
      <c r="K106" s="1" t="s">
        <v>548</v>
      </c>
      <c r="L106" s="1" t="s">
        <v>549</v>
      </c>
      <c r="M106" s="4" t="str">
        <f t="shared" si="0"/>
        <v>Outstanding</v>
      </c>
      <c r="N106" s="13" t="s">
        <v>21</v>
      </c>
    </row>
    <row r="107" spans="1:14" ht="60" customHeight="1" x14ac:dyDescent="0.35">
      <c r="A107" s="11" t="s">
        <v>550</v>
      </c>
      <c r="B107" s="1" t="s">
        <v>551</v>
      </c>
      <c r="C107" s="2" t="s">
        <v>27</v>
      </c>
      <c r="D107" s="3" t="s">
        <v>17</v>
      </c>
      <c r="E107" s="4" t="s">
        <v>18</v>
      </c>
      <c r="F107" s="4" t="s">
        <v>19</v>
      </c>
      <c r="G107" s="4" t="s">
        <v>20</v>
      </c>
      <c r="H107" s="4" t="s">
        <v>21</v>
      </c>
      <c r="I107" s="5" t="s">
        <v>21</v>
      </c>
      <c r="J107" s="1" t="s">
        <v>552</v>
      </c>
      <c r="K107" s="1" t="s">
        <v>553</v>
      </c>
      <c r="L107" s="1" t="s">
        <v>554</v>
      </c>
      <c r="M107" s="4" t="str">
        <f t="shared" si="0"/>
        <v>Outstanding</v>
      </c>
      <c r="N107" s="13" t="s">
        <v>21</v>
      </c>
    </row>
    <row r="108" spans="1:14" ht="60" customHeight="1" x14ac:dyDescent="0.35">
      <c r="A108" s="11" t="s">
        <v>555</v>
      </c>
      <c r="B108" s="1" t="s">
        <v>556</v>
      </c>
      <c r="C108" s="2" t="s">
        <v>27</v>
      </c>
      <c r="D108" s="3" t="s">
        <v>17</v>
      </c>
      <c r="E108" s="4" t="s">
        <v>18</v>
      </c>
      <c r="F108" s="4" t="s">
        <v>19</v>
      </c>
      <c r="G108" s="4" t="s">
        <v>20</v>
      </c>
      <c r="H108" s="4" t="s">
        <v>21</v>
      </c>
      <c r="I108" s="5" t="s">
        <v>21</v>
      </c>
      <c r="J108" s="1" t="s">
        <v>557</v>
      </c>
      <c r="K108" s="1" t="s">
        <v>558</v>
      </c>
      <c r="L108" s="1" t="s">
        <v>559</v>
      </c>
      <c r="M108" s="4" t="str">
        <f t="shared" si="0"/>
        <v>Outstanding</v>
      </c>
      <c r="N108" s="13" t="s">
        <v>21</v>
      </c>
    </row>
    <row r="109" spans="1:14" ht="60" customHeight="1" x14ac:dyDescent="0.35">
      <c r="A109" s="11" t="s">
        <v>560</v>
      </c>
      <c r="B109" s="1" t="s">
        <v>561</v>
      </c>
      <c r="C109" s="2" t="s">
        <v>33</v>
      </c>
      <c r="D109" s="3" t="s">
        <v>17</v>
      </c>
      <c r="E109" s="4" t="s">
        <v>18</v>
      </c>
      <c r="F109" s="4" t="s">
        <v>19</v>
      </c>
      <c r="G109" s="4" t="s">
        <v>20</v>
      </c>
      <c r="H109" s="4" t="s">
        <v>21</v>
      </c>
      <c r="I109" s="5" t="s">
        <v>21</v>
      </c>
      <c r="J109" s="1" t="s">
        <v>562</v>
      </c>
      <c r="K109" s="1" t="s">
        <v>563</v>
      </c>
      <c r="L109" s="1" t="s">
        <v>564</v>
      </c>
      <c r="M109" s="4" t="str">
        <f t="shared" si="0"/>
        <v>Outstanding</v>
      </c>
      <c r="N109" s="13" t="s">
        <v>21</v>
      </c>
    </row>
    <row r="110" spans="1:14" ht="60" customHeight="1" x14ac:dyDescent="0.35">
      <c r="A110" s="11" t="s">
        <v>565</v>
      </c>
      <c r="B110" s="1" t="s">
        <v>566</v>
      </c>
      <c r="C110" s="2" t="s">
        <v>27</v>
      </c>
      <c r="D110" s="3" t="s">
        <v>17</v>
      </c>
      <c r="E110" s="4" t="s">
        <v>18</v>
      </c>
      <c r="F110" s="4" t="s">
        <v>19</v>
      </c>
      <c r="G110" s="4" t="s">
        <v>20</v>
      </c>
      <c r="H110" s="4" t="s">
        <v>21</v>
      </c>
      <c r="I110" s="5" t="s">
        <v>21</v>
      </c>
      <c r="J110" s="1" t="s">
        <v>567</v>
      </c>
      <c r="K110" s="1" t="s">
        <v>568</v>
      </c>
      <c r="L110" s="1" t="s">
        <v>569</v>
      </c>
      <c r="M110" s="4" t="str">
        <f t="shared" si="0"/>
        <v>Outstanding</v>
      </c>
      <c r="N110" s="13" t="s">
        <v>21</v>
      </c>
    </row>
    <row r="111" spans="1:14" ht="60" customHeight="1" x14ac:dyDescent="0.35">
      <c r="A111" s="11" t="s">
        <v>570</v>
      </c>
      <c r="B111" s="1" t="s">
        <v>571</v>
      </c>
      <c r="C111" s="2" t="s">
        <v>27</v>
      </c>
      <c r="D111" s="3" t="s">
        <v>17</v>
      </c>
      <c r="E111" s="4" t="s">
        <v>18</v>
      </c>
      <c r="F111" s="4" t="s">
        <v>19</v>
      </c>
      <c r="G111" s="4" t="s">
        <v>20</v>
      </c>
      <c r="H111" s="4" t="s">
        <v>21</v>
      </c>
      <c r="I111" s="5" t="s">
        <v>21</v>
      </c>
      <c r="J111" s="1" t="s">
        <v>572</v>
      </c>
      <c r="K111" s="1" t="s">
        <v>568</v>
      </c>
      <c r="L111" s="1" t="s">
        <v>573</v>
      </c>
      <c r="M111" s="4" t="str">
        <f t="shared" si="0"/>
        <v>Outstanding</v>
      </c>
      <c r="N111" s="13" t="s">
        <v>21</v>
      </c>
    </row>
    <row r="112" spans="1:14" ht="60" customHeight="1" x14ac:dyDescent="0.35">
      <c r="A112" s="11" t="s">
        <v>574</v>
      </c>
      <c r="B112" s="1" t="s">
        <v>575</v>
      </c>
      <c r="C112" s="2" t="s">
        <v>27</v>
      </c>
      <c r="D112" s="3" t="s">
        <v>17</v>
      </c>
      <c r="E112" s="4" t="s">
        <v>18</v>
      </c>
      <c r="F112" s="4" t="s">
        <v>19</v>
      </c>
      <c r="G112" s="4" t="s">
        <v>20</v>
      </c>
      <c r="H112" s="4" t="s">
        <v>21</v>
      </c>
      <c r="I112" s="5" t="s">
        <v>21</v>
      </c>
      <c r="J112" s="1" t="s">
        <v>576</v>
      </c>
      <c r="K112" s="1" t="s">
        <v>577</v>
      </c>
      <c r="L112" s="1" t="s">
        <v>578</v>
      </c>
      <c r="M112" s="4" t="str">
        <f t="shared" si="0"/>
        <v>Outstanding</v>
      </c>
      <c r="N112" s="13" t="s">
        <v>21</v>
      </c>
    </row>
    <row r="113" spans="1:14" ht="60" customHeight="1" x14ac:dyDescent="0.35">
      <c r="A113" s="11" t="s">
        <v>579</v>
      </c>
      <c r="B113" s="1" t="s">
        <v>580</v>
      </c>
      <c r="C113" s="2" t="s">
        <v>33</v>
      </c>
      <c r="D113" s="3" t="s">
        <v>17</v>
      </c>
      <c r="E113" s="4" t="s">
        <v>18</v>
      </c>
      <c r="F113" s="4" t="s">
        <v>19</v>
      </c>
      <c r="G113" s="4" t="s">
        <v>20</v>
      </c>
      <c r="H113" s="4" t="s">
        <v>21</v>
      </c>
      <c r="I113" s="5" t="s">
        <v>21</v>
      </c>
      <c r="J113" s="1" t="s">
        <v>581</v>
      </c>
      <c r="K113" s="1" t="s">
        <v>582</v>
      </c>
      <c r="L113" s="1" t="s">
        <v>583</v>
      </c>
      <c r="M113" s="4" t="str">
        <f t="shared" si="0"/>
        <v>Outstanding</v>
      </c>
      <c r="N113" s="13" t="s">
        <v>21</v>
      </c>
    </row>
    <row r="114" spans="1:14" ht="60" customHeight="1" x14ac:dyDescent="0.35">
      <c r="A114" s="11" t="s">
        <v>584</v>
      </c>
      <c r="B114" s="1" t="s">
        <v>585</v>
      </c>
      <c r="C114" s="2" t="s">
        <v>27</v>
      </c>
      <c r="D114" s="3" t="s">
        <v>17</v>
      </c>
      <c r="E114" s="4" t="s">
        <v>18</v>
      </c>
      <c r="F114" s="4" t="s">
        <v>19</v>
      </c>
      <c r="G114" s="4" t="s">
        <v>20</v>
      </c>
      <c r="H114" s="4" t="s">
        <v>21</v>
      </c>
      <c r="I114" s="5" t="s">
        <v>21</v>
      </c>
      <c r="J114" s="1" t="s">
        <v>586</v>
      </c>
      <c r="K114" s="1" t="s">
        <v>587</v>
      </c>
      <c r="L114" s="1" t="s">
        <v>588</v>
      </c>
      <c r="M114" s="4" t="str">
        <f t="shared" si="0"/>
        <v>Outstanding</v>
      </c>
      <c r="N114" s="13" t="s">
        <v>21</v>
      </c>
    </row>
    <row r="115" spans="1:14" ht="60" customHeight="1" x14ac:dyDescent="0.35">
      <c r="A115" s="11" t="s">
        <v>589</v>
      </c>
      <c r="B115" s="1" t="s">
        <v>590</v>
      </c>
      <c r="C115" s="2" t="s">
        <v>27</v>
      </c>
      <c r="D115" s="3" t="s">
        <v>17</v>
      </c>
      <c r="E115" s="4" t="s">
        <v>18</v>
      </c>
      <c r="F115" s="4" t="s">
        <v>19</v>
      </c>
      <c r="G115" s="4" t="s">
        <v>20</v>
      </c>
      <c r="H115" s="4" t="s">
        <v>21</v>
      </c>
      <c r="I115" s="5" t="s">
        <v>21</v>
      </c>
      <c r="J115" s="1" t="s">
        <v>591</v>
      </c>
      <c r="K115" s="1" t="s">
        <v>592</v>
      </c>
      <c r="L115" s="1" t="s">
        <v>593</v>
      </c>
      <c r="M115" s="4" t="str">
        <f t="shared" si="0"/>
        <v>Outstanding</v>
      </c>
      <c r="N115" s="13" t="s">
        <v>21</v>
      </c>
    </row>
    <row r="116" spans="1:14" ht="60" customHeight="1" x14ac:dyDescent="0.35">
      <c r="A116" s="11" t="s">
        <v>594</v>
      </c>
      <c r="B116" s="1" t="s">
        <v>595</v>
      </c>
      <c r="C116" s="2" t="s">
        <v>27</v>
      </c>
      <c r="D116" s="3" t="s">
        <v>17</v>
      </c>
      <c r="E116" s="4" t="s">
        <v>18</v>
      </c>
      <c r="F116" s="4" t="s">
        <v>19</v>
      </c>
      <c r="G116" s="4" t="s">
        <v>20</v>
      </c>
      <c r="H116" s="4" t="s">
        <v>21</v>
      </c>
      <c r="I116" s="5" t="s">
        <v>21</v>
      </c>
      <c r="J116" s="1" t="s">
        <v>596</v>
      </c>
      <c r="K116" s="1" t="s">
        <v>597</v>
      </c>
      <c r="L116" s="1" t="s">
        <v>598</v>
      </c>
      <c r="M116" s="4" t="str">
        <f t="shared" si="0"/>
        <v>Outstanding</v>
      </c>
      <c r="N116" s="13" t="s">
        <v>21</v>
      </c>
    </row>
    <row r="117" spans="1:14" ht="60" customHeight="1" x14ac:dyDescent="0.35">
      <c r="A117" s="11" t="s">
        <v>599</v>
      </c>
      <c r="B117" s="1" t="s">
        <v>600</v>
      </c>
      <c r="C117" s="2" t="s">
        <v>27</v>
      </c>
      <c r="D117" s="3" t="s">
        <v>17</v>
      </c>
      <c r="E117" s="4" t="s">
        <v>18</v>
      </c>
      <c r="F117" s="4" t="s">
        <v>19</v>
      </c>
      <c r="G117" s="4" t="s">
        <v>20</v>
      </c>
      <c r="H117" s="4" t="s">
        <v>21</v>
      </c>
      <c r="I117" s="5" t="s">
        <v>21</v>
      </c>
      <c r="J117" s="1" t="s">
        <v>601</v>
      </c>
      <c r="K117" s="1" t="s">
        <v>602</v>
      </c>
      <c r="L117" s="1" t="s">
        <v>603</v>
      </c>
      <c r="M117" s="4" t="str">
        <f t="shared" si="0"/>
        <v>Outstanding</v>
      </c>
      <c r="N117" s="13" t="s">
        <v>21</v>
      </c>
    </row>
    <row r="118" spans="1:14" ht="60" customHeight="1" x14ac:dyDescent="0.35">
      <c r="A118" s="11" t="s">
        <v>604</v>
      </c>
      <c r="B118" s="1" t="s">
        <v>605</v>
      </c>
      <c r="C118" s="2" t="s">
        <v>27</v>
      </c>
      <c r="D118" s="3" t="s">
        <v>17</v>
      </c>
      <c r="E118" s="4" t="s">
        <v>18</v>
      </c>
      <c r="F118" s="4" t="s">
        <v>19</v>
      </c>
      <c r="G118" s="4" t="s">
        <v>20</v>
      </c>
      <c r="H118" s="4" t="s">
        <v>21</v>
      </c>
      <c r="I118" s="5" t="s">
        <v>21</v>
      </c>
      <c r="J118" s="1" t="s">
        <v>606</v>
      </c>
      <c r="K118" s="1" t="s">
        <v>607</v>
      </c>
      <c r="L118" s="1" t="s">
        <v>608</v>
      </c>
      <c r="M118" s="4" t="str">
        <f t="shared" si="0"/>
        <v>Outstanding</v>
      </c>
      <c r="N118" s="13" t="s">
        <v>21</v>
      </c>
    </row>
    <row r="119" spans="1:14" ht="60" customHeight="1" x14ac:dyDescent="0.35">
      <c r="A119" s="11" t="s">
        <v>609</v>
      </c>
      <c r="B119" s="1" t="s">
        <v>610</v>
      </c>
      <c r="C119" s="2" t="s">
        <v>27</v>
      </c>
      <c r="D119" s="3" t="s">
        <v>17</v>
      </c>
      <c r="E119" s="4" t="s">
        <v>18</v>
      </c>
      <c r="F119" s="4" t="s">
        <v>19</v>
      </c>
      <c r="G119" s="4" t="s">
        <v>20</v>
      </c>
      <c r="H119" s="4" t="s">
        <v>21</v>
      </c>
      <c r="I119" s="5" t="s">
        <v>21</v>
      </c>
      <c r="J119" s="1" t="s">
        <v>611</v>
      </c>
      <c r="K119" s="1" t="s">
        <v>612</v>
      </c>
      <c r="L119" s="1" t="s">
        <v>613</v>
      </c>
      <c r="M119" s="4" t="str">
        <f t="shared" si="0"/>
        <v>Outstanding</v>
      </c>
      <c r="N119" s="13" t="s">
        <v>21</v>
      </c>
    </row>
    <row r="120" spans="1:14" ht="60" customHeight="1" x14ac:dyDescent="0.35">
      <c r="A120" s="11" t="s">
        <v>614</v>
      </c>
      <c r="B120" s="1" t="s">
        <v>615</v>
      </c>
      <c r="C120" s="2" t="s">
        <v>27</v>
      </c>
      <c r="D120" s="3" t="s">
        <v>17</v>
      </c>
      <c r="E120" s="4" t="s">
        <v>18</v>
      </c>
      <c r="F120" s="4" t="s">
        <v>19</v>
      </c>
      <c r="G120" s="4" t="s">
        <v>20</v>
      </c>
      <c r="H120" s="4" t="s">
        <v>21</v>
      </c>
      <c r="I120" s="5" t="s">
        <v>21</v>
      </c>
      <c r="J120" s="1" t="s">
        <v>616</v>
      </c>
      <c r="K120" s="1" t="s">
        <v>617</v>
      </c>
      <c r="L120" s="1" t="s">
        <v>618</v>
      </c>
      <c r="M120" s="4" t="str">
        <f t="shared" si="0"/>
        <v>Outstanding</v>
      </c>
      <c r="N120" s="13" t="s">
        <v>21</v>
      </c>
    </row>
    <row r="121" spans="1:14" ht="60" customHeight="1" x14ac:dyDescent="0.35">
      <c r="A121" s="11" t="s">
        <v>619</v>
      </c>
      <c r="B121" s="1" t="s">
        <v>620</v>
      </c>
      <c r="C121" s="2" t="s">
        <v>27</v>
      </c>
      <c r="D121" s="3" t="s">
        <v>17</v>
      </c>
      <c r="E121" s="4" t="s">
        <v>18</v>
      </c>
      <c r="F121" s="4" t="s">
        <v>19</v>
      </c>
      <c r="G121" s="4" t="s">
        <v>20</v>
      </c>
      <c r="H121" s="4" t="s">
        <v>21</v>
      </c>
      <c r="I121" s="5" t="s">
        <v>21</v>
      </c>
      <c r="J121" s="1" t="s">
        <v>621</v>
      </c>
      <c r="K121" s="1" t="s">
        <v>622</v>
      </c>
      <c r="L121" s="1" t="s">
        <v>623</v>
      </c>
      <c r="M121" s="4" t="str">
        <f t="shared" si="0"/>
        <v>Outstanding</v>
      </c>
      <c r="N121" s="13" t="s">
        <v>21</v>
      </c>
    </row>
    <row r="122" spans="1:14" ht="60" customHeight="1" x14ac:dyDescent="0.35">
      <c r="A122" s="11" t="s">
        <v>624</v>
      </c>
      <c r="B122" s="1" t="s">
        <v>625</v>
      </c>
      <c r="C122" s="2" t="s">
        <v>27</v>
      </c>
      <c r="D122" s="3" t="s">
        <v>17</v>
      </c>
      <c r="E122" s="4" t="s">
        <v>18</v>
      </c>
      <c r="F122" s="4" t="s">
        <v>19</v>
      </c>
      <c r="G122" s="4" t="s">
        <v>20</v>
      </c>
      <c r="H122" s="4" t="s">
        <v>21</v>
      </c>
      <c r="I122" s="5" t="s">
        <v>21</v>
      </c>
      <c r="J122" s="1" t="s">
        <v>626</v>
      </c>
      <c r="K122" s="1" t="s">
        <v>627</v>
      </c>
      <c r="L122" s="1" t="s">
        <v>628</v>
      </c>
      <c r="M122" s="4" t="str">
        <f t="shared" si="0"/>
        <v>Outstanding</v>
      </c>
      <c r="N122" s="13" t="s">
        <v>21</v>
      </c>
    </row>
    <row r="123" spans="1:14" ht="60" customHeight="1" x14ac:dyDescent="0.35">
      <c r="A123" s="11" t="s">
        <v>629</v>
      </c>
      <c r="B123" s="1" t="s">
        <v>630</v>
      </c>
      <c r="C123" s="2" t="s">
        <v>16</v>
      </c>
      <c r="D123" s="3" t="s">
        <v>17</v>
      </c>
      <c r="E123" s="4" t="s">
        <v>18</v>
      </c>
      <c r="F123" s="4" t="s">
        <v>19</v>
      </c>
      <c r="G123" s="4" t="s">
        <v>20</v>
      </c>
      <c r="H123" s="4" t="s">
        <v>21</v>
      </c>
      <c r="I123" s="5" t="s">
        <v>21</v>
      </c>
      <c r="J123" s="1" t="s">
        <v>631</v>
      </c>
      <c r="K123" s="1" t="s">
        <v>632</v>
      </c>
      <c r="L123" s="1" t="s">
        <v>633</v>
      </c>
      <c r="M123" s="4" t="str">
        <f t="shared" si="0"/>
        <v>Outstanding</v>
      </c>
      <c r="N123" s="13" t="s">
        <v>21</v>
      </c>
    </row>
    <row r="124" spans="1:14" ht="60" customHeight="1" x14ac:dyDescent="0.35">
      <c r="A124" s="11" t="s">
        <v>634</v>
      </c>
      <c r="B124" s="1" t="s">
        <v>635</v>
      </c>
      <c r="C124" s="2" t="s">
        <v>27</v>
      </c>
      <c r="D124" s="3" t="s">
        <v>235</v>
      </c>
      <c r="E124" s="4" t="s">
        <v>18</v>
      </c>
      <c r="F124" s="4" t="s">
        <v>19</v>
      </c>
      <c r="G124" s="4" t="s">
        <v>20</v>
      </c>
      <c r="H124" s="4" t="s">
        <v>21</v>
      </c>
      <c r="I124" s="5" t="s">
        <v>21</v>
      </c>
      <c r="J124" s="1" t="s">
        <v>636</v>
      </c>
      <c r="K124" s="1" t="s">
        <v>637</v>
      </c>
      <c r="L124" s="1" t="s">
        <v>638</v>
      </c>
      <c r="M124" s="4" t="str">
        <f t="shared" si="0"/>
        <v>Outstanding</v>
      </c>
      <c r="N124" s="13" t="s">
        <v>21</v>
      </c>
    </row>
    <row r="125" spans="1:14" ht="60" customHeight="1" x14ac:dyDescent="0.35">
      <c r="A125" s="11" t="s">
        <v>639</v>
      </c>
      <c r="B125" s="1" t="s">
        <v>640</v>
      </c>
      <c r="C125" s="2" t="s">
        <v>16</v>
      </c>
      <c r="D125" s="3" t="s">
        <v>235</v>
      </c>
      <c r="E125" s="4" t="s">
        <v>18</v>
      </c>
      <c r="F125" s="4" t="s">
        <v>19</v>
      </c>
      <c r="G125" s="4" t="s">
        <v>20</v>
      </c>
      <c r="H125" s="4" t="s">
        <v>21</v>
      </c>
      <c r="I125" s="5" t="s">
        <v>21</v>
      </c>
      <c r="J125" s="1" t="s">
        <v>641</v>
      </c>
      <c r="K125" s="1" t="s">
        <v>642</v>
      </c>
      <c r="L125" s="1" t="s">
        <v>643</v>
      </c>
      <c r="M125" s="4" t="str">
        <f t="shared" si="0"/>
        <v>Outstanding</v>
      </c>
      <c r="N125" s="13" t="s">
        <v>21</v>
      </c>
    </row>
    <row r="126" spans="1:14" ht="60" customHeight="1" x14ac:dyDescent="0.35">
      <c r="A126" s="11" t="s">
        <v>644</v>
      </c>
      <c r="B126" s="1" t="s">
        <v>645</v>
      </c>
      <c r="C126" s="2" t="s">
        <v>27</v>
      </c>
      <c r="D126" s="3" t="s">
        <v>235</v>
      </c>
      <c r="E126" s="4" t="s">
        <v>18</v>
      </c>
      <c r="F126" s="4" t="s">
        <v>19</v>
      </c>
      <c r="G126" s="4" t="s">
        <v>20</v>
      </c>
      <c r="H126" s="4" t="s">
        <v>21</v>
      </c>
      <c r="I126" s="5" t="s">
        <v>21</v>
      </c>
      <c r="J126" s="1" t="s">
        <v>646</v>
      </c>
      <c r="K126" s="1" t="s">
        <v>642</v>
      </c>
      <c r="L126" s="1" t="s">
        <v>647</v>
      </c>
      <c r="M126" s="4" t="str">
        <f t="shared" si="0"/>
        <v>Outstanding</v>
      </c>
      <c r="N126" s="13" t="s">
        <v>21</v>
      </c>
    </row>
    <row r="127" spans="1:14" ht="60" customHeight="1" x14ac:dyDescent="0.35">
      <c r="A127" s="11" t="s">
        <v>648</v>
      </c>
      <c r="B127" s="1" t="s">
        <v>649</v>
      </c>
      <c r="C127" s="2" t="s">
        <v>16</v>
      </c>
      <c r="D127" s="3" t="s">
        <v>235</v>
      </c>
      <c r="E127" s="4" t="s">
        <v>18</v>
      </c>
      <c r="F127" s="4" t="s">
        <v>19</v>
      </c>
      <c r="G127" s="4" t="s">
        <v>20</v>
      </c>
      <c r="H127" s="4" t="s">
        <v>21</v>
      </c>
      <c r="I127" s="5" t="s">
        <v>21</v>
      </c>
      <c r="J127" s="1" t="s">
        <v>650</v>
      </c>
      <c r="K127" s="1" t="s">
        <v>651</v>
      </c>
      <c r="L127" s="1" t="s">
        <v>652</v>
      </c>
      <c r="M127" s="4" t="str">
        <f t="shared" si="0"/>
        <v>Outstanding</v>
      </c>
      <c r="N127" s="13" t="s">
        <v>21</v>
      </c>
    </row>
    <row r="128" spans="1:14" ht="60" customHeight="1" x14ac:dyDescent="0.35">
      <c r="A128" s="11" t="s">
        <v>653</v>
      </c>
      <c r="B128" s="1" t="s">
        <v>654</v>
      </c>
      <c r="C128" s="2" t="s">
        <v>27</v>
      </c>
      <c r="D128" s="3" t="s">
        <v>17</v>
      </c>
      <c r="E128" s="4" t="s">
        <v>18</v>
      </c>
      <c r="F128" s="4" t="s">
        <v>19</v>
      </c>
      <c r="G128" s="4" t="s">
        <v>20</v>
      </c>
      <c r="H128" s="4" t="s">
        <v>21</v>
      </c>
      <c r="I128" s="5" t="s">
        <v>21</v>
      </c>
      <c r="J128" s="1" t="s">
        <v>655</v>
      </c>
      <c r="K128" s="1" t="s">
        <v>656</v>
      </c>
      <c r="L128" s="1" t="s">
        <v>657</v>
      </c>
      <c r="M128" s="4" t="str">
        <f t="shared" si="0"/>
        <v>Outstanding</v>
      </c>
      <c r="N128" s="13" t="s">
        <v>21</v>
      </c>
    </row>
    <row r="129" spans="1:14" ht="60" customHeight="1" x14ac:dyDescent="0.35">
      <c r="A129" s="11" t="s">
        <v>658</v>
      </c>
      <c r="B129" s="1" t="s">
        <v>659</v>
      </c>
      <c r="C129" s="2" t="s">
        <v>27</v>
      </c>
      <c r="D129" s="3" t="s">
        <v>235</v>
      </c>
      <c r="E129" s="4" t="s">
        <v>18</v>
      </c>
      <c r="F129" s="4" t="s">
        <v>19</v>
      </c>
      <c r="G129" s="4" t="s">
        <v>20</v>
      </c>
      <c r="H129" s="4" t="s">
        <v>21</v>
      </c>
      <c r="I129" s="5" t="s">
        <v>21</v>
      </c>
      <c r="J129" s="1" t="s">
        <v>660</v>
      </c>
      <c r="K129" s="1" t="s">
        <v>661</v>
      </c>
      <c r="L129" s="1" t="s">
        <v>662</v>
      </c>
      <c r="M129" s="4" t="str">
        <f t="shared" si="0"/>
        <v>Outstanding</v>
      </c>
      <c r="N129" s="13" t="s">
        <v>21</v>
      </c>
    </row>
    <row r="130" spans="1:14" ht="60" customHeight="1" x14ac:dyDescent="0.35">
      <c r="A130" s="11" t="s">
        <v>663</v>
      </c>
      <c r="B130" s="1" t="s">
        <v>664</v>
      </c>
      <c r="C130" s="2" t="s">
        <v>27</v>
      </c>
      <c r="D130" s="3" t="s">
        <v>235</v>
      </c>
      <c r="E130" s="4" t="s">
        <v>18</v>
      </c>
      <c r="F130" s="4" t="s">
        <v>19</v>
      </c>
      <c r="G130" s="4" t="s">
        <v>20</v>
      </c>
      <c r="H130" s="4" t="s">
        <v>21</v>
      </c>
      <c r="I130" s="5" t="s">
        <v>21</v>
      </c>
      <c r="J130" s="1" t="s">
        <v>665</v>
      </c>
      <c r="K130" s="1" t="s">
        <v>666</v>
      </c>
      <c r="L130" s="1" t="s">
        <v>667</v>
      </c>
      <c r="M130" s="4" t="str">
        <f t="shared" si="0"/>
        <v>Outstanding</v>
      </c>
      <c r="N130" s="13" t="s">
        <v>21</v>
      </c>
    </row>
    <row r="131" spans="1:14" ht="60" customHeight="1" x14ac:dyDescent="0.35">
      <c r="A131" s="11" t="s">
        <v>668</v>
      </c>
      <c r="B131" s="1" t="s">
        <v>669</v>
      </c>
      <c r="C131" s="2" t="s">
        <v>27</v>
      </c>
      <c r="D131" s="3" t="s">
        <v>17</v>
      </c>
      <c r="E131" s="4" t="s">
        <v>18</v>
      </c>
      <c r="F131" s="4" t="s">
        <v>19</v>
      </c>
      <c r="G131" s="4" t="s">
        <v>20</v>
      </c>
      <c r="H131" s="4" t="s">
        <v>21</v>
      </c>
      <c r="I131" s="5" t="s">
        <v>21</v>
      </c>
      <c r="J131" s="1" t="s">
        <v>670</v>
      </c>
      <c r="K131" s="1" t="s">
        <v>671</v>
      </c>
      <c r="L131" s="1" t="s">
        <v>672</v>
      </c>
      <c r="M131" s="4" t="str">
        <f t="shared" si="0"/>
        <v>Outstanding</v>
      </c>
      <c r="N131" s="13" t="s">
        <v>21</v>
      </c>
    </row>
    <row r="132" spans="1:14" ht="60" customHeight="1" x14ac:dyDescent="0.35">
      <c r="A132" s="11" t="s">
        <v>673</v>
      </c>
      <c r="B132" s="1" t="s">
        <v>674</v>
      </c>
      <c r="C132" s="2" t="s">
        <v>27</v>
      </c>
      <c r="D132" s="3" t="s">
        <v>17</v>
      </c>
      <c r="E132" s="4" t="s">
        <v>18</v>
      </c>
      <c r="F132" s="4" t="s">
        <v>19</v>
      </c>
      <c r="G132" s="4" t="s">
        <v>20</v>
      </c>
      <c r="H132" s="4" t="s">
        <v>21</v>
      </c>
      <c r="I132" s="5" t="s">
        <v>21</v>
      </c>
      <c r="J132" s="1" t="s">
        <v>675</v>
      </c>
      <c r="K132" s="1" t="s">
        <v>676</v>
      </c>
      <c r="L132" s="1" t="s">
        <v>677</v>
      </c>
      <c r="M132" s="4" t="str">
        <f t="shared" si="0"/>
        <v>Outstanding</v>
      </c>
      <c r="N132" s="13" t="s">
        <v>21</v>
      </c>
    </row>
    <row r="133" spans="1:14" ht="60" customHeight="1" x14ac:dyDescent="0.35">
      <c r="A133" s="11" t="s">
        <v>678</v>
      </c>
      <c r="B133" s="1" t="s">
        <v>679</v>
      </c>
      <c r="C133" s="2" t="s">
        <v>16</v>
      </c>
      <c r="D133" s="3" t="s">
        <v>17</v>
      </c>
      <c r="E133" s="4" t="s">
        <v>18</v>
      </c>
      <c r="F133" s="4" t="s">
        <v>19</v>
      </c>
      <c r="G133" s="4" t="s">
        <v>20</v>
      </c>
      <c r="H133" s="4" t="s">
        <v>21</v>
      </c>
      <c r="I133" s="5" t="s">
        <v>21</v>
      </c>
      <c r="J133" s="1" t="s">
        <v>680</v>
      </c>
      <c r="K133" s="1" t="s">
        <v>681</v>
      </c>
      <c r="L133" s="1" t="s">
        <v>682</v>
      </c>
      <c r="M133" s="4" t="str">
        <f t="shared" si="0"/>
        <v>Outstanding</v>
      </c>
      <c r="N133" s="13" t="s">
        <v>21</v>
      </c>
    </row>
    <row r="134" spans="1:14" ht="60" customHeight="1" x14ac:dyDescent="0.35">
      <c r="A134" s="11" t="s">
        <v>683</v>
      </c>
      <c r="B134" s="1" t="s">
        <v>684</v>
      </c>
      <c r="C134" s="2" t="s">
        <v>16</v>
      </c>
      <c r="D134" s="3" t="s">
        <v>17</v>
      </c>
      <c r="E134" s="4" t="s">
        <v>18</v>
      </c>
      <c r="F134" s="4" t="s">
        <v>19</v>
      </c>
      <c r="G134" s="4" t="s">
        <v>20</v>
      </c>
      <c r="H134" s="4" t="s">
        <v>21</v>
      </c>
      <c r="I134" s="5" t="s">
        <v>21</v>
      </c>
      <c r="J134" s="1" t="s">
        <v>685</v>
      </c>
      <c r="K134" s="1" t="s">
        <v>681</v>
      </c>
      <c r="L134" s="1" t="s">
        <v>686</v>
      </c>
      <c r="M134" s="4" t="str">
        <f t="shared" si="0"/>
        <v>Outstanding</v>
      </c>
      <c r="N134" s="13" t="s">
        <v>21</v>
      </c>
    </row>
    <row r="135" spans="1:14" ht="60" customHeight="1" x14ac:dyDescent="0.35">
      <c r="A135" s="11" t="s">
        <v>687</v>
      </c>
      <c r="B135" s="1" t="s">
        <v>688</v>
      </c>
      <c r="C135" s="2" t="s">
        <v>27</v>
      </c>
      <c r="D135" s="3" t="s">
        <v>17</v>
      </c>
      <c r="E135" s="4" t="s">
        <v>18</v>
      </c>
      <c r="F135" s="4" t="s">
        <v>19</v>
      </c>
      <c r="G135" s="4" t="s">
        <v>20</v>
      </c>
      <c r="H135" s="4" t="s">
        <v>21</v>
      </c>
      <c r="I135" s="5" t="s">
        <v>21</v>
      </c>
      <c r="J135" s="1" t="s">
        <v>689</v>
      </c>
      <c r="K135" s="1" t="s">
        <v>690</v>
      </c>
      <c r="L135" s="1" t="s">
        <v>691</v>
      </c>
      <c r="M135" s="4" t="str">
        <f t="shared" si="0"/>
        <v>Outstanding</v>
      </c>
      <c r="N135" s="13" t="s">
        <v>21</v>
      </c>
    </row>
    <row r="136" spans="1:14" ht="60" customHeight="1" x14ac:dyDescent="0.35">
      <c r="A136" s="11" t="s">
        <v>692</v>
      </c>
      <c r="B136" s="1" t="s">
        <v>693</v>
      </c>
      <c r="C136" s="2" t="s">
        <v>27</v>
      </c>
      <c r="D136" s="3" t="s">
        <v>235</v>
      </c>
      <c r="E136" s="4" t="s">
        <v>18</v>
      </c>
      <c r="F136" s="4" t="s">
        <v>19</v>
      </c>
      <c r="G136" s="4" t="s">
        <v>20</v>
      </c>
      <c r="H136" s="4" t="s">
        <v>21</v>
      </c>
      <c r="I136" s="5" t="s">
        <v>21</v>
      </c>
      <c r="J136" s="1" t="s">
        <v>694</v>
      </c>
      <c r="K136" s="1" t="s">
        <v>695</v>
      </c>
      <c r="L136" s="1" t="s">
        <v>696</v>
      </c>
      <c r="M136" s="4" t="str">
        <f t="shared" si="0"/>
        <v>Outstanding</v>
      </c>
      <c r="N136" s="13" t="s">
        <v>21</v>
      </c>
    </row>
    <row r="137" spans="1:14" ht="60" customHeight="1" x14ac:dyDescent="0.35">
      <c r="A137" s="11" t="s">
        <v>697</v>
      </c>
      <c r="B137" s="1" t="s">
        <v>698</v>
      </c>
      <c r="C137" s="2" t="s">
        <v>16</v>
      </c>
      <c r="D137" s="3" t="s">
        <v>235</v>
      </c>
      <c r="E137" s="4" t="s">
        <v>18</v>
      </c>
      <c r="F137" s="4" t="s">
        <v>19</v>
      </c>
      <c r="G137" s="4" t="s">
        <v>20</v>
      </c>
      <c r="H137" s="4" t="s">
        <v>21</v>
      </c>
      <c r="I137" s="5" t="s">
        <v>21</v>
      </c>
      <c r="J137" s="1" t="s">
        <v>699</v>
      </c>
      <c r="K137" s="1" t="s">
        <v>700</v>
      </c>
      <c r="L137" s="1" t="s">
        <v>701</v>
      </c>
      <c r="M137" s="4" t="str">
        <f t="shared" si="0"/>
        <v>Outstanding</v>
      </c>
      <c r="N137" s="13" t="s">
        <v>21</v>
      </c>
    </row>
    <row r="138" spans="1:14" ht="60" customHeight="1" x14ac:dyDescent="0.35">
      <c r="A138" s="11" t="s">
        <v>702</v>
      </c>
      <c r="B138" s="1" t="s">
        <v>703</v>
      </c>
      <c r="C138" s="2" t="s">
        <v>27</v>
      </c>
      <c r="D138" s="3" t="s">
        <v>235</v>
      </c>
      <c r="E138" s="4" t="s">
        <v>18</v>
      </c>
      <c r="F138" s="4" t="s">
        <v>19</v>
      </c>
      <c r="G138" s="4" t="s">
        <v>20</v>
      </c>
      <c r="H138" s="4" t="s">
        <v>21</v>
      </c>
      <c r="I138" s="5" t="s">
        <v>21</v>
      </c>
      <c r="J138" s="1" t="s">
        <v>704</v>
      </c>
      <c r="K138" s="1" t="s">
        <v>705</v>
      </c>
      <c r="L138" s="1" t="s">
        <v>706</v>
      </c>
      <c r="M138" s="4" t="str">
        <f t="shared" si="0"/>
        <v>Outstanding</v>
      </c>
      <c r="N138" s="13" t="s">
        <v>21</v>
      </c>
    </row>
    <row r="139" spans="1:14" ht="60" customHeight="1" x14ac:dyDescent="0.35">
      <c r="A139" s="11" t="s">
        <v>707</v>
      </c>
      <c r="B139" s="1" t="s">
        <v>708</v>
      </c>
      <c r="C139" s="2" t="s">
        <v>16</v>
      </c>
      <c r="D139" s="3" t="s">
        <v>235</v>
      </c>
      <c r="E139" s="4" t="s">
        <v>18</v>
      </c>
      <c r="F139" s="4" t="s">
        <v>19</v>
      </c>
      <c r="G139" s="4" t="s">
        <v>20</v>
      </c>
      <c r="H139" s="4" t="s">
        <v>21</v>
      </c>
      <c r="I139" s="5" t="s">
        <v>21</v>
      </c>
      <c r="J139" s="1" t="s">
        <v>709</v>
      </c>
      <c r="K139" s="1" t="s">
        <v>710</v>
      </c>
      <c r="L139" s="1" t="s">
        <v>711</v>
      </c>
      <c r="M139" s="4" t="str">
        <f t="shared" si="0"/>
        <v>Outstanding</v>
      </c>
      <c r="N139" s="13" t="s">
        <v>21</v>
      </c>
    </row>
    <row r="140" spans="1:14" ht="60" customHeight="1" x14ac:dyDescent="0.35">
      <c r="A140" s="11" t="s">
        <v>712</v>
      </c>
      <c r="B140" s="1" t="s">
        <v>713</v>
      </c>
      <c r="C140" s="2" t="s">
        <v>27</v>
      </c>
      <c r="D140" s="3" t="s">
        <v>235</v>
      </c>
      <c r="E140" s="4" t="s">
        <v>18</v>
      </c>
      <c r="F140" s="4" t="s">
        <v>19</v>
      </c>
      <c r="G140" s="4" t="s">
        <v>20</v>
      </c>
      <c r="H140" s="4" t="s">
        <v>21</v>
      </c>
      <c r="I140" s="5" t="s">
        <v>21</v>
      </c>
      <c r="J140" s="1" t="s">
        <v>714</v>
      </c>
      <c r="K140" s="1" t="s">
        <v>715</v>
      </c>
      <c r="L140" s="1" t="s">
        <v>716</v>
      </c>
      <c r="M140" s="4" t="str">
        <f t="shared" si="0"/>
        <v>Outstanding</v>
      </c>
      <c r="N140" s="13" t="s">
        <v>21</v>
      </c>
    </row>
    <row r="141" spans="1:14" ht="60" customHeight="1" x14ac:dyDescent="0.35">
      <c r="A141" s="11" t="s">
        <v>717</v>
      </c>
      <c r="B141" s="1" t="s">
        <v>718</v>
      </c>
      <c r="C141" s="2" t="s">
        <v>27</v>
      </c>
      <c r="D141" s="3" t="s">
        <v>17</v>
      </c>
      <c r="E141" s="4" t="s">
        <v>18</v>
      </c>
      <c r="F141" s="4" t="s">
        <v>19</v>
      </c>
      <c r="G141" s="4" t="s">
        <v>20</v>
      </c>
      <c r="H141" s="4" t="s">
        <v>21</v>
      </c>
      <c r="I141" s="5" t="s">
        <v>21</v>
      </c>
      <c r="J141" s="1" t="s">
        <v>719</v>
      </c>
      <c r="K141" s="1" t="s">
        <v>720</v>
      </c>
      <c r="L141" s="1" t="s">
        <v>721</v>
      </c>
      <c r="M141" s="4" t="str">
        <f t="shared" si="0"/>
        <v>Outstanding</v>
      </c>
      <c r="N141" s="13" t="s">
        <v>21</v>
      </c>
    </row>
    <row r="142" spans="1:14" ht="60" customHeight="1" x14ac:dyDescent="0.35">
      <c r="A142" s="11" t="s">
        <v>722</v>
      </c>
      <c r="B142" s="1" t="s">
        <v>723</v>
      </c>
      <c r="C142" s="2" t="s">
        <v>27</v>
      </c>
      <c r="D142" s="3" t="s">
        <v>17</v>
      </c>
      <c r="E142" s="4" t="s">
        <v>18</v>
      </c>
      <c r="F142" s="4" t="s">
        <v>19</v>
      </c>
      <c r="G142" s="4" t="s">
        <v>20</v>
      </c>
      <c r="H142" s="4" t="s">
        <v>21</v>
      </c>
      <c r="I142" s="5" t="s">
        <v>21</v>
      </c>
      <c r="J142" s="1" t="s">
        <v>724</v>
      </c>
      <c r="K142" s="1" t="s">
        <v>725</v>
      </c>
      <c r="L142" s="1" t="s">
        <v>726</v>
      </c>
      <c r="M142" s="4" t="str">
        <f t="shared" si="0"/>
        <v>Outstanding</v>
      </c>
      <c r="N142" s="13" t="s">
        <v>21</v>
      </c>
    </row>
    <row r="143" spans="1:14" ht="60" customHeight="1" x14ac:dyDescent="0.35">
      <c r="A143" s="11" t="s">
        <v>727</v>
      </c>
      <c r="B143" s="1" t="s">
        <v>728</v>
      </c>
      <c r="C143" s="2" t="s">
        <v>27</v>
      </c>
      <c r="D143" s="3" t="s">
        <v>17</v>
      </c>
      <c r="E143" s="4" t="s">
        <v>18</v>
      </c>
      <c r="F143" s="4" t="s">
        <v>19</v>
      </c>
      <c r="G143" s="4" t="s">
        <v>20</v>
      </c>
      <c r="H143" s="4" t="s">
        <v>21</v>
      </c>
      <c r="I143" s="5" t="s">
        <v>21</v>
      </c>
      <c r="J143" s="1" t="s">
        <v>729</v>
      </c>
      <c r="K143" s="1" t="s">
        <v>730</v>
      </c>
      <c r="L143" s="1" t="s">
        <v>731</v>
      </c>
      <c r="M143" s="4" t="str">
        <f t="shared" si="0"/>
        <v>Outstanding</v>
      </c>
      <c r="N143" s="13" t="s">
        <v>21</v>
      </c>
    </row>
    <row r="144" spans="1:14" ht="60" customHeight="1" x14ac:dyDescent="0.35">
      <c r="A144" s="11" t="s">
        <v>732</v>
      </c>
      <c r="B144" s="1" t="s">
        <v>733</v>
      </c>
      <c r="C144" s="2" t="s">
        <v>27</v>
      </c>
      <c r="D144" s="3" t="s">
        <v>17</v>
      </c>
      <c r="E144" s="4" t="s">
        <v>18</v>
      </c>
      <c r="F144" s="4" t="s">
        <v>19</v>
      </c>
      <c r="G144" s="4" t="s">
        <v>20</v>
      </c>
      <c r="H144" s="4" t="s">
        <v>21</v>
      </c>
      <c r="I144" s="5" t="s">
        <v>21</v>
      </c>
      <c r="J144" s="1" t="s">
        <v>734</v>
      </c>
      <c r="K144" s="1" t="s">
        <v>735</v>
      </c>
      <c r="L144" s="1" t="s">
        <v>736</v>
      </c>
      <c r="M144" s="4" t="str">
        <f t="shared" si="0"/>
        <v>Outstanding</v>
      </c>
      <c r="N144" s="13" t="s">
        <v>21</v>
      </c>
    </row>
    <row r="145" spans="1:14" ht="60" customHeight="1" x14ac:dyDescent="0.35">
      <c r="A145" s="11" t="s">
        <v>737</v>
      </c>
      <c r="B145" s="1" t="s">
        <v>738</v>
      </c>
      <c r="C145" s="2" t="s">
        <v>27</v>
      </c>
      <c r="D145" s="3" t="s">
        <v>17</v>
      </c>
      <c r="E145" s="4" t="s">
        <v>18</v>
      </c>
      <c r="F145" s="4" t="s">
        <v>19</v>
      </c>
      <c r="G145" s="4" t="s">
        <v>20</v>
      </c>
      <c r="H145" s="4" t="s">
        <v>21</v>
      </c>
      <c r="I145" s="5" t="s">
        <v>21</v>
      </c>
      <c r="J145" s="1" t="s">
        <v>739</v>
      </c>
      <c r="K145" s="1" t="s">
        <v>740</v>
      </c>
      <c r="L145" s="1" t="s">
        <v>741</v>
      </c>
      <c r="M145" s="4" t="str">
        <f t="shared" si="0"/>
        <v>Outstanding</v>
      </c>
      <c r="N145" s="13" t="s">
        <v>21</v>
      </c>
    </row>
    <row r="146" spans="1:14" ht="60" customHeight="1" x14ac:dyDescent="0.35">
      <c r="A146" s="11" t="s">
        <v>742</v>
      </c>
      <c r="B146" s="1" t="s">
        <v>743</v>
      </c>
      <c r="C146" s="2" t="s">
        <v>33</v>
      </c>
      <c r="D146" s="3" t="s">
        <v>17</v>
      </c>
      <c r="E146" s="4" t="s">
        <v>18</v>
      </c>
      <c r="F146" s="4" t="s">
        <v>19</v>
      </c>
      <c r="G146" s="4" t="s">
        <v>20</v>
      </c>
      <c r="H146" s="4" t="s">
        <v>21</v>
      </c>
      <c r="I146" s="5" t="s">
        <v>21</v>
      </c>
      <c r="J146" s="1" t="s">
        <v>744</v>
      </c>
      <c r="K146" s="1" t="s">
        <v>745</v>
      </c>
      <c r="L146" s="1" t="s">
        <v>746</v>
      </c>
      <c r="M146" s="4" t="str">
        <f t="shared" si="0"/>
        <v>Outstanding</v>
      </c>
      <c r="N146" s="13" t="s">
        <v>21</v>
      </c>
    </row>
    <row r="147" spans="1:14" ht="60" customHeight="1" x14ac:dyDescent="0.35">
      <c r="A147" s="11" t="s">
        <v>747</v>
      </c>
      <c r="B147" s="1" t="s">
        <v>748</v>
      </c>
      <c r="C147" s="2" t="s">
        <v>27</v>
      </c>
      <c r="D147" s="3" t="s">
        <v>17</v>
      </c>
      <c r="E147" s="4" t="s">
        <v>18</v>
      </c>
      <c r="F147" s="4" t="s">
        <v>19</v>
      </c>
      <c r="G147" s="4" t="s">
        <v>20</v>
      </c>
      <c r="H147" s="4" t="s">
        <v>21</v>
      </c>
      <c r="I147" s="5" t="s">
        <v>21</v>
      </c>
      <c r="J147" s="1" t="s">
        <v>749</v>
      </c>
      <c r="K147" s="1" t="s">
        <v>750</v>
      </c>
      <c r="L147" s="1" t="s">
        <v>751</v>
      </c>
      <c r="M147" s="4" t="str">
        <f t="shared" si="0"/>
        <v>Outstanding</v>
      </c>
      <c r="N147" s="13" t="s">
        <v>21</v>
      </c>
    </row>
    <row r="148" spans="1:14" ht="60" customHeight="1" x14ac:dyDescent="0.35">
      <c r="A148" s="11" t="s">
        <v>752</v>
      </c>
      <c r="B148" s="1" t="s">
        <v>753</v>
      </c>
      <c r="C148" s="2" t="s">
        <v>27</v>
      </c>
      <c r="D148" s="3" t="s">
        <v>17</v>
      </c>
      <c r="E148" s="4" t="s">
        <v>18</v>
      </c>
      <c r="F148" s="4" t="s">
        <v>19</v>
      </c>
      <c r="G148" s="4" t="s">
        <v>20</v>
      </c>
      <c r="H148" s="4" t="s">
        <v>21</v>
      </c>
      <c r="I148" s="5" t="s">
        <v>21</v>
      </c>
      <c r="J148" s="1" t="s">
        <v>754</v>
      </c>
      <c r="K148" s="1" t="s">
        <v>755</v>
      </c>
      <c r="L148" s="1" t="s">
        <v>756</v>
      </c>
      <c r="M148" s="4" t="str">
        <f t="shared" si="0"/>
        <v>Outstanding</v>
      </c>
      <c r="N148" s="13" t="s">
        <v>21</v>
      </c>
    </row>
    <row r="149" spans="1:14" ht="60" customHeight="1" x14ac:dyDescent="0.35">
      <c r="A149" s="11" t="s">
        <v>757</v>
      </c>
      <c r="B149" s="1" t="s">
        <v>758</v>
      </c>
      <c r="C149" s="2" t="s">
        <v>27</v>
      </c>
      <c r="D149" s="3" t="s">
        <v>17</v>
      </c>
      <c r="E149" s="4" t="s">
        <v>18</v>
      </c>
      <c r="F149" s="4" t="s">
        <v>19</v>
      </c>
      <c r="G149" s="4" t="s">
        <v>20</v>
      </c>
      <c r="H149" s="4" t="s">
        <v>21</v>
      </c>
      <c r="I149" s="5" t="s">
        <v>21</v>
      </c>
      <c r="J149" s="1" t="s">
        <v>759</v>
      </c>
      <c r="K149" s="1" t="s">
        <v>760</v>
      </c>
      <c r="L149" s="1" t="s">
        <v>761</v>
      </c>
      <c r="M149" s="4" t="str">
        <f t="shared" si="0"/>
        <v>Outstanding</v>
      </c>
      <c r="N149" s="13" t="s">
        <v>21</v>
      </c>
    </row>
    <row r="150" spans="1:14" ht="60" customHeight="1" x14ac:dyDescent="0.35">
      <c r="A150" s="11" t="s">
        <v>762</v>
      </c>
      <c r="B150" s="1" t="s">
        <v>763</v>
      </c>
      <c r="C150" s="2" t="s">
        <v>16</v>
      </c>
      <c r="D150" s="3" t="s">
        <v>17</v>
      </c>
      <c r="E150" s="4" t="s">
        <v>18</v>
      </c>
      <c r="F150" s="4" t="s">
        <v>19</v>
      </c>
      <c r="G150" s="4" t="s">
        <v>20</v>
      </c>
      <c r="H150" s="4" t="s">
        <v>21</v>
      </c>
      <c r="I150" s="5" t="s">
        <v>21</v>
      </c>
      <c r="J150" s="1" t="s">
        <v>764</v>
      </c>
      <c r="K150" s="1" t="s">
        <v>765</v>
      </c>
      <c r="L150" s="1" t="s">
        <v>766</v>
      </c>
      <c r="M150" s="4" t="str">
        <f t="shared" si="0"/>
        <v>Outstanding</v>
      </c>
      <c r="N150" s="13" t="s">
        <v>21</v>
      </c>
    </row>
    <row r="151" spans="1:14" ht="60" customHeight="1" x14ac:dyDescent="0.35">
      <c r="A151" s="11" t="s">
        <v>767</v>
      </c>
      <c r="B151" s="1" t="s">
        <v>768</v>
      </c>
      <c r="C151" s="2" t="s">
        <v>16</v>
      </c>
      <c r="D151" s="3" t="s">
        <v>17</v>
      </c>
      <c r="E151" s="4" t="s">
        <v>18</v>
      </c>
      <c r="F151" s="4" t="s">
        <v>19</v>
      </c>
      <c r="G151" s="4" t="s">
        <v>20</v>
      </c>
      <c r="H151" s="4" t="s">
        <v>21</v>
      </c>
      <c r="I151" s="5" t="s">
        <v>21</v>
      </c>
      <c r="J151" s="1" t="s">
        <v>769</v>
      </c>
      <c r="K151" s="1" t="s">
        <v>770</v>
      </c>
      <c r="L151" s="1" t="s">
        <v>771</v>
      </c>
      <c r="M151" s="4" t="str">
        <f t="shared" si="0"/>
        <v>Outstanding</v>
      </c>
      <c r="N151" s="13" t="s">
        <v>21</v>
      </c>
    </row>
    <row r="152" spans="1:14" ht="60" customHeight="1" x14ac:dyDescent="0.35">
      <c r="A152" s="11" t="s">
        <v>772</v>
      </c>
      <c r="B152" s="1" t="s">
        <v>773</v>
      </c>
      <c r="C152" s="2" t="s">
        <v>33</v>
      </c>
      <c r="D152" s="3" t="s">
        <v>17</v>
      </c>
      <c r="E152" s="4" t="s">
        <v>18</v>
      </c>
      <c r="F152" s="4" t="s">
        <v>19</v>
      </c>
      <c r="G152" s="4" t="s">
        <v>20</v>
      </c>
      <c r="H152" s="4" t="s">
        <v>21</v>
      </c>
      <c r="I152" s="5" t="s">
        <v>21</v>
      </c>
      <c r="J152" s="1" t="s">
        <v>774</v>
      </c>
      <c r="K152" s="1" t="s">
        <v>775</v>
      </c>
      <c r="L152" s="1" t="s">
        <v>776</v>
      </c>
      <c r="M152" s="4" t="str">
        <f t="shared" si="0"/>
        <v>Outstanding</v>
      </c>
      <c r="N152" s="13" t="s">
        <v>21</v>
      </c>
    </row>
    <row r="153" spans="1:14" ht="60" customHeight="1" x14ac:dyDescent="0.35">
      <c r="A153" s="11" t="s">
        <v>777</v>
      </c>
      <c r="B153" s="1" t="s">
        <v>778</v>
      </c>
      <c r="C153" s="2" t="s">
        <v>27</v>
      </c>
      <c r="D153" s="3" t="s">
        <v>17</v>
      </c>
      <c r="E153" s="4" t="s">
        <v>18</v>
      </c>
      <c r="F153" s="4" t="s">
        <v>19</v>
      </c>
      <c r="G153" s="4" t="s">
        <v>20</v>
      </c>
      <c r="H153" s="4" t="s">
        <v>21</v>
      </c>
      <c r="I153" s="5" t="s">
        <v>21</v>
      </c>
      <c r="J153" s="1" t="s">
        <v>779</v>
      </c>
      <c r="K153" s="1" t="s">
        <v>780</v>
      </c>
      <c r="L153" s="1" t="s">
        <v>781</v>
      </c>
      <c r="M153" s="4" t="str">
        <f t="shared" si="0"/>
        <v>Outstanding</v>
      </c>
      <c r="N153" s="13" t="s">
        <v>21</v>
      </c>
    </row>
    <row r="154" spans="1:14" ht="60" customHeight="1" x14ac:dyDescent="0.35">
      <c r="A154" s="11" t="s">
        <v>782</v>
      </c>
      <c r="B154" s="1" t="s">
        <v>783</v>
      </c>
      <c r="C154" s="2" t="s">
        <v>27</v>
      </c>
      <c r="D154" s="3" t="s">
        <v>17</v>
      </c>
      <c r="E154" s="4" t="s">
        <v>18</v>
      </c>
      <c r="F154" s="4" t="s">
        <v>19</v>
      </c>
      <c r="G154" s="4" t="s">
        <v>20</v>
      </c>
      <c r="H154" s="4" t="s">
        <v>21</v>
      </c>
      <c r="I154" s="5" t="s">
        <v>21</v>
      </c>
      <c r="J154" s="1" t="s">
        <v>784</v>
      </c>
      <c r="K154" s="1" t="s">
        <v>785</v>
      </c>
      <c r="L154" s="1" t="s">
        <v>786</v>
      </c>
      <c r="M154" s="4" t="str">
        <f t="shared" si="0"/>
        <v>Outstanding</v>
      </c>
      <c r="N154" s="13" t="s">
        <v>21</v>
      </c>
    </row>
    <row r="155" spans="1:14" ht="60" customHeight="1" x14ac:dyDescent="0.35">
      <c r="A155" s="11" t="s">
        <v>787</v>
      </c>
      <c r="B155" s="1" t="s">
        <v>788</v>
      </c>
      <c r="C155" s="2" t="s">
        <v>27</v>
      </c>
      <c r="D155" s="3" t="s">
        <v>17</v>
      </c>
      <c r="E155" s="4" t="s">
        <v>18</v>
      </c>
      <c r="F155" s="4" t="s">
        <v>19</v>
      </c>
      <c r="G155" s="4" t="s">
        <v>20</v>
      </c>
      <c r="H155" s="4" t="s">
        <v>21</v>
      </c>
      <c r="I155" s="5" t="s">
        <v>21</v>
      </c>
      <c r="J155" s="1" t="s">
        <v>789</v>
      </c>
      <c r="K155" s="1" t="s">
        <v>790</v>
      </c>
      <c r="L155" s="1" t="s">
        <v>791</v>
      </c>
      <c r="M155" s="4" t="str">
        <f t="shared" si="0"/>
        <v>Outstanding</v>
      </c>
      <c r="N155" s="13" t="s">
        <v>21</v>
      </c>
    </row>
    <row r="156" spans="1:14" ht="60" customHeight="1" x14ac:dyDescent="0.35">
      <c r="A156" s="11" t="s">
        <v>792</v>
      </c>
      <c r="B156" s="1" t="s">
        <v>793</v>
      </c>
      <c r="C156" s="2" t="s">
        <v>27</v>
      </c>
      <c r="D156" s="3" t="s">
        <v>17</v>
      </c>
      <c r="E156" s="4" t="s">
        <v>18</v>
      </c>
      <c r="F156" s="4" t="s">
        <v>19</v>
      </c>
      <c r="G156" s="4" t="s">
        <v>20</v>
      </c>
      <c r="H156" s="4" t="s">
        <v>21</v>
      </c>
      <c r="I156" s="5" t="s">
        <v>21</v>
      </c>
      <c r="J156" s="1" t="s">
        <v>794</v>
      </c>
      <c r="K156" s="1" t="s">
        <v>795</v>
      </c>
      <c r="L156" s="1" t="s">
        <v>796</v>
      </c>
      <c r="M156" s="4" t="str">
        <f t="shared" si="0"/>
        <v>Outstanding</v>
      </c>
      <c r="N156" s="13" t="s">
        <v>21</v>
      </c>
    </row>
    <row r="157" spans="1:14" ht="60" customHeight="1" x14ac:dyDescent="0.35">
      <c r="A157" s="11" t="s">
        <v>797</v>
      </c>
      <c r="B157" s="1" t="s">
        <v>798</v>
      </c>
      <c r="C157" s="2" t="s">
        <v>27</v>
      </c>
      <c r="D157" s="3" t="s">
        <v>17</v>
      </c>
      <c r="E157" s="4" t="s">
        <v>18</v>
      </c>
      <c r="F157" s="4" t="s">
        <v>19</v>
      </c>
      <c r="G157" s="4" t="s">
        <v>20</v>
      </c>
      <c r="H157" s="4" t="s">
        <v>21</v>
      </c>
      <c r="I157" s="5" t="s">
        <v>21</v>
      </c>
      <c r="J157" s="1" t="s">
        <v>799</v>
      </c>
      <c r="K157" s="1" t="s">
        <v>800</v>
      </c>
      <c r="L157" s="1" t="s">
        <v>801</v>
      </c>
      <c r="M157" s="4" t="str">
        <f t="shared" si="0"/>
        <v>Outstanding</v>
      </c>
      <c r="N157" s="13" t="s">
        <v>21</v>
      </c>
    </row>
    <row r="158" spans="1:14" ht="60" customHeight="1" x14ac:dyDescent="0.35">
      <c r="A158" s="11" t="s">
        <v>802</v>
      </c>
      <c r="B158" s="1" t="s">
        <v>803</v>
      </c>
      <c r="C158" s="2" t="s">
        <v>16</v>
      </c>
      <c r="D158" s="3" t="s">
        <v>17</v>
      </c>
      <c r="E158" s="4" t="s">
        <v>18</v>
      </c>
      <c r="F158" s="4" t="s">
        <v>19</v>
      </c>
      <c r="G158" s="4" t="s">
        <v>20</v>
      </c>
      <c r="H158" s="4" t="s">
        <v>21</v>
      </c>
      <c r="I158" s="5" t="s">
        <v>21</v>
      </c>
      <c r="J158" s="1" t="s">
        <v>804</v>
      </c>
      <c r="K158" s="1" t="s">
        <v>805</v>
      </c>
      <c r="L158" s="1" t="s">
        <v>806</v>
      </c>
      <c r="M158" s="4" t="str">
        <f t="shared" si="0"/>
        <v>Outstanding</v>
      </c>
      <c r="N158" s="13" t="s">
        <v>21</v>
      </c>
    </row>
    <row r="159" spans="1:14" ht="60" customHeight="1" x14ac:dyDescent="0.35">
      <c r="A159" s="11" t="s">
        <v>807</v>
      </c>
      <c r="B159" s="1" t="s">
        <v>808</v>
      </c>
      <c r="C159" s="2" t="s">
        <v>27</v>
      </c>
      <c r="D159" s="3" t="s">
        <v>17</v>
      </c>
      <c r="E159" s="4" t="s">
        <v>18</v>
      </c>
      <c r="F159" s="4" t="s">
        <v>19</v>
      </c>
      <c r="G159" s="4" t="s">
        <v>20</v>
      </c>
      <c r="H159" s="4" t="s">
        <v>21</v>
      </c>
      <c r="I159" s="5" t="s">
        <v>21</v>
      </c>
      <c r="J159" s="1" t="s">
        <v>809</v>
      </c>
      <c r="K159" s="1" t="s">
        <v>810</v>
      </c>
      <c r="L159" s="1" t="s">
        <v>811</v>
      </c>
      <c r="M159" s="4" t="str">
        <f t="shared" si="0"/>
        <v>Outstanding</v>
      </c>
      <c r="N159" s="13" t="s">
        <v>21</v>
      </c>
    </row>
    <row r="160" spans="1:14" ht="60" customHeight="1" x14ac:dyDescent="0.35">
      <c r="A160" s="11" t="s">
        <v>812</v>
      </c>
      <c r="B160" s="1" t="s">
        <v>813</v>
      </c>
      <c r="C160" s="2" t="s">
        <v>27</v>
      </c>
      <c r="D160" s="3" t="s">
        <v>17</v>
      </c>
      <c r="E160" s="4" t="s">
        <v>18</v>
      </c>
      <c r="F160" s="4" t="s">
        <v>19</v>
      </c>
      <c r="G160" s="4" t="s">
        <v>20</v>
      </c>
      <c r="H160" s="4" t="s">
        <v>21</v>
      </c>
      <c r="I160" s="5" t="s">
        <v>21</v>
      </c>
      <c r="J160" s="1" t="s">
        <v>814</v>
      </c>
      <c r="K160" s="1" t="s">
        <v>815</v>
      </c>
      <c r="L160" s="1" t="s">
        <v>816</v>
      </c>
      <c r="M160" s="4" t="str">
        <f t="shared" si="0"/>
        <v>Outstanding</v>
      </c>
      <c r="N160" s="13" t="s">
        <v>21</v>
      </c>
    </row>
    <row r="161" spans="1:14" ht="60" customHeight="1" x14ac:dyDescent="0.35">
      <c r="A161" s="11" t="s">
        <v>817</v>
      </c>
      <c r="B161" s="1" t="s">
        <v>818</v>
      </c>
      <c r="C161" s="2" t="s">
        <v>27</v>
      </c>
      <c r="D161" s="3" t="s">
        <v>17</v>
      </c>
      <c r="E161" s="4" t="s">
        <v>18</v>
      </c>
      <c r="F161" s="4" t="s">
        <v>19</v>
      </c>
      <c r="G161" s="4" t="s">
        <v>20</v>
      </c>
      <c r="H161" s="4" t="s">
        <v>21</v>
      </c>
      <c r="I161" s="5" t="s">
        <v>21</v>
      </c>
      <c r="J161" s="1" t="s">
        <v>819</v>
      </c>
      <c r="K161" s="1" t="s">
        <v>820</v>
      </c>
      <c r="L161" s="1" t="s">
        <v>821</v>
      </c>
      <c r="M161" s="4" t="str">
        <f t="shared" si="0"/>
        <v>Outstanding</v>
      </c>
      <c r="N161" s="13" t="s">
        <v>21</v>
      </c>
    </row>
    <row r="162" spans="1:14" ht="60" customHeight="1" x14ac:dyDescent="0.35">
      <c r="A162" s="11" t="s">
        <v>822</v>
      </c>
      <c r="B162" s="1" t="s">
        <v>823</v>
      </c>
      <c r="C162" s="2" t="s">
        <v>27</v>
      </c>
      <c r="D162" s="3" t="s">
        <v>17</v>
      </c>
      <c r="E162" s="4" t="s">
        <v>18</v>
      </c>
      <c r="F162" s="4" t="s">
        <v>19</v>
      </c>
      <c r="G162" s="4" t="s">
        <v>20</v>
      </c>
      <c r="H162" s="4" t="s">
        <v>21</v>
      </c>
      <c r="I162" s="5" t="s">
        <v>21</v>
      </c>
      <c r="J162" s="1" t="s">
        <v>824</v>
      </c>
      <c r="K162" s="1" t="s">
        <v>825</v>
      </c>
      <c r="L162" s="1" t="s">
        <v>826</v>
      </c>
      <c r="M162" s="4" t="str">
        <f t="shared" si="0"/>
        <v>Outstanding</v>
      </c>
      <c r="N162" s="13" t="s">
        <v>21</v>
      </c>
    </row>
    <row r="163" spans="1:14" ht="60" customHeight="1" x14ac:dyDescent="0.35">
      <c r="A163" s="11" t="s">
        <v>827</v>
      </c>
      <c r="B163" s="1" t="s">
        <v>828</v>
      </c>
      <c r="C163" s="2" t="s">
        <v>27</v>
      </c>
      <c r="D163" s="3" t="s">
        <v>17</v>
      </c>
      <c r="E163" s="4" t="s">
        <v>18</v>
      </c>
      <c r="F163" s="4" t="s">
        <v>19</v>
      </c>
      <c r="G163" s="4" t="s">
        <v>20</v>
      </c>
      <c r="H163" s="4" t="s">
        <v>21</v>
      </c>
      <c r="I163" s="5" t="s">
        <v>21</v>
      </c>
      <c r="J163" s="1" t="s">
        <v>829</v>
      </c>
      <c r="K163" s="1" t="s">
        <v>830</v>
      </c>
      <c r="L163" s="1" t="s">
        <v>831</v>
      </c>
      <c r="M163" s="4" t="str">
        <f t="shared" si="0"/>
        <v>Outstanding</v>
      </c>
      <c r="N163" s="13" t="s">
        <v>21</v>
      </c>
    </row>
    <row r="164" spans="1:14" ht="60" customHeight="1" x14ac:dyDescent="0.35">
      <c r="A164" s="11" t="s">
        <v>832</v>
      </c>
      <c r="B164" s="1" t="s">
        <v>833</v>
      </c>
      <c r="C164" s="2" t="s">
        <v>16</v>
      </c>
      <c r="D164" s="3" t="s">
        <v>17</v>
      </c>
      <c r="E164" s="4" t="s">
        <v>18</v>
      </c>
      <c r="F164" s="4" t="s">
        <v>19</v>
      </c>
      <c r="G164" s="4" t="s">
        <v>20</v>
      </c>
      <c r="H164" s="4" t="s">
        <v>21</v>
      </c>
      <c r="I164" s="5" t="s">
        <v>21</v>
      </c>
      <c r="J164" s="1" t="s">
        <v>834</v>
      </c>
      <c r="K164" s="1" t="s">
        <v>835</v>
      </c>
      <c r="L164" s="1" t="s">
        <v>836</v>
      </c>
      <c r="M164" s="4" t="str">
        <f t="shared" si="0"/>
        <v>Outstanding</v>
      </c>
      <c r="N164" s="13" t="s">
        <v>21</v>
      </c>
    </row>
    <row r="165" spans="1:14" ht="60" customHeight="1" x14ac:dyDescent="0.35">
      <c r="A165" s="11" t="s">
        <v>837</v>
      </c>
      <c r="B165" s="1" t="s">
        <v>838</v>
      </c>
      <c r="C165" s="2" t="s">
        <v>27</v>
      </c>
      <c r="D165" s="3" t="s">
        <v>17</v>
      </c>
      <c r="E165" s="4" t="s">
        <v>18</v>
      </c>
      <c r="F165" s="4" t="s">
        <v>19</v>
      </c>
      <c r="G165" s="4" t="s">
        <v>20</v>
      </c>
      <c r="H165" s="4" t="s">
        <v>21</v>
      </c>
      <c r="I165" s="5" t="s">
        <v>21</v>
      </c>
      <c r="J165" s="1" t="s">
        <v>839</v>
      </c>
      <c r="K165" s="1" t="s">
        <v>840</v>
      </c>
      <c r="L165" s="1" t="s">
        <v>841</v>
      </c>
      <c r="M165" s="4" t="str">
        <f t="shared" si="0"/>
        <v>Outstanding</v>
      </c>
      <c r="N165" s="13" t="s">
        <v>21</v>
      </c>
    </row>
    <row r="166" spans="1:14" ht="60" customHeight="1" x14ac:dyDescent="0.35">
      <c r="A166" s="11" t="s">
        <v>842</v>
      </c>
      <c r="B166" s="1" t="s">
        <v>843</v>
      </c>
      <c r="C166" s="2" t="s">
        <v>27</v>
      </c>
      <c r="D166" s="3" t="s">
        <v>17</v>
      </c>
      <c r="E166" s="4" t="s">
        <v>18</v>
      </c>
      <c r="F166" s="4" t="s">
        <v>19</v>
      </c>
      <c r="G166" s="4" t="s">
        <v>20</v>
      </c>
      <c r="H166" s="4" t="s">
        <v>21</v>
      </c>
      <c r="I166" s="5" t="s">
        <v>21</v>
      </c>
      <c r="J166" s="1" t="s">
        <v>844</v>
      </c>
      <c r="K166" s="1" t="s">
        <v>845</v>
      </c>
      <c r="L166" s="1" t="s">
        <v>846</v>
      </c>
      <c r="M166" s="4" t="str">
        <f t="shared" si="0"/>
        <v>Outstanding</v>
      </c>
      <c r="N166" s="13" t="s">
        <v>21</v>
      </c>
    </row>
    <row r="167" spans="1:14" ht="60" customHeight="1" x14ac:dyDescent="0.35">
      <c r="A167" s="12" t="s">
        <v>847</v>
      </c>
      <c r="B167" s="6" t="s">
        <v>848</v>
      </c>
      <c r="C167" s="7" t="s">
        <v>16</v>
      </c>
      <c r="D167" s="8" t="s">
        <v>134</v>
      </c>
      <c r="E167" s="9" t="s">
        <v>18</v>
      </c>
      <c r="F167" s="9" t="s">
        <v>19</v>
      </c>
      <c r="G167" s="9" t="s">
        <v>20</v>
      </c>
      <c r="H167" s="9" t="s">
        <v>21</v>
      </c>
      <c r="I167" s="10" t="s">
        <v>21</v>
      </c>
      <c r="J167" s="6" t="s">
        <v>849</v>
      </c>
      <c r="K167" s="6" t="s">
        <v>850</v>
      </c>
      <c r="L167" s="6" t="s">
        <v>851</v>
      </c>
      <c r="M167" s="9" t="str">
        <f t="shared" si="0"/>
        <v>Outstanding</v>
      </c>
      <c r="N167" s="14" t="s">
        <v>21</v>
      </c>
    </row>
    <row r="171" spans="1:14" ht="32" customHeight="1" x14ac:dyDescent="0.35">
      <c r="A171" s="291" t="s">
        <v>852</v>
      </c>
      <c r="B171" s="291"/>
      <c r="C171" s="291"/>
      <c r="D171" s="291"/>
    </row>
  </sheetData>
  <mergeCells count="1">
    <mergeCell ref="A171:D171"/>
  </mergeCells>
  <conditionalFormatting sqref="C2:C167">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6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6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6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67" xr:uid="{00000000-0002-0000-0200-000000000000}">
      <formula1>"Must,Should,Could,Won't,Unassigned"</formula1>
    </dataValidation>
    <dataValidation type="list" showErrorMessage="1" errorTitle="Invalid Value" error="Please select a value from the list: Low, Medium, High, Unassessed." sqref="F2:F167" xr:uid="{00000000-0002-0000-0200-000001000000}">
      <formula1>"Low,Medium,High,Unassessed"</formula1>
    </dataValidation>
    <dataValidation type="list" showErrorMessage="1" errorTitle="Invalid Value" error="Please select a value from the list: Phase1, Phase2, Phase3, Phase4, Phase5, Pending." sqref="G2:G16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67" xr:uid="{00000000-0002-0000-0200-000003000000}">
      <formula1>"Implemented,Testing,Failed,Compensated,Risk Accepted,N/A"</formula1>
    </dataValidation>
  </dataValidations>
  <hyperlinks>
    <hyperlink ref="A17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1012</v>
      </c>
      <c r="C2" s="308" t="s">
        <v>1012</v>
      </c>
      <c r="D2" s="308" t="s">
        <v>1012</v>
      </c>
      <c r="E2" s="308" t="s">
        <v>1012</v>
      </c>
      <c r="F2" s="308" t="s">
        <v>1012</v>
      </c>
      <c r="G2" s="308" t="s">
        <v>1012</v>
      </c>
      <c r="H2" s="312" t="s">
        <v>1013</v>
      </c>
      <c r="I2" s="312" t="s">
        <v>1013</v>
      </c>
      <c r="J2" s="312" t="s">
        <v>1013</v>
      </c>
      <c r="K2" s="312" t="s">
        <v>1013</v>
      </c>
      <c r="L2" s="312" t="s">
        <v>1013</v>
      </c>
      <c r="M2" s="311" t="s">
        <v>1014</v>
      </c>
      <c r="N2" s="311" t="s">
        <v>1014</v>
      </c>
      <c r="O2" s="313" t="s">
        <v>1015</v>
      </c>
      <c r="P2" s="313" t="s">
        <v>1015</v>
      </c>
      <c r="Q2" s="309" t="s">
        <v>12</v>
      </c>
      <c r="R2" s="309" t="s">
        <v>12</v>
      </c>
      <c r="S2" s="309" t="s">
        <v>12</v>
      </c>
      <c r="T2" s="310" t="s">
        <v>1016</v>
      </c>
    </row>
    <row r="3" spans="2:20" ht="35" customHeight="1" x14ac:dyDescent="0.35">
      <c r="B3" s="73" t="s">
        <v>1017</v>
      </c>
      <c r="C3" s="73" t="s">
        <v>1018</v>
      </c>
      <c r="D3" s="73" t="s">
        <v>1019</v>
      </c>
      <c r="E3" s="73" t="s">
        <v>1020</v>
      </c>
      <c r="F3" s="73" t="s">
        <v>1021</v>
      </c>
      <c r="G3" s="73" t="s">
        <v>10</v>
      </c>
      <c r="H3" s="74" t="s">
        <v>1022</v>
      </c>
      <c r="I3" s="74" t="s">
        <v>1023</v>
      </c>
      <c r="J3" s="74" t="s">
        <v>1024</v>
      </c>
      <c r="K3" s="74" t="s">
        <v>1025</v>
      </c>
      <c r="L3" s="74" t="s">
        <v>956</v>
      </c>
      <c r="M3" s="75" t="s">
        <v>1026</v>
      </c>
      <c r="N3" s="75" t="s">
        <v>1027</v>
      </c>
      <c r="O3" s="76" t="s">
        <v>1028</v>
      </c>
      <c r="P3" s="76" t="s">
        <v>1029</v>
      </c>
      <c r="Q3" s="77" t="s">
        <v>12</v>
      </c>
      <c r="R3" s="77" t="s">
        <v>1030</v>
      </c>
      <c r="S3" s="77" t="s">
        <v>1031</v>
      </c>
      <c r="T3" s="78" t="s">
        <v>1032</v>
      </c>
    </row>
    <row r="4" spans="2:20" ht="60" customHeight="1" x14ac:dyDescent="0.35">
      <c r="B4" s="79" t="s">
        <v>1033</v>
      </c>
      <c r="C4" s="79" t="s">
        <v>1034</v>
      </c>
      <c r="D4" s="79" t="s">
        <v>1035</v>
      </c>
      <c r="E4" s="79" t="s">
        <v>1036</v>
      </c>
      <c r="F4" s="79" t="s">
        <v>1037</v>
      </c>
      <c r="G4" s="79" t="s">
        <v>1038</v>
      </c>
      <c r="H4" s="79" t="s">
        <v>1039</v>
      </c>
      <c r="I4" s="79" t="s">
        <v>1040</v>
      </c>
      <c r="J4" s="79" t="s">
        <v>1041</v>
      </c>
      <c r="K4" s="79" t="s">
        <v>1042</v>
      </c>
      <c r="L4" s="79" t="s">
        <v>1043</v>
      </c>
      <c r="M4" s="79" t="s">
        <v>1044</v>
      </c>
      <c r="N4" s="79" t="s">
        <v>1045</v>
      </c>
      <c r="O4" s="79" t="s">
        <v>1046</v>
      </c>
      <c r="P4" s="79" t="s">
        <v>1047</v>
      </c>
      <c r="Q4" s="79" t="s">
        <v>1048</v>
      </c>
      <c r="R4" s="79" t="s">
        <v>1049</v>
      </c>
      <c r="S4" s="79" t="s">
        <v>1050</v>
      </c>
      <c r="T4" s="79" t="s">
        <v>1051</v>
      </c>
    </row>
    <row r="5" spans="2:20" ht="60" customHeight="1" x14ac:dyDescent="0.35">
      <c r="B5" s="41" t="s">
        <v>1052</v>
      </c>
      <c r="C5" s="80"/>
      <c r="D5" s="81"/>
      <c r="E5" s="81" t="s">
        <v>21</v>
      </c>
      <c r="F5" s="81" t="str">
        <f>IF(E5&lt;&gt;"", IFERROR(VLOOKUP(E5, Dashboard!$B52:$F57, 5, FALSE), ""), "")</f>
        <v/>
      </c>
      <c r="G5" s="82"/>
      <c r="H5" s="69"/>
      <c r="I5" s="69"/>
      <c r="J5" s="82"/>
      <c r="K5" s="82"/>
      <c r="L5" s="43"/>
      <c r="M5" s="43"/>
      <c r="N5" s="82"/>
      <c r="O5" s="82"/>
      <c r="P5" s="43"/>
      <c r="Q5" s="43" t="s">
        <v>21</v>
      </c>
      <c r="R5" s="82"/>
      <c r="S5" s="69"/>
      <c r="T5" s="82"/>
    </row>
    <row r="6" spans="2:20" ht="60" customHeight="1" x14ac:dyDescent="0.35">
      <c r="B6" s="41" t="s">
        <v>1053</v>
      </c>
      <c r="C6" s="80"/>
      <c r="D6" s="81"/>
      <c r="E6" s="81" t="s">
        <v>21</v>
      </c>
      <c r="F6" s="81" t="str">
        <f>IF(E6&lt;&gt;"", IFERROR(VLOOKUP(E6, Dashboard!$B52:$F57, 5, FALSE), ""), "")</f>
        <v/>
      </c>
      <c r="G6" s="82"/>
      <c r="H6" s="69"/>
      <c r="I6" s="69"/>
      <c r="J6" s="82"/>
      <c r="K6" s="82"/>
      <c r="L6" s="43"/>
      <c r="M6" s="43"/>
      <c r="N6" s="82"/>
      <c r="O6" s="82"/>
      <c r="P6" s="43"/>
      <c r="Q6" s="43" t="s">
        <v>21</v>
      </c>
      <c r="R6" s="82"/>
      <c r="S6" s="69"/>
      <c r="T6" s="82"/>
    </row>
    <row r="7" spans="2:20" ht="60" customHeight="1" x14ac:dyDescent="0.35">
      <c r="B7" s="41" t="s">
        <v>1054</v>
      </c>
      <c r="C7" s="80"/>
      <c r="D7" s="81"/>
      <c r="E7" s="81" t="s">
        <v>21</v>
      </c>
      <c r="F7" s="81" t="str">
        <f>IF(E7&lt;&gt;"", IFERROR(VLOOKUP(E7, Dashboard!$B52:$F57, 5, FALSE), ""), "")</f>
        <v/>
      </c>
      <c r="G7" s="82"/>
      <c r="H7" s="69"/>
      <c r="I7" s="69"/>
      <c r="J7" s="82"/>
      <c r="K7" s="82"/>
      <c r="L7" s="43"/>
      <c r="M7" s="43"/>
      <c r="N7" s="82"/>
      <c r="O7" s="82"/>
      <c r="P7" s="43"/>
      <c r="Q7" s="43" t="s">
        <v>21</v>
      </c>
      <c r="R7" s="82"/>
      <c r="S7" s="69"/>
      <c r="T7" s="82"/>
    </row>
    <row r="8" spans="2:20" ht="60" customHeight="1" x14ac:dyDescent="0.35">
      <c r="B8" s="41" t="s">
        <v>1055</v>
      </c>
      <c r="C8" s="80"/>
      <c r="D8" s="81"/>
      <c r="E8" s="81" t="s">
        <v>21</v>
      </c>
      <c r="F8" s="81" t="str">
        <f>IF(E8&lt;&gt;"", IFERROR(VLOOKUP(E8, Dashboard!$B52:$F57, 5, FALSE), ""), "")</f>
        <v/>
      </c>
      <c r="G8" s="82"/>
      <c r="H8" s="69"/>
      <c r="I8" s="69"/>
      <c r="J8" s="82"/>
      <c r="K8" s="82"/>
      <c r="L8" s="43"/>
      <c r="M8" s="43"/>
      <c r="N8" s="82"/>
      <c r="O8" s="82"/>
      <c r="P8" s="43"/>
      <c r="Q8" s="43" t="s">
        <v>21</v>
      </c>
      <c r="R8" s="82"/>
      <c r="S8" s="69"/>
      <c r="T8" s="82"/>
    </row>
    <row r="9" spans="2:20" ht="60" customHeight="1" x14ac:dyDescent="0.35">
      <c r="B9" s="41" t="s">
        <v>1056</v>
      </c>
      <c r="C9" s="80"/>
      <c r="D9" s="81"/>
      <c r="E9" s="81" t="s">
        <v>21</v>
      </c>
      <c r="F9" s="81" t="str">
        <f>IF(E9&lt;&gt;"", IFERROR(VLOOKUP(E9, Dashboard!$B52:$F57, 5, FALSE), ""), "")</f>
        <v/>
      </c>
      <c r="G9" s="82"/>
      <c r="H9" s="69"/>
      <c r="I9" s="69"/>
      <c r="J9" s="82"/>
      <c r="K9" s="82"/>
      <c r="L9" s="43"/>
      <c r="M9" s="43"/>
      <c r="N9" s="82"/>
      <c r="O9" s="82"/>
      <c r="P9" s="43"/>
      <c r="Q9" s="43" t="s">
        <v>21</v>
      </c>
      <c r="R9" s="82"/>
      <c r="S9" s="69"/>
      <c r="T9" s="82"/>
    </row>
    <row r="10" spans="2:20" ht="60" customHeight="1" x14ac:dyDescent="0.35">
      <c r="B10" s="41" t="s">
        <v>1057</v>
      </c>
      <c r="C10" s="80"/>
      <c r="D10" s="81"/>
      <c r="E10" s="81" t="s">
        <v>21</v>
      </c>
      <c r="F10" s="81" t="str">
        <f>IF(E10&lt;&gt;"", IFERROR(VLOOKUP(E10, Dashboard!$B52:$F57, 5, FALSE), ""), "")</f>
        <v/>
      </c>
      <c r="G10" s="82"/>
      <c r="H10" s="69"/>
      <c r="I10" s="69"/>
      <c r="J10" s="82"/>
      <c r="K10" s="82"/>
      <c r="L10" s="43"/>
      <c r="M10" s="43"/>
      <c r="N10" s="82"/>
      <c r="O10" s="82"/>
      <c r="P10" s="43"/>
      <c r="Q10" s="43" t="s">
        <v>21</v>
      </c>
      <c r="R10" s="82"/>
      <c r="S10" s="69"/>
      <c r="T10" s="82"/>
    </row>
    <row r="11" spans="2:20" ht="60" customHeight="1" x14ac:dyDescent="0.35">
      <c r="B11" s="41" t="s">
        <v>1058</v>
      </c>
      <c r="C11" s="80"/>
      <c r="D11" s="81"/>
      <c r="E11" s="81" t="s">
        <v>21</v>
      </c>
      <c r="F11" s="81" t="str">
        <f>IF(E11&lt;&gt;"", IFERROR(VLOOKUP(E11, Dashboard!$B52:$F57, 5, FALSE), ""), "")</f>
        <v/>
      </c>
      <c r="G11" s="82"/>
      <c r="H11" s="69"/>
      <c r="I11" s="69"/>
      <c r="J11" s="82"/>
      <c r="K11" s="82"/>
      <c r="L11" s="43"/>
      <c r="M11" s="43"/>
      <c r="N11" s="82"/>
      <c r="O11" s="82"/>
      <c r="P11" s="43"/>
      <c r="Q11" s="43" t="s">
        <v>21</v>
      </c>
      <c r="R11" s="82"/>
      <c r="S11" s="69"/>
      <c r="T11" s="82"/>
    </row>
    <row r="12" spans="2:20" ht="60" customHeight="1" x14ac:dyDescent="0.35">
      <c r="B12" s="41" t="s">
        <v>1059</v>
      </c>
      <c r="C12" s="80"/>
      <c r="D12" s="81"/>
      <c r="E12" s="81" t="s">
        <v>21</v>
      </c>
      <c r="F12" s="81" t="str">
        <f>IF(E12&lt;&gt;"", IFERROR(VLOOKUP(E12, Dashboard!$B52:$F57, 5, FALSE), ""), "")</f>
        <v/>
      </c>
      <c r="G12" s="82"/>
      <c r="H12" s="69"/>
      <c r="I12" s="69"/>
      <c r="J12" s="82"/>
      <c r="K12" s="82"/>
      <c r="L12" s="43"/>
      <c r="M12" s="43"/>
      <c r="N12" s="82"/>
      <c r="O12" s="82"/>
      <c r="P12" s="43"/>
      <c r="Q12" s="43" t="s">
        <v>21</v>
      </c>
      <c r="R12" s="82"/>
      <c r="S12" s="69"/>
      <c r="T12" s="82"/>
    </row>
    <row r="13" spans="2:20" ht="60" customHeight="1" x14ac:dyDescent="0.35">
      <c r="B13" s="41" t="s">
        <v>1060</v>
      </c>
      <c r="C13" s="80"/>
      <c r="D13" s="81"/>
      <c r="E13" s="81" t="s">
        <v>21</v>
      </c>
      <c r="F13" s="81" t="str">
        <f>IF(E13&lt;&gt;"", IFERROR(VLOOKUP(E13, Dashboard!$B52:$F57, 5, FALSE), ""), "")</f>
        <v/>
      </c>
      <c r="G13" s="82"/>
      <c r="H13" s="69"/>
      <c r="I13" s="69"/>
      <c r="J13" s="82"/>
      <c r="K13" s="82"/>
      <c r="L13" s="43"/>
      <c r="M13" s="43"/>
      <c r="N13" s="82"/>
      <c r="O13" s="82"/>
      <c r="P13" s="43"/>
      <c r="Q13" s="43" t="s">
        <v>21</v>
      </c>
      <c r="R13" s="82"/>
      <c r="S13" s="69"/>
      <c r="T13" s="82"/>
    </row>
    <row r="14" spans="2:20" ht="60" customHeight="1" x14ac:dyDescent="0.35">
      <c r="B14" s="41" t="s">
        <v>1061</v>
      </c>
      <c r="C14" s="80"/>
      <c r="D14" s="81"/>
      <c r="E14" s="81" t="s">
        <v>21</v>
      </c>
      <c r="F14" s="81" t="str">
        <f>IF(E14&lt;&gt;"", IFERROR(VLOOKUP(E14, Dashboard!$B52:$F57, 5, FALSE), ""), "")</f>
        <v/>
      </c>
      <c r="G14" s="82"/>
      <c r="H14" s="69"/>
      <c r="I14" s="69"/>
      <c r="J14" s="82"/>
      <c r="K14" s="82"/>
      <c r="L14" s="43"/>
      <c r="M14" s="43"/>
      <c r="N14" s="82"/>
      <c r="O14" s="82"/>
      <c r="P14" s="43"/>
      <c r="Q14" s="43" t="s">
        <v>21</v>
      </c>
      <c r="R14" s="82"/>
      <c r="S14" s="69"/>
      <c r="T14" s="82"/>
    </row>
    <row r="15" spans="2:20" ht="60" customHeight="1" x14ac:dyDescent="0.35">
      <c r="B15" s="41" t="s">
        <v>1062</v>
      </c>
      <c r="C15" s="80"/>
      <c r="D15" s="81"/>
      <c r="E15" s="81" t="s">
        <v>21</v>
      </c>
      <c r="F15" s="81" t="str">
        <f>IF(E15&lt;&gt;"", IFERROR(VLOOKUP(E15, Dashboard!$B52:$F57, 5, FALSE), ""), "")</f>
        <v/>
      </c>
      <c r="G15" s="82"/>
      <c r="H15" s="69"/>
      <c r="I15" s="69"/>
      <c r="J15" s="82"/>
      <c r="K15" s="82"/>
      <c r="L15" s="43"/>
      <c r="M15" s="43"/>
      <c r="N15" s="82"/>
      <c r="O15" s="82"/>
      <c r="P15" s="43"/>
      <c r="Q15" s="43" t="s">
        <v>21</v>
      </c>
      <c r="R15" s="82"/>
      <c r="S15" s="69"/>
      <c r="T15" s="82"/>
    </row>
    <row r="16" spans="2:20" ht="60" customHeight="1" x14ac:dyDescent="0.35">
      <c r="B16" s="41" t="s">
        <v>1063</v>
      </c>
      <c r="C16" s="80"/>
      <c r="D16" s="81"/>
      <c r="E16" s="81" t="s">
        <v>21</v>
      </c>
      <c r="F16" s="81" t="str">
        <f>IF(E16&lt;&gt;"", IFERROR(VLOOKUP(E16, Dashboard!$B52:$F57, 5, FALSE), ""), "")</f>
        <v/>
      </c>
      <c r="G16" s="82"/>
      <c r="H16" s="69"/>
      <c r="I16" s="69"/>
      <c r="J16" s="82"/>
      <c r="K16" s="82"/>
      <c r="L16" s="43"/>
      <c r="M16" s="43"/>
      <c r="N16" s="82"/>
      <c r="O16" s="82"/>
      <c r="P16" s="43"/>
      <c r="Q16" s="43" t="s">
        <v>21</v>
      </c>
      <c r="R16" s="82"/>
      <c r="S16" s="69"/>
      <c r="T16" s="82"/>
    </row>
    <row r="17" spans="2:20" ht="60" customHeight="1" x14ac:dyDescent="0.35">
      <c r="B17" s="41" t="s">
        <v>1064</v>
      </c>
      <c r="C17" s="80"/>
      <c r="D17" s="81"/>
      <c r="E17" s="81" t="s">
        <v>21</v>
      </c>
      <c r="F17" s="81" t="str">
        <f>IF(E17&lt;&gt;"", IFERROR(VLOOKUP(E17, Dashboard!$B52:$F57, 5, FALSE), ""), "")</f>
        <v/>
      </c>
      <c r="G17" s="82"/>
      <c r="H17" s="69"/>
      <c r="I17" s="69"/>
      <c r="J17" s="82"/>
      <c r="K17" s="82"/>
      <c r="L17" s="43"/>
      <c r="M17" s="43"/>
      <c r="N17" s="82"/>
      <c r="O17" s="82"/>
      <c r="P17" s="43"/>
      <c r="Q17" s="43" t="s">
        <v>21</v>
      </c>
      <c r="R17" s="82"/>
      <c r="S17" s="69"/>
      <c r="T17" s="82"/>
    </row>
    <row r="18" spans="2:20" ht="60" customHeight="1" x14ac:dyDescent="0.35">
      <c r="B18" s="41" t="s">
        <v>1065</v>
      </c>
      <c r="C18" s="80"/>
      <c r="D18" s="81"/>
      <c r="E18" s="81" t="s">
        <v>21</v>
      </c>
      <c r="F18" s="81" t="str">
        <f>IF(E18&lt;&gt;"", IFERROR(VLOOKUP(E18, Dashboard!$B52:$F57, 5, FALSE), ""), "")</f>
        <v/>
      </c>
      <c r="G18" s="82"/>
      <c r="H18" s="69"/>
      <c r="I18" s="69"/>
      <c r="J18" s="82"/>
      <c r="K18" s="82"/>
      <c r="L18" s="43"/>
      <c r="M18" s="43"/>
      <c r="N18" s="82"/>
      <c r="O18" s="82"/>
      <c r="P18" s="43"/>
      <c r="Q18" s="43" t="s">
        <v>21</v>
      </c>
      <c r="R18" s="82"/>
      <c r="S18" s="69"/>
      <c r="T18" s="82"/>
    </row>
    <row r="19" spans="2:20" ht="60" customHeight="1" x14ac:dyDescent="0.35">
      <c r="B19" s="41" t="s">
        <v>1066</v>
      </c>
      <c r="C19" s="80"/>
      <c r="D19" s="81"/>
      <c r="E19" s="81" t="s">
        <v>21</v>
      </c>
      <c r="F19" s="81" t="str">
        <f>IF(E19&lt;&gt;"", IFERROR(VLOOKUP(E19, Dashboard!$B52:$F57, 5, FALSE), ""), "")</f>
        <v/>
      </c>
      <c r="G19" s="82"/>
      <c r="H19" s="69"/>
      <c r="I19" s="69"/>
      <c r="J19" s="82"/>
      <c r="K19" s="82"/>
      <c r="L19" s="43"/>
      <c r="M19" s="43"/>
      <c r="N19" s="82"/>
      <c r="O19" s="82"/>
      <c r="P19" s="43"/>
      <c r="Q19" s="43" t="s">
        <v>21</v>
      </c>
      <c r="R19" s="82"/>
      <c r="S19" s="69"/>
      <c r="T19" s="82"/>
    </row>
    <row r="20" spans="2:20" ht="60" customHeight="1" x14ac:dyDescent="0.35">
      <c r="B20" s="41" t="s">
        <v>1067</v>
      </c>
      <c r="C20" s="80"/>
      <c r="D20" s="81"/>
      <c r="E20" s="81" t="s">
        <v>21</v>
      </c>
      <c r="F20" s="81" t="str">
        <f>IF(E20&lt;&gt;"", IFERROR(VLOOKUP(E20, Dashboard!$B52:$F57, 5, FALSE), ""), "")</f>
        <v/>
      </c>
      <c r="G20" s="82"/>
      <c r="H20" s="69"/>
      <c r="I20" s="69"/>
      <c r="J20" s="82"/>
      <c r="K20" s="82"/>
      <c r="L20" s="43"/>
      <c r="M20" s="43"/>
      <c r="N20" s="82"/>
      <c r="O20" s="82"/>
      <c r="P20" s="43"/>
      <c r="Q20" s="43" t="s">
        <v>21</v>
      </c>
      <c r="R20" s="82"/>
      <c r="S20" s="69"/>
      <c r="T20" s="82"/>
    </row>
    <row r="21" spans="2:20" ht="60" customHeight="1" x14ac:dyDescent="0.35">
      <c r="B21" s="41" t="s">
        <v>1068</v>
      </c>
      <c r="C21" s="80"/>
      <c r="D21" s="81"/>
      <c r="E21" s="81" t="s">
        <v>21</v>
      </c>
      <c r="F21" s="81" t="str">
        <f>IF(E21&lt;&gt;"", IFERROR(VLOOKUP(E21, Dashboard!$B52:$F57, 5, FALSE), ""), "")</f>
        <v/>
      </c>
      <c r="G21" s="82"/>
      <c r="H21" s="69"/>
      <c r="I21" s="69"/>
      <c r="J21" s="82"/>
      <c r="K21" s="82"/>
      <c r="L21" s="43"/>
      <c r="M21" s="43"/>
      <c r="N21" s="82"/>
      <c r="O21" s="82"/>
      <c r="P21" s="43"/>
      <c r="Q21" s="43" t="s">
        <v>21</v>
      </c>
      <c r="R21" s="82"/>
      <c r="S21" s="69"/>
      <c r="T21" s="82"/>
    </row>
    <row r="22" spans="2:20" ht="60" customHeight="1" x14ac:dyDescent="0.35">
      <c r="B22" s="41" t="s">
        <v>1069</v>
      </c>
      <c r="C22" s="80"/>
      <c r="D22" s="81"/>
      <c r="E22" s="81" t="s">
        <v>21</v>
      </c>
      <c r="F22" s="81" t="str">
        <f>IF(E22&lt;&gt;"", IFERROR(VLOOKUP(E22, Dashboard!$B52:$F57, 5, FALSE), ""), "")</f>
        <v/>
      </c>
      <c r="G22" s="82"/>
      <c r="H22" s="69"/>
      <c r="I22" s="69"/>
      <c r="J22" s="82"/>
      <c r="K22" s="82"/>
      <c r="L22" s="43"/>
      <c r="M22" s="43"/>
      <c r="N22" s="82"/>
      <c r="O22" s="82"/>
      <c r="P22" s="43"/>
      <c r="Q22" s="43" t="s">
        <v>21</v>
      </c>
      <c r="R22" s="82"/>
      <c r="S22" s="69"/>
      <c r="T22" s="82"/>
    </row>
    <row r="23" spans="2:20" ht="60" customHeight="1" x14ac:dyDescent="0.35">
      <c r="B23" s="41" t="s">
        <v>1070</v>
      </c>
      <c r="C23" s="80"/>
      <c r="D23" s="81"/>
      <c r="E23" s="81" t="s">
        <v>21</v>
      </c>
      <c r="F23" s="81" t="str">
        <f>IF(E23&lt;&gt;"", IFERROR(VLOOKUP(E23, Dashboard!$B52:$F57, 5, FALSE), ""), "")</f>
        <v/>
      </c>
      <c r="G23" s="82"/>
      <c r="H23" s="69"/>
      <c r="I23" s="69"/>
      <c r="J23" s="82"/>
      <c r="K23" s="82"/>
      <c r="L23" s="43"/>
      <c r="M23" s="43"/>
      <c r="N23" s="82"/>
      <c r="O23" s="82"/>
      <c r="P23" s="43"/>
      <c r="Q23" s="43" t="s">
        <v>21</v>
      </c>
      <c r="R23" s="82"/>
      <c r="S23" s="69"/>
      <c r="T23" s="82"/>
    </row>
    <row r="24" spans="2:20" ht="60" customHeight="1" x14ac:dyDescent="0.35">
      <c r="B24" s="41" t="s">
        <v>1071</v>
      </c>
      <c r="C24" s="80"/>
      <c r="D24" s="81"/>
      <c r="E24" s="81" t="s">
        <v>21</v>
      </c>
      <c r="F24" s="81" t="str">
        <f>IF(E24&lt;&gt;"", IFERROR(VLOOKUP(E24, Dashboard!$B52:$F57, 5, FALSE), ""), "")</f>
        <v/>
      </c>
      <c r="G24" s="82"/>
      <c r="H24" s="69"/>
      <c r="I24" s="69"/>
      <c r="J24" s="82"/>
      <c r="K24" s="82"/>
      <c r="L24" s="43"/>
      <c r="M24" s="43"/>
      <c r="N24" s="82"/>
      <c r="O24" s="82"/>
      <c r="P24" s="43"/>
      <c r="Q24" s="43" t="s">
        <v>21</v>
      </c>
      <c r="R24" s="82"/>
      <c r="S24" s="69"/>
      <c r="T24" s="82"/>
    </row>
    <row r="25" spans="2:20" ht="60" customHeight="1" x14ac:dyDescent="0.35">
      <c r="B25" s="41" t="s">
        <v>1072</v>
      </c>
      <c r="C25" s="80"/>
      <c r="D25" s="81"/>
      <c r="E25" s="81" t="s">
        <v>21</v>
      </c>
      <c r="F25" s="81" t="str">
        <f>IF(E25&lt;&gt;"", IFERROR(VLOOKUP(E25, Dashboard!$B52:$F57, 5, FALSE), ""), "")</f>
        <v/>
      </c>
      <c r="G25" s="82"/>
      <c r="H25" s="69"/>
      <c r="I25" s="69"/>
      <c r="J25" s="82"/>
      <c r="K25" s="82"/>
      <c r="L25" s="43"/>
      <c r="M25" s="43"/>
      <c r="N25" s="82"/>
      <c r="O25" s="82"/>
      <c r="P25" s="43"/>
      <c r="Q25" s="43" t="s">
        <v>21</v>
      </c>
      <c r="R25" s="82"/>
      <c r="S25" s="69"/>
      <c r="T25" s="82"/>
    </row>
    <row r="26" spans="2:20" ht="60" customHeight="1" x14ac:dyDescent="0.35">
      <c r="B26" s="41" t="s">
        <v>1073</v>
      </c>
      <c r="C26" s="80"/>
      <c r="D26" s="81"/>
      <c r="E26" s="81" t="s">
        <v>21</v>
      </c>
      <c r="F26" s="81" t="str">
        <f>IF(E26&lt;&gt;"", IFERROR(VLOOKUP(E26, Dashboard!$B52:$F57, 5, FALSE), ""), "")</f>
        <v/>
      </c>
      <c r="G26" s="82"/>
      <c r="H26" s="69"/>
      <c r="I26" s="69"/>
      <c r="J26" s="82"/>
      <c r="K26" s="82"/>
      <c r="L26" s="43"/>
      <c r="M26" s="43"/>
      <c r="N26" s="82"/>
      <c r="O26" s="82"/>
      <c r="P26" s="43"/>
      <c r="Q26" s="43" t="s">
        <v>21</v>
      </c>
      <c r="R26" s="82"/>
      <c r="S26" s="69"/>
      <c r="T26" s="82"/>
    </row>
    <row r="27" spans="2:20" ht="60" customHeight="1" x14ac:dyDescent="0.35">
      <c r="B27" s="41" t="s">
        <v>1074</v>
      </c>
      <c r="C27" s="80"/>
      <c r="D27" s="81"/>
      <c r="E27" s="81" t="s">
        <v>21</v>
      </c>
      <c r="F27" s="81" t="str">
        <f>IF(E27&lt;&gt;"", IFERROR(VLOOKUP(E27, Dashboard!$B52:$F57, 5, FALSE), ""), "")</f>
        <v/>
      </c>
      <c r="G27" s="82"/>
      <c r="H27" s="69"/>
      <c r="I27" s="69"/>
      <c r="J27" s="82"/>
      <c r="K27" s="82"/>
      <c r="L27" s="43"/>
      <c r="M27" s="43"/>
      <c r="N27" s="82"/>
      <c r="O27" s="82"/>
      <c r="P27" s="43"/>
      <c r="Q27" s="43" t="s">
        <v>21</v>
      </c>
      <c r="R27" s="82"/>
      <c r="S27" s="69"/>
      <c r="T27" s="82"/>
    </row>
    <row r="28" spans="2:20" ht="60" customHeight="1" x14ac:dyDescent="0.35">
      <c r="B28" s="41" t="s">
        <v>1075</v>
      </c>
      <c r="C28" s="80"/>
      <c r="D28" s="81"/>
      <c r="E28" s="81" t="s">
        <v>21</v>
      </c>
      <c r="F28" s="81" t="str">
        <f>IF(E28&lt;&gt;"", IFERROR(VLOOKUP(E28, Dashboard!$B52:$F57, 5, FALSE), ""), "")</f>
        <v/>
      </c>
      <c r="G28" s="82"/>
      <c r="H28" s="69"/>
      <c r="I28" s="69"/>
      <c r="J28" s="82"/>
      <c r="K28" s="82"/>
      <c r="L28" s="43"/>
      <c r="M28" s="43"/>
      <c r="N28" s="82"/>
      <c r="O28" s="82"/>
      <c r="P28" s="43"/>
      <c r="Q28" s="43" t="s">
        <v>21</v>
      </c>
      <c r="R28" s="82"/>
      <c r="S28" s="69"/>
      <c r="T28" s="82"/>
    </row>
    <row r="29" spans="2:20" ht="60" customHeight="1" x14ac:dyDescent="0.35">
      <c r="B29" s="41" t="s">
        <v>1076</v>
      </c>
      <c r="C29" s="80"/>
      <c r="D29" s="81"/>
      <c r="E29" s="81" t="s">
        <v>21</v>
      </c>
      <c r="F29" s="81" t="str">
        <f>IF(E29&lt;&gt;"", IFERROR(VLOOKUP(E29, Dashboard!$B52:$F57, 5, FALSE), ""), "")</f>
        <v/>
      </c>
      <c r="G29" s="82"/>
      <c r="H29" s="69"/>
      <c r="I29" s="69"/>
      <c r="J29" s="82"/>
      <c r="K29" s="82"/>
      <c r="L29" s="43"/>
      <c r="M29" s="43"/>
      <c r="N29" s="82"/>
      <c r="O29" s="82"/>
      <c r="P29" s="43"/>
      <c r="Q29" s="43" t="s">
        <v>21</v>
      </c>
      <c r="R29" s="82"/>
      <c r="S29" s="69"/>
      <c r="T29" s="82"/>
    </row>
    <row r="30" spans="2:20" ht="60" customHeight="1" x14ac:dyDescent="0.35">
      <c r="B30" s="41" t="s">
        <v>1077</v>
      </c>
      <c r="C30" s="80"/>
      <c r="D30" s="81"/>
      <c r="E30" s="81" t="s">
        <v>21</v>
      </c>
      <c r="F30" s="81" t="str">
        <f>IF(E30&lt;&gt;"", IFERROR(VLOOKUP(E30, Dashboard!$B52:$F57, 5, FALSE), ""), "")</f>
        <v/>
      </c>
      <c r="G30" s="82"/>
      <c r="H30" s="69"/>
      <c r="I30" s="69"/>
      <c r="J30" s="82"/>
      <c r="K30" s="82"/>
      <c r="L30" s="43"/>
      <c r="M30" s="43"/>
      <c r="N30" s="82"/>
      <c r="O30" s="82"/>
      <c r="P30" s="43"/>
      <c r="Q30" s="43" t="s">
        <v>21</v>
      </c>
      <c r="R30" s="82"/>
      <c r="S30" s="69"/>
      <c r="T30" s="82"/>
    </row>
    <row r="31" spans="2:20" ht="60" customHeight="1" x14ac:dyDescent="0.35">
      <c r="B31" s="41" t="s">
        <v>1078</v>
      </c>
      <c r="C31" s="80"/>
      <c r="D31" s="81"/>
      <c r="E31" s="81" t="s">
        <v>21</v>
      </c>
      <c r="F31" s="81" t="str">
        <f>IF(E31&lt;&gt;"", IFERROR(VLOOKUP(E31, Dashboard!$B52:$F57, 5, FALSE), ""), "")</f>
        <v/>
      </c>
      <c r="G31" s="82"/>
      <c r="H31" s="69"/>
      <c r="I31" s="69"/>
      <c r="J31" s="82"/>
      <c r="K31" s="82"/>
      <c r="L31" s="43"/>
      <c r="M31" s="43"/>
      <c r="N31" s="82"/>
      <c r="O31" s="82"/>
      <c r="P31" s="43"/>
      <c r="Q31" s="43" t="s">
        <v>21</v>
      </c>
      <c r="R31" s="82"/>
      <c r="S31" s="69"/>
      <c r="T31" s="82"/>
    </row>
    <row r="32" spans="2:20" ht="60" customHeight="1" x14ac:dyDescent="0.35">
      <c r="B32" s="41" t="s">
        <v>1079</v>
      </c>
      <c r="C32" s="80"/>
      <c r="D32" s="81"/>
      <c r="E32" s="81" t="s">
        <v>21</v>
      </c>
      <c r="F32" s="81" t="str">
        <f>IF(E32&lt;&gt;"", IFERROR(VLOOKUP(E32, Dashboard!$B52:$F57, 5, FALSE), ""), "")</f>
        <v/>
      </c>
      <c r="G32" s="82"/>
      <c r="H32" s="69"/>
      <c r="I32" s="69"/>
      <c r="J32" s="82"/>
      <c r="K32" s="82"/>
      <c r="L32" s="43"/>
      <c r="M32" s="43"/>
      <c r="N32" s="82"/>
      <c r="O32" s="82"/>
      <c r="P32" s="43"/>
      <c r="Q32" s="43" t="s">
        <v>21</v>
      </c>
      <c r="R32" s="82"/>
      <c r="S32" s="69"/>
      <c r="T32" s="82"/>
    </row>
    <row r="33" spans="2:20" ht="60" customHeight="1" x14ac:dyDescent="0.35">
      <c r="B33" s="41" t="s">
        <v>1080</v>
      </c>
      <c r="C33" s="80"/>
      <c r="D33" s="81"/>
      <c r="E33" s="81" t="s">
        <v>21</v>
      </c>
      <c r="F33" s="81" t="str">
        <f>IF(E33&lt;&gt;"", IFERROR(VLOOKUP(E33, Dashboard!$B52:$F57, 5, FALSE), ""), "")</f>
        <v/>
      </c>
      <c r="G33" s="82"/>
      <c r="H33" s="69"/>
      <c r="I33" s="69"/>
      <c r="J33" s="82"/>
      <c r="K33" s="82"/>
      <c r="L33" s="43"/>
      <c r="M33" s="43"/>
      <c r="N33" s="82"/>
      <c r="O33" s="82"/>
      <c r="P33" s="43"/>
      <c r="Q33" s="43" t="s">
        <v>21</v>
      </c>
      <c r="R33" s="82"/>
      <c r="S33" s="69"/>
      <c r="T33" s="82"/>
    </row>
    <row r="34" spans="2:20" ht="60" customHeight="1" x14ac:dyDescent="0.35">
      <c r="B34" s="41" t="s">
        <v>1081</v>
      </c>
      <c r="C34" s="80"/>
      <c r="D34" s="81"/>
      <c r="E34" s="81" t="s">
        <v>21</v>
      </c>
      <c r="F34" s="81" t="str">
        <f>IF(E34&lt;&gt;"", IFERROR(VLOOKUP(E34, Dashboard!$B52:$F57, 5, FALSE), ""), "")</f>
        <v/>
      </c>
      <c r="G34" s="82"/>
      <c r="H34" s="69"/>
      <c r="I34" s="69"/>
      <c r="J34" s="82"/>
      <c r="K34" s="82"/>
      <c r="L34" s="43"/>
      <c r="M34" s="43"/>
      <c r="N34" s="82"/>
      <c r="O34" s="82"/>
      <c r="P34" s="43"/>
      <c r="Q34" s="43" t="s">
        <v>21</v>
      </c>
      <c r="R34" s="82"/>
      <c r="S34" s="69"/>
      <c r="T34" s="82"/>
    </row>
    <row r="35" spans="2:20" ht="60" customHeight="1" x14ac:dyDescent="0.35">
      <c r="B35" s="41" t="s">
        <v>1082</v>
      </c>
      <c r="C35" s="80"/>
      <c r="D35" s="81"/>
      <c r="E35" s="81" t="s">
        <v>21</v>
      </c>
      <c r="F35" s="81" t="str">
        <f>IF(E35&lt;&gt;"", IFERROR(VLOOKUP(E35, Dashboard!$B52:$F57, 5, FALSE), ""), "")</f>
        <v/>
      </c>
      <c r="G35" s="82"/>
      <c r="H35" s="69"/>
      <c r="I35" s="69"/>
      <c r="J35" s="82"/>
      <c r="K35" s="82"/>
      <c r="L35" s="43"/>
      <c r="M35" s="43"/>
      <c r="N35" s="82"/>
      <c r="O35" s="82"/>
      <c r="P35" s="43"/>
      <c r="Q35" s="43" t="s">
        <v>21</v>
      </c>
      <c r="R35" s="82"/>
      <c r="S35" s="69"/>
      <c r="T35" s="82"/>
    </row>
    <row r="36" spans="2:20" ht="60" customHeight="1" x14ac:dyDescent="0.35">
      <c r="B36" s="41" t="s">
        <v>1083</v>
      </c>
      <c r="C36" s="80"/>
      <c r="D36" s="81"/>
      <c r="E36" s="81" t="s">
        <v>21</v>
      </c>
      <c r="F36" s="81" t="str">
        <f>IF(E36&lt;&gt;"", IFERROR(VLOOKUP(E36, Dashboard!$B52:$F57, 5, FALSE), ""), "")</f>
        <v/>
      </c>
      <c r="G36" s="82"/>
      <c r="H36" s="69"/>
      <c r="I36" s="69"/>
      <c r="J36" s="82"/>
      <c r="K36" s="82"/>
      <c r="L36" s="43"/>
      <c r="M36" s="43"/>
      <c r="N36" s="82"/>
      <c r="O36" s="82"/>
      <c r="P36" s="43"/>
      <c r="Q36" s="43" t="s">
        <v>21</v>
      </c>
      <c r="R36" s="82"/>
      <c r="S36" s="69"/>
      <c r="T36" s="82"/>
    </row>
    <row r="37" spans="2:20" ht="60" customHeight="1" x14ac:dyDescent="0.35">
      <c r="B37" s="41" t="s">
        <v>1084</v>
      </c>
      <c r="C37" s="80"/>
      <c r="D37" s="81"/>
      <c r="E37" s="81" t="s">
        <v>21</v>
      </c>
      <c r="F37" s="81" t="str">
        <f>IF(E37&lt;&gt;"", IFERROR(VLOOKUP(E37, Dashboard!$B52:$F57, 5, FALSE), ""), "")</f>
        <v/>
      </c>
      <c r="G37" s="82"/>
      <c r="H37" s="69"/>
      <c r="I37" s="69"/>
      <c r="J37" s="82"/>
      <c r="K37" s="82"/>
      <c r="L37" s="43"/>
      <c r="M37" s="43"/>
      <c r="N37" s="82"/>
      <c r="O37" s="82"/>
      <c r="P37" s="43"/>
      <c r="Q37" s="43" t="s">
        <v>21</v>
      </c>
      <c r="R37" s="82"/>
      <c r="S37" s="69"/>
      <c r="T37" s="82"/>
    </row>
    <row r="38" spans="2:20" ht="60" customHeight="1" x14ac:dyDescent="0.35">
      <c r="B38" s="41" t="s">
        <v>1085</v>
      </c>
      <c r="C38" s="80"/>
      <c r="D38" s="81"/>
      <c r="E38" s="81" t="s">
        <v>21</v>
      </c>
      <c r="F38" s="81" t="str">
        <f>IF(E38&lt;&gt;"", IFERROR(VLOOKUP(E38, Dashboard!$B52:$F57, 5, FALSE), ""), "")</f>
        <v/>
      </c>
      <c r="G38" s="82"/>
      <c r="H38" s="69"/>
      <c r="I38" s="69"/>
      <c r="J38" s="82"/>
      <c r="K38" s="82"/>
      <c r="L38" s="43"/>
      <c r="M38" s="43"/>
      <c r="N38" s="82"/>
      <c r="O38" s="82"/>
      <c r="P38" s="43"/>
      <c r="Q38" s="43" t="s">
        <v>21</v>
      </c>
      <c r="R38" s="82"/>
      <c r="S38" s="69"/>
      <c r="T38" s="82"/>
    </row>
    <row r="39" spans="2:20" ht="60" customHeight="1" x14ac:dyDescent="0.35">
      <c r="B39" s="41" t="s">
        <v>1086</v>
      </c>
      <c r="C39" s="80"/>
      <c r="D39" s="81"/>
      <c r="E39" s="81" t="s">
        <v>21</v>
      </c>
      <c r="F39" s="81" t="str">
        <f>IF(E39&lt;&gt;"", IFERROR(VLOOKUP(E39, Dashboard!$B52:$F57, 5, FALSE), ""), "")</f>
        <v/>
      </c>
      <c r="G39" s="82"/>
      <c r="H39" s="69"/>
      <c r="I39" s="69"/>
      <c r="J39" s="82"/>
      <c r="K39" s="82"/>
      <c r="L39" s="43"/>
      <c r="M39" s="43"/>
      <c r="N39" s="82"/>
      <c r="O39" s="82"/>
      <c r="P39" s="43"/>
      <c r="Q39" s="43" t="s">
        <v>21</v>
      </c>
      <c r="R39" s="82"/>
      <c r="S39" s="69"/>
      <c r="T39" s="82"/>
    </row>
    <row r="40" spans="2:20" ht="60" customHeight="1" x14ac:dyDescent="0.35">
      <c r="B40" s="41" t="s">
        <v>1087</v>
      </c>
      <c r="C40" s="80"/>
      <c r="D40" s="81"/>
      <c r="E40" s="81" t="s">
        <v>21</v>
      </c>
      <c r="F40" s="81" t="str">
        <f>IF(E40&lt;&gt;"", IFERROR(VLOOKUP(E40, Dashboard!$B52:$F57, 5, FALSE), ""), "")</f>
        <v/>
      </c>
      <c r="G40" s="82"/>
      <c r="H40" s="69"/>
      <c r="I40" s="69"/>
      <c r="J40" s="82"/>
      <c r="K40" s="82"/>
      <c r="L40" s="43"/>
      <c r="M40" s="43"/>
      <c r="N40" s="82"/>
      <c r="O40" s="82"/>
      <c r="P40" s="43"/>
      <c r="Q40" s="43" t="s">
        <v>21</v>
      </c>
      <c r="R40" s="82"/>
      <c r="S40" s="69"/>
      <c r="T40" s="82"/>
    </row>
    <row r="41" spans="2:20" ht="60" customHeight="1" x14ac:dyDescent="0.35">
      <c r="B41" s="41" t="s">
        <v>1088</v>
      </c>
      <c r="C41" s="80"/>
      <c r="D41" s="81"/>
      <c r="E41" s="81" t="s">
        <v>21</v>
      </c>
      <c r="F41" s="81" t="str">
        <f>IF(E41&lt;&gt;"", IFERROR(VLOOKUP(E41, Dashboard!$B52:$F57, 5, FALSE), ""), "")</f>
        <v/>
      </c>
      <c r="G41" s="82"/>
      <c r="H41" s="69"/>
      <c r="I41" s="69"/>
      <c r="J41" s="82"/>
      <c r="K41" s="82"/>
      <c r="L41" s="43"/>
      <c r="M41" s="43"/>
      <c r="N41" s="82"/>
      <c r="O41" s="82"/>
      <c r="P41" s="43"/>
      <c r="Q41" s="43" t="s">
        <v>21</v>
      </c>
      <c r="R41" s="82"/>
      <c r="S41" s="69"/>
      <c r="T41" s="82"/>
    </row>
    <row r="42" spans="2:20" ht="60" customHeight="1" x14ac:dyDescent="0.35">
      <c r="B42" s="41" t="s">
        <v>1089</v>
      </c>
      <c r="C42" s="80"/>
      <c r="D42" s="81"/>
      <c r="E42" s="81" t="s">
        <v>21</v>
      </c>
      <c r="F42" s="81" t="str">
        <f>IF(E42&lt;&gt;"", IFERROR(VLOOKUP(E42, Dashboard!$B52:$F57, 5, FALSE), ""), "")</f>
        <v/>
      </c>
      <c r="G42" s="82"/>
      <c r="H42" s="69"/>
      <c r="I42" s="69"/>
      <c r="J42" s="82"/>
      <c r="K42" s="82"/>
      <c r="L42" s="43"/>
      <c r="M42" s="43"/>
      <c r="N42" s="82"/>
      <c r="O42" s="82"/>
      <c r="P42" s="43"/>
      <c r="Q42" s="43" t="s">
        <v>21</v>
      </c>
      <c r="R42" s="82"/>
      <c r="S42" s="69"/>
      <c r="T42" s="82"/>
    </row>
    <row r="43" spans="2:20" ht="60" customHeight="1" x14ac:dyDescent="0.35">
      <c r="B43" s="41" t="s">
        <v>1090</v>
      </c>
      <c r="C43" s="80"/>
      <c r="D43" s="81"/>
      <c r="E43" s="81" t="s">
        <v>21</v>
      </c>
      <c r="F43" s="81" t="str">
        <f>IF(E43&lt;&gt;"", IFERROR(VLOOKUP(E43, Dashboard!$B52:$F57, 5, FALSE), ""), "")</f>
        <v/>
      </c>
      <c r="G43" s="82"/>
      <c r="H43" s="69"/>
      <c r="I43" s="69"/>
      <c r="J43" s="82"/>
      <c r="K43" s="82"/>
      <c r="L43" s="43"/>
      <c r="M43" s="43"/>
      <c r="N43" s="82"/>
      <c r="O43" s="82"/>
      <c r="P43" s="43"/>
      <c r="Q43" s="43" t="s">
        <v>21</v>
      </c>
      <c r="R43" s="82"/>
      <c r="S43" s="69"/>
      <c r="T43" s="82"/>
    </row>
    <row r="44" spans="2:20" ht="60" customHeight="1" x14ac:dyDescent="0.35">
      <c r="B44" s="41" t="s">
        <v>1091</v>
      </c>
      <c r="C44" s="80"/>
      <c r="D44" s="81"/>
      <c r="E44" s="81" t="s">
        <v>21</v>
      </c>
      <c r="F44" s="81" t="str">
        <f>IF(E44&lt;&gt;"", IFERROR(VLOOKUP(E44, Dashboard!$B52:$F57, 5, FALSE), ""), "")</f>
        <v/>
      </c>
      <c r="G44" s="82"/>
      <c r="H44" s="69"/>
      <c r="I44" s="69"/>
      <c r="J44" s="82"/>
      <c r="K44" s="82"/>
      <c r="L44" s="43"/>
      <c r="M44" s="43"/>
      <c r="N44" s="82"/>
      <c r="O44" s="82"/>
      <c r="P44" s="43"/>
      <c r="Q44" s="43" t="s">
        <v>21</v>
      </c>
      <c r="R44" s="82"/>
      <c r="S44" s="69"/>
      <c r="T44" s="82"/>
    </row>
    <row r="45" spans="2:20" ht="60" customHeight="1" x14ac:dyDescent="0.35">
      <c r="B45" s="41" t="s">
        <v>1092</v>
      </c>
      <c r="C45" s="80"/>
      <c r="D45" s="81"/>
      <c r="E45" s="81" t="s">
        <v>21</v>
      </c>
      <c r="F45" s="81" t="str">
        <f>IF(E45&lt;&gt;"", IFERROR(VLOOKUP(E45, Dashboard!$B52:$F57, 5, FALSE), ""), "")</f>
        <v/>
      </c>
      <c r="G45" s="82"/>
      <c r="H45" s="69"/>
      <c r="I45" s="69"/>
      <c r="J45" s="82"/>
      <c r="K45" s="82"/>
      <c r="L45" s="43"/>
      <c r="M45" s="43"/>
      <c r="N45" s="82"/>
      <c r="O45" s="82"/>
      <c r="P45" s="43"/>
      <c r="Q45" s="43" t="s">
        <v>21</v>
      </c>
      <c r="R45" s="82"/>
      <c r="S45" s="69"/>
      <c r="T45" s="82"/>
    </row>
    <row r="46" spans="2:20" ht="60" customHeight="1" x14ac:dyDescent="0.35">
      <c r="B46" s="41" t="s">
        <v>1093</v>
      </c>
      <c r="C46" s="80"/>
      <c r="D46" s="81"/>
      <c r="E46" s="81" t="s">
        <v>21</v>
      </c>
      <c r="F46" s="81" t="str">
        <f>IF(E46&lt;&gt;"", IFERROR(VLOOKUP(E46, Dashboard!$B52:$F57, 5, FALSE), ""), "")</f>
        <v/>
      </c>
      <c r="G46" s="82"/>
      <c r="H46" s="69"/>
      <c r="I46" s="69"/>
      <c r="J46" s="82"/>
      <c r="K46" s="82"/>
      <c r="L46" s="43"/>
      <c r="M46" s="43"/>
      <c r="N46" s="82"/>
      <c r="O46" s="82"/>
      <c r="P46" s="43"/>
      <c r="Q46" s="43" t="s">
        <v>21</v>
      </c>
      <c r="R46" s="82"/>
      <c r="S46" s="69"/>
      <c r="T46" s="82"/>
    </row>
    <row r="47" spans="2:20" ht="60" customHeight="1" x14ac:dyDescent="0.35">
      <c r="B47" s="41" t="s">
        <v>1094</v>
      </c>
      <c r="C47" s="80"/>
      <c r="D47" s="81"/>
      <c r="E47" s="81" t="s">
        <v>21</v>
      </c>
      <c r="F47" s="81" t="str">
        <f>IF(E47&lt;&gt;"", IFERROR(VLOOKUP(E47, Dashboard!$B52:$F57, 5, FALSE), ""), "")</f>
        <v/>
      </c>
      <c r="G47" s="82"/>
      <c r="H47" s="69"/>
      <c r="I47" s="69"/>
      <c r="J47" s="82"/>
      <c r="K47" s="82"/>
      <c r="L47" s="43"/>
      <c r="M47" s="43"/>
      <c r="N47" s="82"/>
      <c r="O47" s="82"/>
      <c r="P47" s="43"/>
      <c r="Q47" s="43" t="s">
        <v>21</v>
      </c>
      <c r="R47" s="82"/>
      <c r="S47" s="69"/>
      <c r="T47" s="82"/>
    </row>
    <row r="48" spans="2:20" ht="60" customHeight="1" x14ac:dyDescent="0.35">
      <c r="B48" s="41" t="s">
        <v>1095</v>
      </c>
      <c r="C48" s="80"/>
      <c r="D48" s="81"/>
      <c r="E48" s="81" t="s">
        <v>21</v>
      </c>
      <c r="F48" s="81" t="str">
        <f>IF(E48&lt;&gt;"", IFERROR(VLOOKUP(E48, Dashboard!$B52:$F57, 5, FALSE), ""), "")</f>
        <v/>
      </c>
      <c r="G48" s="82"/>
      <c r="H48" s="69"/>
      <c r="I48" s="69"/>
      <c r="J48" s="82"/>
      <c r="K48" s="82"/>
      <c r="L48" s="43"/>
      <c r="M48" s="43"/>
      <c r="N48" s="82"/>
      <c r="O48" s="82"/>
      <c r="P48" s="43"/>
      <c r="Q48" s="43" t="s">
        <v>21</v>
      </c>
      <c r="R48" s="82"/>
      <c r="S48" s="69"/>
      <c r="T48" s="82"/>
    </row>
    <row r="49" spans="2:20" ht="60" customHeight="1" x14ac:dyDescent="0.35">
      <c r="B49" s="41" t="s">
        <v>1096</v>
      </c>
      <c r="C49" s="80"/>
      <c r="D49" s="81"/>
      <c r="E49" s="81" t="s">
        <v>21</v>
      </c>
      <c r="F49" s="81" t="str">
        <f>IF(E49&lt;&gt;"", IFERROR(VLOOKUP(E49, Dashboard!$B52:$F57, 5, FALSE), ""), "")</f>
        <v/>
      </c>
      <c r="G49" s="82"/>
      <c r="H49" s="69"/>
      <c r="I49" s="69"/>
      <c r="J49" s="82"/>
      <c r="K49" s="82"/>
      <c r="L49" s="43"/>
      <c r="M49" s="43"/>
      <c r="N49" s="82"/>
      <c r="O49" s="82"/>
      <c r="P49" s="43"/>
      <c r="Q49" s="43" t="s">
        <v>21</v>
      </c>
      <c r="R49" s="82"/>
      <c r="S49" s="69"/>
      <c r="T49" s="82"/>
    </row>
    <row r="50" spans="2:20" ht="60" customHeight="1" x14ac:dyDescent="0.35">
      <c r="B50" s="41" t="s">
        <v>1097</v>
      </c>
      <c r="C50" s="80"/>
      <c r="D50" s="81"/>
      <c r="E50" s="81" t="s">
        <v>21</v>
      </c>
      <c r="F50" s="81" t="str">
        <f>IF(E50&lt;&gt;"", IFERROR(VLOOKUP(E50, Dashboard!$B52:$F57, 5, FALSE), ""), "")</f>
        <v/>
      </c>
      <c r="G50" s="82"/>
      <c r="H50" s="69"/>
      <c r="I50" s="69"/>
      <c r="J50" s="82"/>
      <c r="K50" s="82"/>
      <c r="L50" s="43"/>
      <c r="M50" s="43"/>
      <c r="N50" s="82"/>
      <c r="O50" s="82"/>
      <c r="P50" s="43"/>
      <c r="Q50" s="43" t="s">
        <v>21</v>
      </c>
      <c r="R50" s="82"/>
      <c r="S50" s="69"/>
      <c r="T50" s="82"/>
    </row>
    <row r="51" spans="2:20" ht="60" customHeight="1" x14ac:dyDescent="0.35">
      <c r="B51" s="41" t="s">
        <v>1098</v>
      </c>
      <c r="C51" s="80"/>
      <c r="D51" s="81"/>
      <c r="E51" s="81" t="s">
        <v>21</v>
      </c>
      <c r="F51" s="81" t="str">
        <f>IF(E51&lt;&gt;"", IFERROR(VLOOKUP(E51, Dashboard!$B52:$F57, 5, FALSE), ""), "")</f>
        <v/>
      </c>
      <c r="G51" s="82"/>
      <c r="H51" s="69"/>
      <c r="I51" s="69"/>
      <c r="J51" s="82"/>
      <c r="K51" s="82"/>
      <c r="L51" s="43"/>
      <c r="M51" s="43"/>
      <c r="N51" s="82"/>
      <c r="O51" s="82"/>
      <c r="P51" s="43"/>
      <c r="Q51" s="43" t="s">
        <v>21</v>
      </c>
      <c r="R51" s="82"/>
      <c r="S51" s="69"/>
      <c r="T51" s="82"/>
    </row>
    <row r="52" spans="2:20" ht="60" customHeight="1" x14ac:dyDescent="0.35">
      <c r="B52" s="41" t="s">
        <v>1099</v>
      </c>
      <c r="C52" s="80"/>
      <c r="D52" s="81"/>
      <c r="E52" s="81" t="s">
        <v>21</v>
      </c>
      <c r="F52" s="81" t="str">
        <f>IF(E52&lt;&gt;"", IFERROR(VLOOKUP(E52, Dashboard!$B52:$F57, 5, FALSE), ""), "")</f>
        <v/>
      </c>
      <c r="G52" s="82"/>
      <c r="H52" s="69"/>
      <c r="I52" s="69"/>
      <c r="J52" s="82"/>
      <c r="K52" s="82"/>
      <c r="L52" s="43"/>
      <c r="M52" s="43"/>
      <c r="N52" s="82"/>
      <c r="O52" s="82"/>
      <c r="P52" s="43"/>
      <c r="Q52" s="43" t="s">
        <v>21</v>
      </c>
      <c r="R52" s="82"/>
      <c r="S52" s="69"/>
      <c r="T52" s="82"/>
    </row>
    <row r="53" spans="2:20" ht="60" customHeight="1" x14ac:dyDescent="0.35">
      <c r="B53" s="41" t="s">
        <v>1100</v>
      </c>
      <c r="C53" s="80"/>
      <c r="D53" s="81"/>
      <c r="E53" s="81" t="s">
        <v>21</v>
      </c>
      <c r="F53" s="81" t="str">
        <f>IF(E53&lt;&gt;"", IFERROR(VLOOKUP(E53, Dashboard!$B52:$F57, 5, FALSE), ""), "")</f>
        <v/>
      </c>
      <c r="G53" s="82"/>
      <c r="H53" s="69"/>
      <c r="I53" s="69"/>
      <c r="J53" s="82"/>
      <c r="K53" s="82"/>
      <c r="L53" s="43"/>
      <c r="M53" s="43"/>
      <c r="N53" s="82"/>
      <c r="O53" s="82"/>
      <c r="P53" s="43"/>
      <c r="Q53" s="43" t="s">
        <v>21</v>
      </c>
      <c r="R53" s="82"/>
      <c r="S53" s="69"/>
      <c r="T53" s="82"/>
    </row>
    <row r="54" spans="2:20" ht="60" customHeight="1" x14ac:dyDescent="0.35">
      <c r="B54" s="41" t="s">
        <v>1101</v>
      </c>
      <c r="C54" s="80"/>
      <c r="D54" s="81"/>
      <c r="E54" s="81" t="s">
        <v>21</v>
      </c>
      <c r="F54" s="81" t="str">
        <f>IF(E54&lt;&gt;"", IFERROR(VLOOKUP(E54, Dashboard!$B52:$F57,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852</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1102</v>
      </c>
      <c r="B1" s="107" t="s">
        <v>0</v>
      </c>
      <c r="C1" s="107" t="s">
        <v>1103</v>
      </c>
      <c r="D1" s="107" t="s">
        <v>10</v>
      </c>
      <c r="E1" s="107" t="s">
        <v>1104</v>
      </c>
      <c r="F1" s="107" t="s">
        <v>1105</v>
      </c>
      <c r="G1" s="107" t="s">
        <v>1106</v>
      </c>
      <c r="H1" s="107" t="s">
        <v>1107</v>
      </c>
      <c r="I1" s="107" t="s">
        <v>1108</v>
      </c>
      <c r="J1" s="107" t="s">
        <v>1109</v>
      </c>
      <c r="K1" s="107" t="s">
        <v>1110</v>
      </c>
      <c r="L1" s="107" t="s">
        <v>1111</v>
      </c>
      <c r="M1" s="107" t="s">
        <v>1112</v>
      </c>
      <c r="N1" s="107" t="s">
        <v>1113</v>
      </c>
      <c r="O1" s="107" t="s">
        <v>1114</v>
      </c>
      <c r="P1" s="107" t="s">
        <v>1115</v>
      </c>
      <c r="Q1" s="107" t="s">
        <v>1116</v>
      </c>
      <c r="R1" s="107" t="s">
        <v>1117</v>
      </c>
      <c r="S1" s="107" t="s">
        <v>1118</v>
      </c>
      <c r="T1" s="107" t="s">
        <v>1119</v>
      </c>
      <c r="U1" s="107" t="s">
        <v>1120</v>
      </c>
      <c r="V1" s="107" t="s">
        <v>1121</v>
      </c>
      <c r="W1" s="107" t="s">
        <v>1122</v>
      </c>
      <c r="X1" s="107" t="s">
        <v>1123</v>
      </c>
      <c r="Y1" s="107" t="s">
        <v>1124</v>
      </c>
      <c r="Z1" s="107" t="s">
        <v>1125</v>
      </c>
      <c r="AA1" s="107" t="s">
        <v>1126</v>
      </c>
      <c r="AB1" s="107" t="s">
        <v>1127</v>
      </c>
      <c r="AC1" s="107" t="s">
        <v>1128</v>
      </c>
      <c r="AD1" s="107" t="s">
        <v>1129</v>
      </c>
      <c r="AE1" s="107" t="s">
        <v>1130</v>
      </c>
      <c r="AF1" s="107" t="s">
        <v>1131</v>
      </c>
      <c r="AG1" s="107" t="s">
        <v>1132</v>
      </c>
      <c r="AH1" s="107" t="s">
        <v>1133</v>
      </c>
      <c r="AI1" s="107" t="s">
        <v>1134</v>
      </c>
      <c r="AJ1" s="107" t="s">
        <v>1135</v>
      </c>
      <c r="AK1" s="107" t="s">
        <v>1136</v>
      </c>
      <c r="AL1" s="107" t="s">
        <v>1137</v>
      </c>
      <c r="AM1" s="107" t="s">
        <v>1138</v>
      </c>
      <c r="AN1" s="107" t="s">
        <v>1139</v>
      </c>
      <c r="AO1" s="107" t="s">
        <v>1140</v>
      </c>
      <c r="AP1" s="107" t="s">
        <v>1141</v>
      </c>
      <c r="AQ1" s="107" t="s">
        <v>1142</v>
      </c>
      <c r="AR1" s="107" t="s">
        <v>1143</v>
      </c>
      <c r="AS1" s="107" t="s">
        <v>1144</v>
      </c>
      <c r="AT1" s="107" t="s">
        <v>1145</v>
      </c>
      <c r="AU1" s="107" t="s">
        <v>1146</v>
      </c>
      <c r="AV1" s="107" t="s">
        <v>1147</v>
      </c>
      <c r="AW1" s="108" t="s">
        <v>1148</v>
      </c>
    </row>
    <row r="2" spans="1:49" ht="60" customHeight="1" outlineLevel="1" x14ac:dyDescent="0.35">
      <c r="A2" s="100" t="s">
        <v>1149</v>
      </c>
      <c r="B2" s="83">
        <v>1</v>
      </c>
      <c r="C2" s="85" t="s">
        <v>21</v>
      </c>
      <c r="D2" s="87" t="s">
        <v>1150</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1149</v>
      </c>
      <c r="B3" s="84" t="s">
        <v>1151</v>
      </c>
      <c r="C3" s="86" t="s">
        <v>1152</v>
      </c>
      <c r="D3" s="88" t="s">
        <v>1153</v>
      </c>
      <c r="E3" s="88" t="s">
        <v>1154</v>
      </c>
      <c r="F3" s="89" t="s">
        <v>1155</v>
      </c>
      <c r="G3" s="89" t="s">
        <v>1156</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1149</v>
      </c>
      <c r="B4" s="84" t="s">
        <v>1157</v>
      </c>
      <c r="C4" s="86" t="s">
        <v>1158</v>
      </c>
      <c r="D4" s="88" t="s">
        <v>1159</v>
      </c>
      <c r="E4" s="88" t="s">
        <v>1160</v>
      </c>
      <c r="F4" s="89" t="s">
        <v>1155</v>
      </c>
      <c r="G4" s="89" t="s">
        <v>1161</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1149</v>
      </c>
      <c r="B5" s="84" t="s">
        <v>1162</v>
      </c>
      <c r="C5" s="86" t="s">
        <v>1163</v>
      </c>
      <c r="D5" s="88" t="s">
        <v>1164</v>
      </c>
      <c r="E5" s="88" t="s">
        <v>1165</v>
      </c>
      <c r="F5" s="89" t="s">
        <v>1155</v>
      </c>
      <c r="G5" s="89" t="s">
        <v>1166</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1149</v>
      </c>
      <c r="B6" s="84" t="s">
        <v>1167</v>
      </c>
      <c r="C6" s="86" t="s">
        <v>1168</v>
      </c>
      <c r="D6" s="88" t="s">
        <v>1169</v>
      </c>
      <c r="E6" s="88" t="s">
        <v>1170</v>
      </c>
      <c r="F6" s="89" t="s">
        <v>1155</v>
      </c>
      <c r="G6" s="89" t="s">
        <v>1156</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1149</v>
      </c>
      <c r="B7" s="84" t="s">
        <v>1171</v>
      </c>
      <c r="C7" s="86" t="s">
        <v>1172</v>
      </c>
      <c r="D7" s="88" t="s">
        <v>1173</v>
      </c>
      <c r="E7" s="88" t="s">
        <v>1174</v>
      </c>
      <c r="F7" s="89" t="s">
        <v>1155</v>
      </c>
      <c r="G7" s="89" t="s">
        <v>1166</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1175</v>
      </c>
      <c r="B8" s="83">
        <v>2</v>
      </c>
      <c r="C8" s="85" t="s">
        <v>21</v>
      </c>
      <c r="D8" s="87" t="s">
        <v>1176</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1175</v>
      </c>
      <c r="B9" s="84" t="s">
        <v>1177</v>
      </c>
      <c r="C9" s="86" t="s">
        <v>1178</v>
      </c>
      <c r="D9" s="88" t="s">
        <v>1179</v>
      </c>
      <c r="E9" s="88" t="s">
        <v>1180</v>
      </c>
      <c r="F9" s="89" t="s">
        <v>1181</v>
      </c>
      <c r="G9" s="89" t="s">
        <v>1156</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1175</v>
      </c>
      <c r="B10" s="84" t="s">
        <v>1182</v>
      </c>
      <c r="C10" s="86" t="s">
        <v>1183</v>
      </c>
      <c r="D10" s="88" t="s">
        <v>1184</v>
      </c>
      <c r="E10" s="88" t="s">
        <v>1185</v>
      </c>
      <c r="F10" s="89" t="s">
        <v>1181</v>
      </c>
      <c r="G10" s="89" t="s">
        <v>1156</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1175</v>
      </c>
      <c r="B11" s="84" t="s">
        <v>1186</v>
      </c>
      <c r="C11" s="86" t="s">
        <v>1187</v>
      </c>
      <c r="D11" s="88" t="s">
        <v>1188</v>
      </c>
      <c r="E11" s="88" t="s">
        <v>1189</v>
      </c>
      <c r="F11" s="89" t="s">
        <v>1181</v>
      </c>
      <c r="G11" s="89" t="s">
        <v>1161</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1175</v>
      </c>
      <c r="B12" s="84" t="s">
        <v>1190</v>
      </c>
      <c r="C12" s="86" t="s">
        <v>1191</v>
      </c>
      <c r="D12" s="88" t="s">
        <v>1192</v>
      </c>
      <c r="E12" s="88" t="s">
        <v>1193</v>
      </c>
      <c r="F12" s="89" t="s">
        <v>1181</v>
      </c>
      <c r="G12" s="89" t="s">
        <v>1166</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1175</v>
      </c>
      <c r="B13" s="84" t="s">
        <v>1194</v>
      </c>
      <c r="C13" s="86" t="s">
        <v>1195</v>
      </c>
      <c r="D13" s="88" t="s">
        <v>1196</v>
      </c>
      <c r="E13" s="88" t="s">
        <v>1197</v>
      </c>
      <c r="F13" s="89" t="s">
        <v>1181</v>
      </c>
      <c r="G13" s="89" t="s">
        <v>1198</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1175</v>
      </c>
      <c r="B14" s="84" t="s">
        <v>1199</v>
      </c>
      <c r="C14" s="86" t="s">
        <v>1200</v>
      </c>
      <c r="D14" s="88" t="s">
        <v>1201</v>
      </c>
      <c r="E14" s="88" t="s">
        <v>1202</v>
      </c>
      <c r="F14" s="89" t="s">
        <v>1181</v>
      </c>
      <c r="G14" s="89" t="s">
        <v>1198</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1175</v>
      </c>
      <c r="B15" s="84" t="s">
        <v>1203</v>
      </c>
      <c r="C15" s="86" t="s">
        <v>1204</v>
      </c>
      <c r="D15" s="88" t="s">
        <v>1205</v>
      </c>
      <c r="E15" s="88" t="s">
        <v>1206</v>
      </c>
      <c r="F15" s="89" t="s">
        <v>1181</v>
      </c>
      <c r="G15" s="89" t="s">
        <v>1198</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1207</v>
      </c>
      <c r="B16" s="83">
        <v>3</v>
      </c>
      <c r="C16" s="85" t="s">
        <v>21</v>
      </c>
      <c r="D16" s="87" t="s">
        <v>1208</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1207</v>
      </c>
      <c r="B17" s="84" t="s">
        <v>1209</v>
      </c>
      <c r="C17" s="86" t="s">
        <v>1210</v>
      </c>
      <c r="D17" s="88" t="s">
        <v>1211</v>
      </c>
      <c r="E17" s="88" t="s">
        <v>1212</v>
      </c>
      <c r="F17" s="89" t="s">
        <v>1213</v>
      </c>
      <c r="G17" s="89" t="s">
        <v>1214</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1207</v>
      </c>
      <c r="B18" s="84" t="s">
        <v>1215</v>
      </c>
      <c r="C18" s="86" t="s">
        <v>1216</v>
      </c>
      <c r="D18" s="88" t="s">
        <v>1217</v>
      </c>
      <c r="E18" s="88" t="s">
        <v>1218</v>
      </c>
      <c r="F18" s="89" t="s">
        <v>1213</v>
      </c>
      <c r="G18" s="89" t="s">
        <v>1156</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1207</v>
      </c>
      <c r="B19" s="84" t="s">
        <v>1219</v>
      </c>
      <c r="C19" s="86" t="s">
        <v>1220</v>
      </c>
      <c r="D19" s="88" t="s">
        <v>1221</v>
      </c>
      <c r="E19" s="88" t="s">
        <v>1222</v>
      </c>
      <c r="F19" s="89" t="s">
        <v>1213</v>
      </c>
      <c r="G19" s="89" t="s">
        <v>1198</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1207</v>
      </c>
      <c r="B20" s="84" t="s">
        <v>1223</v>
      </c>
      <c r="C20" s="86" t="s">
        <v>1224</v>
      </c>
      <c r="D20" s="88" t="s">
        <v>1225</v>
      </c>
      <c r="E20" s="88" t="s">
        <v>1226</v>
      </c>
      <c r="F20" s="89" t="s">
        <v>1213</v>
      </c>
      <c r="G20" s="89" t="s">
        <v>1198</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1207</v>
      </c>
      <c r="B21" s="84" t="s">
        <v>1227</v>
      </c>
      <c r="C21" s="86" t="s">
        <v>1228</v>
      </c>
      <c r="D21" s="88" t="s">
        <v>1229</v>
      </c>
      <c r="E21" s="88" t="s">
        <v>1230</v>
      </c>
      <c r="F21" s="89" t="s">
        <v>1213</v>
      </c>
      <c r="G21" s="89" t="s">
        <v>1198</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1207</v>
      </c>
      <c r="B22" s="84" t="s">
        <v>1231</v>
      </c>
      <c r="C22" s="86" t="s">
        <v>1232</v>
      </c>
      <c r="D22" s="88" t="s">
        <v>1233</v>
      </c>
      <c r="E22" s="88" t="s">
        <v>1234</v>
      </c>
      <c r="F22" s="89" t="s">
        <v>1213</v>
      </c>
      <c r="G22" s="89" t="s">
        <v>1198</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1207</v>
      </c>
      <c r="B23" s="84" t="s">
        <v>1235</v>
      </c>
      <c r="C23" s="86" t="s">
        <v>1236</v>
      </c>
      <c r="D23" s="88" t="s">
        <v>1237</v>
      </c>
      <c r="E23" s="88" t="s">
        <v>1238</v>
      </c>
      <c r="F23" s="89" t="s">
        <v>1213</v>
      </c>
      <c r="G23" s="89" t="s">
        <v>1156</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1207</v>
      </c>
      <c r="B24" s="84" t="s">
        <v>1239</v>
      </c>
      <c r="C24" s="86" t="s">
        <v>1240</v>
      </c>
      <c r="D24" s="88" t="s">
        <v>1241</v>
      </c>
      <c r="E24" s="88" t="s">
        <v>1242</v>
      </c>
      <c r="F24" s="89" t="s">
        <v>1213</v>
      </c>
      <c r="G24" s="89" t="s">
        <v>1156</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1207</v>
      </c>
      <c r="B25" s="84" t="s">
        <v>1243</v>
      </c>
      <c r="C25" s="86" t="s">
        <v>1244</v>
      </c>
      <c r="D25" s="88" t="s">
        <v>1245</v>
      </c>
      <c r="E25" s="88" t="s">
        <v>1246</v>
      </c>
      <c r="F25" s="89" t="s">
        <v>1213</v>
      </c>
      <c r="G25" s="89" t="s">
        <v>1198</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1207</v>
      </c>
      <c r="B26" s="84" t="s">
        <v>1247</v>
      </c>
      <c r="C26" s="86" t="s">
        <v>1248</v>
      </c>
      <c r="D26" s="88" t="s">
        <v>1249</v>
      </c>
      <c r="E26" s="88" t="s">
        <v>1250</v>
      </c>
      <c r="F26" s="89" t="s">
        <v>1213</v>
      </c>
      <c r="G26" s="89" t="s">
        <v>1198</v>
      </c>
      <c r="H26" s="89">
        <v>2</v>
      </c>
      <c r="I26" s="91">
        <f>IF(COUNTIF(J26:AW26,"&lt;&gt;")=0,"",SUMPRODUCT(((Recommendations[ImplStatus]="Implemented")+(Recommendations[ImplStatus]="Compensated"))*ISNUMBER(MATCH(Recommendations[Id],J26:AW26,0)))/COUNTIF(J26:AW26,"&lt;&gt;"))</f>
        <v>0</v>
      </c>
      <c r="J26" s="93" t="s">
        <v>25</v>
      </c>
      <c r="K26" s="93" t="s">
        <v>111</v>
      </c>
      <c r="L26" s="93" t="s">
        <v>545</v>
      </c>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1207</v>
      </c>
      <c r="B27" s="84" t="s">
        <v>1251</v>
      </c>
      <c r="C27" s="86" t="s">
        <v>1252</v>
      </c>
      <c r="D27" s="88" t="s">
        <v>1253</v>
      </c>
      <c r="E27" s="88" t="s">
        <v>1254</v>
      </c>
      <c r="F27" s="89" t="s">
        <v>1213</v>
      </c>
      <c r="G27" s="89" t="s">
        <v>1198</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1207</v>
      </c>
      <c r="B28" s="84" t="s">
        <v>1255</v>
      </c>
      <c r="C28" s="86" t="s">
        <v>1256</v>
      </c>
      <c r="D28" s="88" t="s">
        <v>1257</v>
      </c>
      <c r="E28" s="88" t="s">
        <v>1258</v>
      </c>
      <c r="F28" s="89" t="s">
        <v>1213</v>
      </c>
      <c r="G28" s="89" t="s">
        <v>1198</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1207</v>
      </c>
      <c r="B29" s="84" t="s">
        <v>1259</v>
      </c>
      <c r="C29" s="86" t="s">
        <v>1260</v>
      </c>
      <c r="D29" s="88" t="s">
        <v>1261</v>
      </c>
      <c r="E29" s="88" t="s">
        <v>1262</v>
      </c>
      <c r="F29" s="89" t="s">
        <v>1213</v>
      </c>
      <c r="G29" s="89" t="s">
        <v>1198</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1207</v>
      </c>
      <c r="B30" s="84" t="s">
        <v>1263</v>
      </c>
      <c r="C30" s="86" t="s">
        <v>1264</v>
      </c>
      <c r="D30" s="88" t="s">
        <v>1265</v>
      </c>
      <c r="E30" s="88" t="s">
        <v>1266</v>
      </c>
      <c r="F30" s="89" t="s">
        <v>1213</v>
      </c>
      <c r="G30" s="89" t="s">
        <v>1166</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1267</v>
      </c>
      <c r="B31" s="83">
        <v>4</v>
      </c>
      <c r="C31" s="85" t="s">
        <v>21</v>
      </c>
      <c r="D31" s="87" t="s">
        <v>1268</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1267</v>
      </c>
      <c r="B32" s="84" t="s">
        <v>1269</v>
      </c>
      <c r="C32" s="86" t="s">
        <v>1270</v>
      </c>
      <c r="D32" s="88" t="s">
        <v>1271</v>
      </c>
      <c r="E32" s="88" t="s">
        <v>1272</v>
      </c>
      <c r="F32" s="89" t="s">
        <v>1273</v>
      </c>
      <c r="G32" s="89" t="s">
        <v>1214</v>
      </c>
      <c r="H32" s="89">
        <v>1</v>
      </c>
      <c r="I32" s="91">
        <f>IF(COUNTIF(J32:AW32,"&lt;&gt;")=0,"",SUMPRODUCT(((Recommendations[ImplStatus]="Implemented")+(Recommendations[ImplStatus]="Compensated"))*ISNUMBER(MATCH(Recommendations[Id],J32:AW32,0)))/COUNTIF(J32:AW32,"&lt;&gt;"))</f>
        <v>0</v>
      </c>
      <c r="J32" s="93" t="s">
        <v>589</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1267</v>
      </c>
      <c r="B33" s="84" t="s">
        <v>1274</v>
      </c>
      <c r="C33" s="86" t="s">
        <v>1275</v>
      </c>
      <c r="D33" s="88" t="s">
        <v>1276</v>
      </c>
      <c r="E33" s="88" t="s">
        <v>1277</v>
      </c>
      <c r="F33" s="89" t="s">
        <v>1273</v>
      </c>
      <c r="G33" s="89" t="s">
        <v>1214</v>
      </c>
      <c r="H33" s="89">
        <v>1</v>
      </c>
      <c r="I33" s="91">
        <f>IF(COUNTIF(J33:AW33,"&lt;&gt;")=0,"",SUMPRODUCT(((Recommendations[ImplStatus]="Implemented")+(Recommendations[ImplStatus]="Compensated"))*ISNUMBER(MATCH(Recommendations[Id],J33:AW33,0)))/COUNTIF(J33:AW33,"&lt;&gt;"))</f>
        <v>0</v>
      </c>
      <c r="J33" s="93" t="s">
        <v>121</v>
      </c>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1267</v>
      </c>
      <c r="B34" s="84" t="s">
        <v>1278</v>
      </c>
      <c r="C34" s="86" t="s">
        <v>1279</v>
      </c>
      <c r="D34" s="88" t="s">
        <v>1280</v>
      </c>
      <c r="E34" s="88" t="s">
        <v>1281</v>
      </c>
      <c r="F34" s="89" t="s">
        <v>1155</v>
      </c>
      <c r="G34" s="89" t="s">
        <v>1198</v>
      </c>
      <c r="H34" s="89">
        <v>1</v>
      </c>
      <c r="I34" s="91">
        <f>IF(COUNTIF(J34:AW34,"&lt;&gt;")=0,"",SUMPRODUCT(((Recommendations[ImplStatus]="Implemented")+(Recommendations[ImplStatus]="Compensated"))*ISNUMBER(MATCH(Recommendations[Id],J34:AW34,0)))/COUNTIF(J34:AW34,"&lt;&gt;"))</f>
        <v>0</v>
      </c>
      <c r="J34" s="93" t="s">
        <v>42</v>
      </c>
      <c r="K34" s="93" t="s">
        <v>218</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1267</v>
      </c>
      <c r="B35" s="84" t="s">
        <v>1282</v>
      </c>
      <c r="C35" s="86" t="s">
        <v>1283</v>
      </c>
      <c r="D35" s="88" t="s">
        <v>1284</v>
      </c>
      <c r="E35" s="88" t="s">
        <v>1285</v>
      </c>
      <c r="F35" s="89" t="s">
        <v>1155</v>
      </c>
      <c r="G35" s="89" t="s">
        <v>1198</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1267</v>
      </c>
      <c r="B36" s="84" t="s">
        <v>1286</v>
      </c>
      <c r="C36" s="86" t="s">
        <v>1287</v>
      </c>
      <c r="D36" s="88" t="s">
        <v>1288</v>
      </c>
      <c r="E36" s="88" t="s">
        <v>1289</v>
      </c>
      <c r="F36" s="89" t="s">
        <v>1155</v>
      </c>
      <c r="G36" s="89" t="s">
        <v>1198</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1267</v>
      </c>
      <c r="B37" s="84" t="s">
        <v>1290</v>
      </c>
      <c r="C37" s="86" t="s">
        <v>1291</v>
      </c>
      <c r="D37" s="88" t="s">
        <v>1292</v>
      </c>
      <c r="E37" s="88" t="s">
        <v>1293</v>
      </c>
      <c r="F37" s="89" t="s">
        <v>1155</v>
      </c>
      <c r="G37" s="89" t="s">
        <v>1198</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1267</v>
      </c>
      <c r="B38" s="84" t="s">
        <v>1294</v>
      </c>
      <c r="C38" s="86" t="s">
        <v>1295</v>
      </c>
      <c r="D38" s="88" t="s">
        <v>1296</v>
      </c>
      <c r="E38" s="88" t="s">
        <v>1297</v>
      </c>
      <c r="F38" s="89" t="s">
        <v>1298</v>
      </c>
      <c r="G38" s="89" t="s">
        <v>1198</v>
      </c>
      <c r="H38" s="89">
        <v>1</v>
      </c>
      <c r="I38" s="91">
        <f>IF(COUNTIF(J38:AW38,"&lt;&gt;")=0,"",SUMPRODUCT(((Recommendations[ImplStatus]="Implemented")+(Recommendations[ImplStatus]="Compensated"))*ISNUMBER(MATCH(Recommendations[Id],J38:AW38,0)))/COUNTIF(J38:AW38,"&lt;&gt;"))</f>
        <v>0</v>
      </c>
      <c r="J38" s="93" t="s">
        <v>178</v>
      </c>
      <c r="K38" s="93" t="s">
        <v>208</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1267</v>
      </c>
      <c r="B39" s="84" t="s">
        <v>1299</v>
      </c>
      <c r="C39" s="86" t="s">
        <v>1300</v>
      </c>
      <c r="D39" s="88" t="s">
        <v>1301</v>
      </c>
      <c r="E39" s="88" t="s">
        <v>1302</v>
      </c>
      <c r="F39" s="89" t="s">
        <v>1155</v>
      </c>
      <c r="G39" s="89" t="s">
        <v>1198</v>
      </c>
      <c r="H39" s="89">
        <v>2</v>
      </c>
      <c r="I39" s="91">
        <f>IF(COUNTIF(J39:AW39,"&lt;&gt;")=0,"",SUMPRODUCT(((Recommendations[ImplStatus]="Implemented")+(Recommendations[ImplStatus]="Compensated"))*ISNUMBER(MATCH(Recommendations[Id],J39:AW39,0)))/COUNTIF(J39:AW39,"&lt;&gt;"))</f>
        <v>0</v>
      </c>
      <c r="J39" s="93" t="s">
        <v>127</v>
      </c>
      <c r="K39" s="93" t="s">
        <v>132</v>
      </c>
      <c r="L39" s="93" t="s">
        <v>138</v>
      </c>
      <c r="M39" s="93" t="s">
        <v>143</v>
      </c>
      <c r="N39" s="93" t="s">
        <v>148</v>
      </c>
      <c r="O39" s="93" t="s">
        <v>153</v>
      </c>
      <c r="P39" s="93" t="s">
        <v>158</v>
      </c>
      <c r="Q39" s="93" t="s">
        <v>163</v>
      </c>
      <c r="R39" s="93" t="s">
        <v>168</v>
      </c>
      <c r="S39" s="93" t="s">
        <v>173</v>
      </c>
      <c r="T39" s="93" t="s">
        <v>305</v>
      </c>
      <c r="U39" s="93" t="s">
        <v>315</v>
      </c>
      <c r="V39" s="93" t="s">
        <v>320</v>
      </c>
      <c r="W39" s="93" t="s">
        <v>325</v>
      </c>
      <c r="X39" s="93" t="s">
        <v>370</v>
      </c>
      <c r="Y39" s="93" t="s">
        <v>380</v>
      </c>
      <c r="Z39" s="93" t="s">
        <v>395</v>
      </c>
      <c r="AA39" s="93" t="s">
        <v>401</v>
      </c>
      <c r="AB39" s="93" t="s">
        <v>406</v>
      </c>
      <c r="AC39" s="93" t="s">
        <v>777</v>
      </c>
      <c r="AD39" s="93" t="s">
        <v>782</v>
      </c>
      <c r="AE39" s="93" t="s">
        <v>847</v>
      </c>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1267</v>
      </c>
      <c r="B40" s="84" t="s">
        <v>1303</v>
      </c>
      <c r="C40" s="86" t="s">
        <v>1304</v>
      </c>
      <c r="D40" s="88" t="s">
        <v>1305</v>
      </c>
      <c r="E40" s="88" t="s">
        <v>1306</v>
      </c>
      <c r="F40" s="89" t="s">
        <v>1155</v>
      </c>
      <c r="G40" s="89" t="s">
        <v>1198</v>
      </c>
      <c r="H40" s="89">
        <v>2</v>
      </c>
      <c r="I40" s="91">
        <f>IF(COUNTIF(J40:AW40,"&lt;&gt;")=0,"",SUMPRODUCT(((Recommendations[ImplStatus]="Implemented")+(Recommendations[ImplStatus]="Compensated"))*ISNUMBER(MATCH(Recommendations[Id],J40:AW40,0)))/COUNTIF(J40:AW40,"&lt;&gt;"))</f>
        <v>0</v>
      </c>
      <c r="J40" s="93" t="s">
        <v>47</v>
      </c>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1267</v>
      </c>
      <c r="B41" s="84" t="s">
        <v>1307</v>
      </c>
      <c r="C41" s="86" t="s">
        <v>1308</v>
      </c>
      <c r="D41" s="88" t="s">
        <v>1309</v>
      </c>
      <c r="E41" s="88" t="s">
        <v>1310</v>
      </c>
      <c r="F41" s="89" t="s">
        <v>1155</v>
      </c>
      <c r="G41" s="89" t="s">
        <v>1198</v>
      </c>
      <c r="H41" s="89">
        <v>2</v>
      </c>
      <c r="I41" s="91">
        <f>IF(COUNTIF(J41:AW41,"&lt;&gt;")=0,"",SUMPRODUCT(((Recommendations[ImplStatus]="Implemented")+(Recommendations[ImplStatus]="Compensated"))*ISNUMBER(MATCH(Recommendations[Id],J41:AW41,0)))/COUNTIF(J41:AW41,"&lt;&gt;"))</f>
        <v>0</v>
      </c>
      <c r="J41" s="93" t="s">
        <v>300</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1267</v>
      </c>
      <c r="B42" s="84" t="s">
        <v>1311</v>
      </c>
      <c r="C42" s="86" t="s">
        <v>1312</v>
      </c>
      <c r="D42" s="88" t="s">
        <v>1313</v>
      </c>
      <c r="E42" s="88" t="s">
        <v>1314</v>
      </c>
      <c r="F42" s="89" t="s">
        <v>1213</v>
      </c>
      <c r="G42" s="89" t="s">
        <v>1198</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1267</v>
      </c>
      <c r="B43" s="84" t="s">
        <v>1315</v>
      </c>
      <c r="C43" s="86" t="s">
        <v>1316</v>
      </c>
      <c r="D43" s="88" t="s">
        <v>1317</v>
      </c>
      <c r="E43" s="88" t="s">
        <v>1318</v>
      </c>
      <c r="F43" s="89" t="s">
        <v>1213</v>
      </c>
      <c r="G43" s="89" t="s">
        <v>1198</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1319</v>
      </c>
      <c r="B44" s="83">
        <v>5</v>
      </c>
      <c r="C44" s="85" t="s">
        <v>21</v>
      </c>
      <c r="D44" s="87" t="s">
        <v>1320</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1319</v>
      </c>
      <c r="B45" s="84" t="s">
        <v>1321</v>
      </c>
      <c r="C45" s="86" t="s">
        <v>1322</v>
      </c>
      <c r="D45" s="88" t="s">
        <v>1323</v>
      </c>
      <c r="E45" s="88" t="s">
        <v>1324</v>
      </c>
      <c r="F45" s="89" t="s">
        <v>1298</v>
      </c>
      <c r="G45" s="89" t="s">
        <v>1156</v>
      </c>
      <c r="H45" s="89">
        <v>1</v>
      </c>
      <c r="I45" s="91">
        <f>IF(COUNTIF(J45:AW45,"&lt;&gt;")=0,"",SUMPRODUCT(((Recommendations[ImplStatus]="Implemented")+(Recommendations[ImplStatus]="Compensated"))*ISNUMBER(MATCH(Recommendations[Id],J45:AW45,0)))/COUNTIF(J45:AW45,"&lt;&gt;"))</f>
        <v>0</v>
      </c>
      <c r="J45" s="93" t="s">
        <v>86</v>
      </c>
      <c r="K45" s="93" t="s">
        <v>91</v>
      </c>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1319</v>
      </c>
      <c r="B46" s="84" t="s">
        <v>1325</v>
      </c>
      <c r="C46" s="86" t="s">
        <v>1326</v>
      </c>
      <c r="D46" s="88" t="s">
        <v>1327</v>
      </c>
      <c r="E46" s="88" t="s">
        <v>1328</v>
      </c>
      <c r="F46" s="89" t="s">
        <v>1298</v>
      </c>
      <c r="G46" s="89" t="s">
        <v>1198</v>
      </c>
      <c r="H46" s="89">
        <v>1</v>
      </c>
      <c r="I46" s="91">
        <f>IF(COUNTIF(J46:AW46,"&lt;&gt;")=0,"",SUMPRODUCT(((Recommendations[ImplStatus]="Implemented")+(Recommendations[ImplStatus]="Compensated"))*ISNUMBER(MATCH(Recommendations[Id],J46:AW46,0)))/COUNTIF(J46:AW46,"&lt;&gt;"))</f>
        <v>0</v>
      </c>
      <c r="J46" s="93" t="s">
        <v>31</v>
      </c>
      <c r="K46" s="93" t="s">
        <v>106</v>
      </c>
      <c r="L46" s="93" t="s">
        <v>264</v>
      </c>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1319</v>
      </c>
      <c r="B47" s="84" t="s">
        <v>1329</v>
      </c>
      <c r="C47" s="86" t="s">
        <v>1330</v>
      </c>
      <c r="D47" s="88" t="s">
        <v>1331</v>
      </c>
      <c r="E47" s="88" t="s">
        <v>1332</v>
      </c>
      <c r="F47" s="89" t="s">
        <v>1298</v>
      </c>
      <c r="G47" s="89" t="s">
        <v>1198</v>
      </c>
      <c r="H47" s="89">
        <v>1</v>
      </c>
      <c r="I47" s="91">
        <f>IF(COUNTIF(J47:AW47,"&lt;&gt;")=0,"",SUMPRODUCT(((Recommendations[ImplStatus]="Implemented")+(Recommendations[ImplStatus]="Compensated"))*ISNUMBER(MATCH(Recommendations[Id],J47:AW47,0)))/COUNTIF(J47:AW47,"&lt;&gt;"))</f>
        <v>0</v>
      </c>
      <c r="J47" s="93" t="s">
        <v>101</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1319</v>
      </c>
      <c r="B48" s="84" t="s">
        <v>1333</v>
      </c>
      <c r="C48" s="86" t="s">
        <v>1334</v>
      </c>
      <c r="D48" s="88" t="s">
        <v>1335</v>
      </c>
      <c r="E48" s="88" t="s">
        <v>1336</v>
      </c>
      <c r="F48" s="89" t="s">
        <v>1298</v>
      </c>
      <c r="G48" s="89" t="s">
        <v>1198</v>
      </c>
      <c r="H48" s="89">
        <v>1</v>
      </c>
      <c r="I48" s="91">
        <f>IF(COUNTIF(J48:AW48,"&lt;&gt;")=0,"",SUMPRODUCT(((Recommendations[ImplStatus]="Implemented")+(Recommendations[ImplStatus]="Compensated"))*ISNUMBER(MATCH(Recommendations[Id],J48:AW48,0)))/COUNTIF(J48:AW48,"&lt;&gt;"))</f>
        <v>0</v>
      </c>
      <c r="J48" s="93" t="s">
        <v>96</v>
      </c>
      <c r="K48" s="93" t="s">
        <v>228</v>
      </c>
      <c r="L48" s="93" t="s">
        <v>579</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1319</v>
      </c>
      <c r="B49" s="84" t="s">
        <v>1337</v>
      </c>
      <c r="C49" s="86" t="s">
        <v>1338</v>
      </c>
      <c r="D49" s="88" t="s">
        <v>1339</v>
      </c>
      <c r="E49" s="88" t="s">
        <v>1340</v>
      </c>
      <c r="F49" s="89" t="s">
        <v>1298</v>
      </c>
      <c r="G49" s="89" t="s">
        <v>1156</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1319</v>
      </c>
      <c r="B50" s="84" t="s">
        <v>1341</v>
      </c>
      <c r="C50" s="86" t="s">
        <v>1342</v>
      </c>
      <c r="D50" s="88" t="s">
        <v>1343</v>
      </c>
      <c r="E50" s="88" t="s">
        <v>1344</v>
      </c>
      <c r="F50" s="89" t="s">
        <v>1298</v>
      </c>
      <c r="G50" s="89" t="s">
        <v>1214</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1345</v>
      </c>
      <c r="B51" s="83">
        <v>6</v>
      </c>
      <c r="C51" s="85" t="s">
        <v>21</v>
      </c>
      <c r="D51" s="87" t="s">
        <v>1346</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1345</v>
      </c>
      <c r="B52" s="84" t="s">
        <v>1347</v>
      </c>
      <c r="C52" s="86" t="s">
        <v>1348</v>
      </c>
      <c r="D52" s="88" t="s">
        <v>1349</v>
      </c>
      <c r="E52" s="88" t="s">
        <v>1350</v>
      </c>
      <c r="F52" s="89" t="s">
        <v>1273</v>
      </c>
      <c r="G52" s="89" t="s">
        <v>1214</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1345</v>
      </c>
      <c r="B53" s="84" t="s">
        <v>1351</v>
      </c>
      <c r="C53" s="86" t="s">
        <v>1352</v>
      </c>
      <c r="D53" s="88" t="s">
        <v>1353</v>
      </c>
      <c r="E53" s="88" t="s">
        <v>1354</v>
      </c>
      <c r="F53" s="89" t="s">
        <v>1273</v>
      </c>
      <c r="G53" s="89" t="s">
        <v>1214</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1345</v>
      </c>
      <c r="B54" s="84" t="s">
        <v>1355</v>
      </c>
      <c r="C54" s="86" t="s">
        <v>1356</v>
      </c>
      <c r="D54" s="88" t="s">
        <v>1357</v>
      </c>
      <c r="E54" s="88" t="s">
        <v>1358</v>
      </c>
      <c r="F54" s="89" t="s">
        <v>1298</v>
      </c>
      <c r="G54" s="89" t="s">
        <v>1198</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1345</v>
      </c>
      <c r="B55" s="84" t="s">
        <v>1359</v>
      </c>
      <c r="C55" s="86" t="s">
        <v>1360</v>
      </c>
      <c r="D55" s="88" t="s">
        <v>1361</v>
      </c>
      <c r="E55" s="88" t="s">
        <v>1362</v>
      </c>
      <c r="F55" s="89" t="s">
        <v>1298</v>
      </c>
      <c r="G55" s="89" t="s">
        <v>1198</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1345</v>
      </c>
      <c r="B56" s="84" t="s">
        <v>1363</v>
      </c>
      <c r="C56" s="86" t="s">
        <v>1364</v>
      </c>
      <c r="D56" s="88" t="s">
        <v>1365</v>
      </c>
      <c r="E56" s="88" t="s">
        <v>1366</v>
      </c>
      <c r="F56" s="89" t="s">
        <v>1298</v>
      </c>
      <c r="G56" s="89" t="s">
        <v>1198</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1345</v>
      </c>
      <c r="B57" s="84" t="s">
        <v>1367</v>
      </c>
      <c r="C57" s="86" t="s">
        <v>1368</v>
      </c>
      <c r="D57" s="88" t="s">
        <v>1369</v>
      </c>
      <c r="E57" s="88" t="s">
        <v>1370</v>
      </c>
      <c r="F57" s="89" t="s">
        <v>1181</v>
      </c>
      <c r="G57" s="89" t="s">
        <v>1156</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1345</v>
      </c>
      <c r="B58" s="84" t="s">
        <v>1371</v>
      </c>
      <c r="C58" s="86" t="s">
        <v>1372</v>
      </c>
      <c r="D58" s="88" t="s">
        <v>1373</v>
      </c>
      <c r="E58" s="88" t="s">
        <v>1374</v>
      </c>
      <c r="F58" s="89" t="s">
        <v>1298</v>
      </c>
      <c r="G58" s="89" t="s">
        <v>1198</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1345</v>
      </c>
      <c r="B59" s="84" t="s">
        <v>1375</v>
      </c>
      <c r="C59" s="86" t="s">
        <v>1376</v>
      </c>
      <c r="D59" s="88" t="s">
        <v>1377</v>
      </c>
      <c r="E59" s="88" t="s">
        <v>1378</v>
      </c>
      <c r="F59" s="89" t="s">
        <v>1298</v>
      </c>
      <c r="G59" s="89" t="s">
        <v>1214</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1379</v>
      </c>
      <c r="B60" s="83">
        <v>7</v>
      </c>
      <c r="C60" s="85" t="s">
        <v>21</v>
      </c>
      <c r="D60" s="87" t="s">
        <v>1380</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1379</v>
      </c>
      <c r="B61" s="84" t="s">
        <v>1381</v>
      </c>
      <c r="C61" s="86" t="s">
        <v>1382</v>
      </c>
      <c r="D61" s="88" t="s">
        <v>1383</v>
      </c>
      <c r="E61" s="88" t="s">
        <v>1384</v>
      </c>
      <c r="F61" s="89" t="s">
        <v>1273</v>
      </c>
      <c r="G61" s="89" t="s">
        <v>1214</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1379</v>
      </c>
      <c r="B62" s="84" t="s">
        <v>1385</v>
      </c>
      <c r="C62" s="86" t="s">
        <v>1386</v>
      </c>
      <c r="D62" s="88" t="s">
        <v>1387</v>
      </c>
      <c r="E62" s="88" t="s">
        <v>1388</v>
      </c>
      <c r="F62" s="89" t="s">
        <v>1273</v>
      </c>
      <c r="G62" s="89" t="s">
        <v>1214</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1379</v>
      </c>
      <c r="B63" s="84" t="s">
        <v>1389</v>
      </c>
      <c r="C63" s="86" t="s">
        <v>1390</v>
      </c>
      <c r="D63" s="88" t="s">
        <v>1391</v>
      </c>
      <c r="E63" s="88" t="s">
        <v>1392</v>
      </c>
      <c r="F63" s="89" t="s">
        <v>1181</v>
      </c>
      <c r="G63" s="89" t="s">
        <v>1198</v>
      </c>
      <c r="H63" s="89">
        <v>1</v>
      </c>
      <c r="I63" s="91">
        <f>IF(COUNTIF(J63:AW63,"&lt;&gt;")=0,"",SUMPRODUCT(((Recommendations[ImplStatus]="Implemented")+(Recommendations[ImplStatus]="Compensated"))*ISNUMBER(MATCH(Recommendations[Id],J63:AW63,0)))/COUNTIF(J63:AW63,"&lt;&gt;"))</f>
        <v>0</v>
      </c>
      <c r="J63" s="93" t="s">
        <v>183</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1379</v>
      </c>
      <c r="B64" s="84" t="s">
        <v>1393</v>
      </c>
      <c r="C64" s="86" t="s">
        <v>1394</v>
      </c>
      <c r="D64" s="88" t="s">
        <v>1395</v>
      </c>
      <c r="E64" s="88" t="s">
        <v>1396</v>
      </c>
      <c r="F64" s="89" t="s">
        <v>1181</v>
      </c>
      <c r="G64" s="89" t="s">
        <v>1198</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1379</v>
      </c>
      <c r="B65" s="84" t="s">
        <v>1397</v>
      </c>
      <c r="C65" s="86" t="s">
        <v>1398</v>
      </c>
      <c r="D65" s="88" t="s">
        <v>1399</v>
      </c>
      <c r="E65" s="88" t="s">
        <v>1400</v>
      </c>
      <c r="F65" s="89" t="s">
        <v>1181</v>
      </c>
      <c r="G65" s="89" t="s">
        <v>1156</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1379</v>
      </c>
      <c r="B66" s="84" t="s">
        <v>1401</v>
      </c>
      <c r="C66" s="86" t="s">
        <v>1402</v>
      </c>
      <c r="D66" s="88" t="s">
        <v>1403</v>
      </c>
      <c r="E66" s="88" t="s">
        <v>1404</v>
      </c>
      <c r="F66" s="89" t="s">
        <v>1181</v>
      </c>
      <c r="G66" s="89" t="s">
        <v>1156</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1379</v>
      </c>
      <c r="B67" s="84" t="s">
        <v>1405</v>
      </c>
      <c r="C67" s="86" t="s">
        <v>1406</v>
      </c>
      <c r="D67" s="88" t="s">
        <v>1407</v>
      </c>
      <c r="E67" s="88" t="s">
        <v>1408</v>
      </c>
      <c r="F67" s="89" t="s">
        <v>1181</v>
      </c>
      <c r="G67" s="89" t="s">
        <v>1161</v>
      </c>
      <c r="H67" s="89">
        <v>2</v>
      </c>
      <c r="I67" s="91">
        <f>IF(COUNTIF(J67:AW67,"&lt;&gt;")=0,"",SUMPRODUCT(((Recommendations[ImplStatus]="Implemented")+(Recommendations[ImplStatus]="Compensated"))*ISNUMBER(MATCH(Recommendations[Id],J67:AW67,0)))/COUNTIF(J67:AW67,"&lt;&gt;"))</f>
        <v>0</v>
      </c>
      <c r="J67" s="93" t="s">
        <v>183</v>
      </c>
      <c r="K67" s="93" t="s">
        <v>772</v>
      </c>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1409</v>
      </c>
      <c r="B68" s="83">
        <v>8</v>
      </c>
      <c r="C68" s="85" t="s">
        <v>21</v>
      </c>
      <c r="D68" s="87" t="s">
        <v>1410</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1409</v>
      </c>
      <c r="B69" s="84" t="s">
        <v>1411</v>
      </c>
      <c r="C69" s="86" t="s">
        <v>1412</v>
      </c>
      <c r="D69" s="88" t="s">
        <v>1413</v>
      </c>
      <c r="E69" s="88" t="s">
        <v>1414</v>
      </c>
      <c r="F69" s="89" t="s">
        <v>1273</v>
      </c>
      <c r="G69" s="89" t="s">
        <v>1214</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1409</v>
      </c>
      <c r="B70" s="84" t="s">
        <v>1415</v>
      </c>
      <c r="C70" s="86" t="s">
        <v>1416</v>
      </c>
      <c r="D70" s="88" t="s">
        <v>1417</v>
      </c>
      <c r="E70" s="88" t="s">
        <v>1418</v>
      </c>
      <c r="F70" s="89" t="s">
        <v>1213</v>
      </c>
      <c r="G70" s="89" t="s">
        <v>1166</v>
      </c>
      <c r="H70" s="89">
        <v>1</v>
      </c>
      <c r="I70" s="91">
        <f>IF(COUNTIF(J70:AW70,"&lt;&gt;")=0,"",SUMPRODUCT(((Recommendations[ImplStatus]="Implemented")+(Recommendations[ImplStatus]="Compensated"))*ISNUMBER(MATCH(Recommendations[Id],J70:AW70,0)))/COUNTIF(J70:AW70,"&lt;&gt;"))</f>
        <v>0</v>
      </c>
      <c r="J70" s="93" t="s">
        <v>14</v>
      </c>
      <c r="K70" s="93" t="s">
        <v>116</v>
      </c>
      <c r="L70" s="93" t="s">
        <v>270</v>
      </c>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1409</v>
      </c>
      <c r="B71" s="84" t="s">
        <v>1419</v>
      </c>
      <c r="C71" s="86" t="s">
        <v>1420</v>
      </c>
      <c r="D71" s="88" t="s">
        <v>1421</v>
      </c>
      <c r="E71" s="88" t="s">
        <v>1422</v>
      </c>
      <c r="F71" s="89" t="s">
        <v>1213</v>
      </c>
      <c r="G71" s="89" t="s">
        <v>1198</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1409</v>
      </c>
      <c r="B72" s="84" t="s">
        <v>1423</v>
      </c>
      <c r="C72" s="86" t="s">
        <v>1424</v>
      </c>
      <c r="D72" s="88" t="s">
        <v>1425</v>
      </c>
      <c r="E72" s="88" t="s">
        <v>1426</v>
      </c>
      <c r="F72" s="89" t="s">
        <v>1427</v>
      </c>
      <c r="G72" s="89" t="s">
        <v>1198</v>
      </c>
      <c r="H72" s="89">
        <v>2</v>
      </c>
      <c r="I72" s="91">
        <f>IF(COUNTIF(J72:AW72,"&lt;&gt;")=0,"",SUMPRODUCT(((Recommendations[ImplStatus]="Implemented")+(Recommendations[ImplStatus]="Compensated"))*ISNUMBER(MATCH(Recommendations[Id],J72:AW72,0)))/COUNTIF(J72:AW72,"&lt;&gt;"))</f>
        <v>0</v>
      </c>
      <c r="J72" s="93" t="s">
        <v>411</v>
      </c>
      <c r="K72" s="93" t="s">
        <v>767</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1409</v>
      </c>
      <c r="B73" s="84" t="s">
        <v>1428</v>
      </c>
      <c r="C73" s="86" t="s">
        <v>1429</v>
      </c>
      <c r="D73" s="88" t="s">
        <v>1430</v>
      </c>
      <c r="E73" s="88" t="s">
        <v>1431</v>
      </c>
      <c r="F73" s="89" t="s">
        <v>1213</v>
      </c>
      <c r="G73" s="89" t="s">
        <v>1166</v>
      </c>
      <c r="H73" s="89">
        <v>2</v>
      </c>
      <c r="I73" s="91">
        <f>IF(COUNTIF(J73:AW73,"&lt;&gt;")=0,"",SUMPRODUCT(((Recommendations[ImplStatus]="Implemented")+(Recommendations[ImplStatus]="Compensated"))*ISNUMBER(MATCH(Recommendations[Id],J73:AW73,0)))/COUNTIF(J73:AW73,"&lt;&gt;"))</f>
        <v>0</v>
      </c>
      <c r="J73" s="93" t="s">
        <v>14</v>
      </c>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1409</v>
      </c>
      <c r="B74" s="84" t="s">
        <v>1432</v>
      </c>
      <c r="C74" s="86" t="s">
        <v>1433</v>
      </c>
      <c r="D74" s="88" t="s">
        <v>1434</v>
      </c>
      <c r="E74" s="88" t="s">
        <v>1435</v>
      </c>
      <c r="F74" s="89" t="s">
        <v>1213</v>
      </c>
      <c r="G74" s="89" t="s">
        <v>1166</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1409</v>
      </c>
      <c r="B75" s="84" t="s">
        <v>1436</v>
      </c>
      <c r="C75" s="86" t="s">
        <v>1437</v>
      </c>
      <c r="D75" s="88" t="s">
        <v>1438</v>
      </c>
      <c r="E75" s="88" t="s">
        <v>1439</v>
      </c>
      <c r="F75" s="89" t="s">
        <v>1213</v>
      </c>
      <c r="G75" s="89" t="s">
        <v>1166</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1409</v>
      </c>
      <c r="B76" s="84" t="s">
        <v>1440</v>
      </c>
      <c r="C76" s="86" t="s">
        <v>1441</v>
      </c>
      <c r="D76" s="88" t="s">
        <v>1442</v>
      </c>
      <c r="E76" s="88" t="s">
        <v>1443</v>
      </c>
      <c r="F76" s="89" t="s">
        <v>1213</v>
      </c>
      <c r="G76" s="89" t="s">
        <v>1166</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1409</v>
      </c>
      <c r="B77" s="84" t="s">
        <v>1444</v>
      </c>
      <c r="C77" s="86" t="s">
        <v>1445</v>
      </c>
      <c r="D77" s="88" t="s">
        <v>1446</v>
      </c>
      <c r="E77" s="88" t="s">
        <v>1447</v>
      </c>
      <c r="F77" s="89" t="s">
        <v>1213</v>
      </c>
      <c r="G77" s="89" t="s">
        <v>1166</v>
      </c>
      <c r="H77" s="89">
        <v>2</v>
      </c>
      <c r="I77" s="91">
        <f>IF(COUNTIF(J77:AW77,"&lt;&gt;")=0,"",SUMPRODUCT(((Recommendations[ImplStatus]="Implemented")+(Recommendations[ImplStatus]="Compensated"))*ISNUMBER(MATCH(Recommendations[Id],J77:AW77,0)))/COUNTIF(J77:AW77,"&lt;&gt;"))</f>
        <v>0</v>
      </c>
      <c r="J77" s="93" t="s">
        <v>270</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1409</v>
      </c>
      <c r="B78" s="84" t="s">
        <v>1448</v>
      </c>
      <c r="C78" s="86" t="s">
        <v>1449</v>
      </c>
      <c r="D78" s="88" t="s">
        <v>1450</v>
      </c>
      <c r="E78" s="88" t="s">
        <v>1451</v>
      </c>
      <c r="F78" s="89" t="s">
        <v>1213</v>
      </c>
      <c r="G78" s="89" t="s">
        <v>1198</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1409</v>
      </c>
      <c r="B79" s="84" t="s">
        <v>1452</v>
      </c>
      <c r="C79" s="86" t="s">
        <v>1453</v>
      </c>
      <c r="D79" s="88" t="s">
        <v>1454</v>
      </c>
      <c r="E79" s="88" t="s">
        <v>1455</v>
      </c>
      <c r="F79" s="89" t="s">
        <v>1213</v>
      </c>
      <c r="G79" s="89" t="s">
        <v>1166</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1409</v>
      </c>
      <c r="B80" s="84" t="s">
        <v>1456</v>
      </c>
      <c r="C80" s="86" t="s">
        <v>1457</v>
      </c>
      <c r="D80" s="88" t="s">
        <v>1458</v>
      </c>
      <c r="E80" s="88" t="s">
        <v>1459</v>
      </c>
      <c r="F80" s="89" t="s">
        <v>1213</v>
      </c>
      <c r="G80" s="89" t="s">
        <v>1166</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1460</v>
      </c>
      <c r="B81" s="83">
        <v>9</v>
      </c>
      <c r="C81" s="85" t="s">
        <v>21</v>
      </c>
      <c r="D81" s="87" t="s">
        <v>1461</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1460</v>
      </c>
      <c r="B82" s="84" t="s">
        <v>1462</v>
      </c>
      <c r="C82" s="86" t="s">
        <v>1463</v>
      </c>
      <c r="D82" s="88" t="s">
        <v>1464</v>
      </c>
      <c r="E82" s="88" t="s">
        <v>1465</v>
      </c>
      <c r="F82" s="89" t="s">
        <v>1181</v>
      </c>
      <c r="G82" s="89" t="s">
        <v>1198</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1460</v>
      </c>
      <c r="B83" s="84" t="s">
        <v>1466</v>
      </c>
      <c r="C83" s="86" t="s">
        <v>1467</v>
      </c>
      <c r="D83" s="88" t="s">
        <v>1468</v>
      </c>
      <c r="E83" s="88" t="s">
        <v>1469</v>
      </c>
      <c r="F83" s="89" t="s">
        <v>1155</v>
      </c>
      <c r="G83" s="89" t="s">
        <v>1198</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1460</v>
      </c>
      <c r="B84" s="84" t="s">
        <v>1470</v>
      </c>
      <c r="C84" s="86" t="s">
        <v>1471</v>
      </c>
      <c r="D84" s="88" t="s">
        <v>1472</v>
      </c>
      <c r="E84" s="88" t="s">
        <v>1473</v>
      </c>
      <c r="F84" s="89" t="s">
        <v>1427</v>
      </c>
      <c r="G84" s="89" t="s">
        <v>1198</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1460</v>
      </c>
      <c r="B85" s="84" t="s">
        <v>1474</v>
      </c>
      <c r="C85" s="86" t="s">
        <v>1475</v>
      </c>
      <c r="D85" s="88" t="s">
        <v>1476</v>
      </c>
      <c r="E85" s="88" t="s">
        <v>1477</v>
      </c>
      <c r="F85" s="89" t="s">
        <v>1181</v>
      </c>
      <c r="G85" s="89" t="s">
        <v>1198</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1460</v>
      </c>
      <c r="B86" s="84" t="s">
        <v>1478</v>
      </c>
      <c r="C86" s="86" t="s">
        <v>1479</v>
      </c>
      <c r="D86" s="88" t="s">
        <v>1480</v>
      </c>
      <c r="E86" s="88" t="s">
        <v>1481</v>
      </c>
      <c r="F86" s="89" t="s">
        <v>1427</v>
      </c>
      <c r="G86" s="89" t="s">
        <v>1198</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1460</v>
      </c>
      <c r="B87" s="84" t="s">
        <v>1482</v>
      </c>
      <c r="C87" s="86" t="s">
        <v>1483</v>
      </c>
      <c r="D87" s="88" t="s">
        <v>1484</v>
      </c>
      <c r="E87" s="88" t="s">
        <v>1485</v>
      </c>
      <c r="F87" s="89" t="s">
        <v>1427</v>
      </c>
      <c r="G87" s="89" t="s">
        <v>1198</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1460</v>
      </c>
      <c r="B88" s="84" t="s">
        <v>1486</v>
      </c>
      <c r="C88" s="86" t="s">
        <v>1487</v>
      </c>
      <c r="D88" s="88" t="s">
        <v>1488</v>
      </c>
      <c r="E88" s="88" t="s">
        <v>1489</v>
      </c>
      <c r="F88" s="89" t="s">
        <v>1427</v>
      </c>
      <c r="G88" s="89" t="s">
        <v>1198</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1490</v>
      </c>
      <c r="B89" s="83">
        <v>10</v>
      </c>
      <c r="C89" s="85" t="s">
        <v>21</v>
      </c>
      <c r="D89" s="87" t="s">
        <v>1491</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1490</v>
      </c>
      <c r="B90" s="84" t="s">
        <v>1492</v>
      </c>
      <c r="C90" s="86" t="s">
        <v>1493</v>
      </c>
      <c r="D90" s="88" t="s">
        <v>1494</v>
      </c>
      <c r="E90" s="88" t="s">
        <v>1495</v>
      </c>
      <c r="F90" s="89" t="s">
        <v>1155</v>
      </c>
      <c r="G90" s="89" t="s">
        <v>1166</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1490</v>
      </c>
      <c r="B91" s="84" t="s">
        <v>1496</v>
      </c>
      <c r="C91" s="86" t="s">
        <v>1497</v>
      </c>
      <c r="D91" s="88" t="s">
        <v>1498</v>
      </c>
      <c r="E91" s="88" t="s">
        <v>1499</v>
      </c>
      <c r="F91" s="89" t="s">
        <v>1155</v>
      </c>
      <c r="G91" s="89" t="s">
        <v>1198</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1490</v>
      </c>
      <c r="B92" s="84" t="s">
        <v>1500</v>
      </c>
      <c r="C92" s="86" t="s">
        <v>1501</v>
      </c>
      <c r="D92" s="88" t="s">
        <v>1502</v>
      </c>
      <c r="E92" s="88" t="s">
        <v>1503</v>
      </c>
      <c r="F92" s="89" t="s">
        <v>1155</v>
      </c>
      <c r="G92" s="89" t="s">
        <v>1198</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1490</v>
      </c>
      <c r="B93" s="84" t="s">
        <v>1504</v>
      </c>
      <c r="C93" s="86" t="s">
        <v>1505</v>
      </c>
      <c r="D93" s="88" t="s">
        <v>1506</v>
      </c>
      <c r="E93" s="88" t="s">
        <v>1507</v>
      </c>
      <c r="F93" s="89" t="s">
        <v>1155</v>
      </c>
      <c r="G93" s="89" t="s">
        <v>1166</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1490</v>
      </c>
      <c r="B94" s="84" t="s">
        <v>1508</v>
      </c>
      <c r="C94" s="86" t="s">
        <v>1509</v>
      </c>
      <c r="D94" s="88" t="s">
        <v>1510</v>
      </c>
      <c r="E94" s="88" t="s">
        <v>1511</v>
      </c>
      <c r="F94" s="89" t="s">
        <v>1155</v>
      </c>
      <c r="G94" s="89" t="s">
        <v>1198</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1490</v>
      </c>
      <c r="B95" s="84" t="s">
        <v>1512</v>
      </c>
      <c r="C95" s="86" t="s">
        <v>1513</v>
      </c>
      <c r="D95" s="88" t="s">
        <v>1514</v>
      </c>
      <c r="E95" s="88" t="s">
        <v>1515</v>
      </c>
      <c r="F95" s="89" t="s">
        <v>1155</v>
      </c>
      <c r="G95" s="89" t="s">
        <v>1198</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1490</v>
      </c>
      <c r="B96" s="84" t="s">
        <v>1516</v>
      </c>
      <c r="C96" s="86" t="s">
        <v>1517</v>
      </c>
      <c r="D96" s="88" t="s">
        <v>1518</v>
      </c>
      <c r="E96" s="88" t="s">
        <v>1519</v>
      </c>
      <c r="F96" s="89" t="s">
        <v>1155</v>
      </c>
      <c r="G96" s="89" t="s">
        <v>1166</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1520</v>
      </c>
      <c r="B97" s="83">
        <v>11</v>
      </c>
      <c r="C97" s="85" t="s">
        <v>21</v>
      </c>
      <c r="D97" s="87" t="s">
        <v>1521</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1520</v>
      </c>
      <c r="B98" s="84" t="s">
        <v>1522</v>
      </c>
      <c r="C98" s="86" t="s">
        <v>1523</v>
      </c>
      <c r="D98" s="88" t="s">
        <v>1524</v>
      </c>
      <c r="E98" s="88" t="s">
        <v>1525</v>
      </c>
      <c r="F98" s="89" t="s">
        <v>1273</v>
      </c>
      <c r="G98" s="89" t="s">
        <v>1214</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1520</v>
      </c>
      <c r="B99" s="84" t="s">
        <v>1526</v>
      </c>
      <c r="C99" s="86" t="s">
        <v>1527</v>
      </c>
      <c r="D99" s="88" t="s">
        <v>1528</v>
      </c>
      <c r="E99" s="88" t="s">
        <v>1529</v>
      </c>
      <c r="F99" s="89" t="s">
        <v>1213</v>
      </c>
      <c r="G99" s="89" t="s">
        <v>1530</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1520</v>
      </c>
      <c r="B100" s="84" t="s">
        <v>1531</v>
      </c>
      <c r="C100" s="86" t="s">
        <v>1532</v>
      </c>
      <c r="D100" s="88" t="s">
        <v>1533</v>
      </c>
      <c r="E100" s="88" t="s">
        <v>1534</v>
      </c>
      <c r="F100" s="89" t="s">
        <v>1213</v>
      </c>
      <c r="G100" s="89" t="s">
        <v>1198</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1520</v>
      </c>
      <c r="B101" s="84" t="s">
        <v>1535</v>
      </c>
      <c r="C101" s="86" t="s">
        <v>1536</v>
      </c>
      <c r="D101" s="88" t="s">
        <v>1537</v>
      </c>
      <c r="E101" s="88" t="s">
        <v>1538</v>
      </c>
      <c r="F101" s="89" t="s">
        <v>1213</v>
      </c>
      <c r="G101" s="89" t="s">
        <v>1530</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1520</v>
      </c>
      <c r="B102" s="84" t="s">
        <v>1539</v>
      </c>
      <c r="C102" s="86" t="s">
        <v>1540</v>
      </c>
      <c r="D102" s="88" t="s">
        <v>1541</v>
      </c>
      <c r="E102" s="88" t="s">
        <v>1542</v>
      </c>
      <c r="F102" s="89" t="s">
        <v>1213</v>
      </c>
      <c r="G102" s="89" t="s">
        <v>1530</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1543</v>
      </c>
      <c r="B103" s="83">
        <v>12</v>
      </c>
      <c r="C103" s="85" t="s">
        <v>21</v>
      </c>
      <c r="D103" s="87" t="s">
        <v>1544</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1543</v>
      </c>
      <c r="B104" s="84" t="s">
        <v>1545</v>
      </c>
      <c r="C104" s="86" t="s">
        <v>1546</v>
      </c>
      <c r="D104" s="88" t="s">
        <v>1547</v>
      </c>
      <c r="E104" s="88" t="s">
        <v>1548</v>
      </c>
      <c r="F104" s="89" t="s">
        <v>1427</v>
      </c>
      <c r="G104" s="89" t="s">
        <v>1198</v>
      </c>
      <c r="H104" s="89">
        <v>1</v>
      </c>
      <c r="I104" s="91">
        <f>IF(COUNTIF(J104:AW104,"&lt;&gt;")=0,"",SUMPRODUCT(((Recommendations[ImplStatus]="Implemented")+(Recommendations[ImplStatus]="Compensated"))*ISNUMBER(MATCH(Recommendations[Id],J104:AW104,0)))/COUNTIF(J104:AW104,"&lt;&gt;"))</f>
        <v>0</v>
      </c>
      <c r="J104" s="93" t="s">
        <v>772</v>
      </c>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1543</v>
      </c>
      <c r="B105" s="84" t="s">
        <v>1549</v>
      </c>
      <c r="C105" s="86" t="s">
        <v>1550</v>
      </c>
      <c r="D105" s="88" t="s">
        <v>1551</v>
      </c>
      <c r="E105" s="88" t="s">
        <v>1552</v>
      </c>
      <c r="F105" s="89" t="s">
        <v>1427</v>
      </c>
      <c r="G105" s="89" t="s">
        <v>1198</v>
      </c>
      <c r="H105" s="89">
        <v>2</v>
      </c>
      <c r="I105" s="91">
        <f>IF(COUNTIF(J105:AW105,"&lt;&gt;")=0,"",SUMPRODUCT(((Recommendations[ImplStatus]="Implemented")+(Recommendations[ImplStatus]="Compensated"))*ISNUMBER(MATCH(Recommendations[Id],J105:AW105,0)))/COUNTIF(J105:AW105,"&lt;&gt;"))</f>
        <v>0</v>
      </c>
      <c r="J105" s="93" t="s">
        <v>25</v>
      </c>
      <c r="K105" s="93" t="s">
        <v>52</v>
      </c>
      <c r="L105" s="93" t="s">
        <v>57</v>
      </c>
      <c r="M105" s="93" t="s">
        <v>81</v>
      </c>
      <c r="N105" s="93" t="s">
        <v>223</v>
      </c>
      <c r="O105" s="93" t="s">
        <v>233</v>
      </c>
      <c r="P105" s="93" t="s">
        <v>239</v>
      </c>
      <c r="Q105" s="93" t="s">
        <v>244</v>
      </c>
      <c r="R105" s="93" t="s">
        <v>249</v>
      </c>
      <c r="S105" s="93" t="s">
        <v>254</v>
      </c>
      <c r="T105" s="93" t="s">
        <v>280</v>
      </c>
      <c r="U105" s="93" t="s">
        <v>285</v>
      </c>
      <c r="V105" s="93" t="s">
        <v>290</v>
      </c>
      <c r="W105" s="93" t="s">
        <v>330</v>
      </c>
      <c r="X105" s="93" t="s">
        <v>335</v>
      </c>
      <c r="Y105" s="93" t="s">
        <v>345</v>
      </c>
      <c r="Z105" s="93" t="s">
        <v>360</v>
      </c>
      <c r="AA105" s="93" t="s">
        <v>471</v>
      </c>
      <c r="AB105" s="93" t="s">
        <v>495</v>
      </c>
      <c r="AC105" s="93" t="s">
        <v>550</v>
      </c>
      <c r="AD105" s="93" t="s">
        <v>584</v>
      </c>
      <c r="AE105" s="93" t="s">
        <v>594</v>
      </c>
      <c r="AF105" s="93" t="s">
        <v>599</v>
      </c>
      <c r="AG105" s="93" t="s">
        <v>604</v>
      </c>
      <c r="AH105" s="93" t="s">
        <v>609</v>
      </c>
      <c r="AI105" s="93" t="s">
        <v>614</v>
      </c>
      <c r="AJ105" s="93" t="s">
        <v>619</v>
      </c>
      <c r="AK105" s="93" t="s">
        <v>624</v>
      </c>
      <c r="AL105" s="93" t="s">
        <v>629</v>
      </c>
      <c r="AM105" s="93" t="s">
        <v>634</v>
      </c>
      <c r="AN105" s="93" t="s">
        <v>639</v>
      </c>
      <c r="AO105" s="93" t="s">
        <v>644</v>
      </c>
      <c r="AP105" s="93" t="s">
        <v>648</v>
      </c>
      <c r="AQ105" s="93" t="s">
        <v>658</v>
      </c>
      <c r="AR105" s="93" t="s">
        <v>663</v>
      </c>
      <c r="AS105" s="93" t="s">
        <v>687</v>
      </c>
      <c r="AT105" s="93" t="s">
        <v>697</v>
      </c>
      <c r="AU105" s="93" t="s">
        <v>737</v>
      </c>
      <c r="AV105" s="93" t="s">
        <v>752</v>
      </c>
      <c r="AW105" s="104"/>
    </row>
    <row r="106" spans="1:49" ht="60" customHeight="1" x14ac:dyDescent="0.35">
      <c r="A106" s="101" t="s">
        <v>1543</v>
      </c>
      <c r="B106" s="84" t="s">
        <v>1553</v>
      </c>
      <c r="C106" s="86" t="s">
        <v>1554</v>
      </c>
      <c r="D106" s="88" t="s">
        <v>1555</v>
      </c>
      <c r="E106" s="88" t="s">
        <v>1556</v>
      </c>
      <c r="F106" s="89" t="s">
        <v>1427</v>
      </c>
      <c r="G106" s="89" t="s">
        <v>1198</v>
      </c>
      <c r="H106" s="89">
        <v>2</v>
      </c>
      <c r="I106" s="91">
        <f>IF(COUNTIF(J106:AW106,"&lt;&gt;")=0,"",SUMPRODUCT(((Recommendations[ImplStatus]="Implemented")+(Recommendations[ImplStatus]="Compensated"))*ISNUMBER(MATCH(Recommendations[Id],J106:AW106,0)))/COUNTIF(J106:AW106,"&lt;&gt;"))</f>
        <v>0</v>
      </c>
      <c r="J106" s="93" t="s">
        <v>52</v>
      </c>
      <c r="K106" s="93" t="s">
        <v>290</v>
      </c>
      <c r="L106" s="93" t="s">
        <v>416</v>
      </c>
      <c r="M106" s="93" t="s">
        <v>421</v>
      </c>
      <c r="N106" s="93" t="s">
        <v>426</v>
      </c>
      <c r="O106" s="93" t="s">
        <v>431</v>
      </c>
      <c r="P106" s="93" t="s">
        <v>436</v>
      </c>
      <c r="Q106" s="93" t="s">
        <v>441</v>
      </c>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1543</v>
      </c>
      <c r="B107" s="84" t="s">
        <v>1557</v>
      </c>
      <c r="C107" s="86" t="s">
        <v>1558</v>
      </c>
      <c r="D107" s="88" t="s">
        <v>1559</v>
      </c>
      <c r="E107" s="88" t="s">
        <v>1560</v>
      </c>
      <c r="F107" s="89" t="s">
        <v>1273</v>
      </c>
      <c r="G107" s="89" t="s">
        <v>1214</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1543</v>
      </c>
      <c r="B108" s="84" t="s">
        <v>1561</v>
      </c>
      <c r="C108" s="86" t="s">
        <v>1562</v>
      </c>
      <c r="D108" s="88" t="s">
        <v>1563</v>
      </c>
      <c r="E108" s="88" t="s">
        <v>1564</v>
      </c>
      <c r="F108" s="89" t="s">
        <v>1427</v>
      </c>
      <c r="G108" s="89" t="s">
        <v>1198</v>
      </c>
      <c r="H108" s="89">
        <v>2</v>
      </c>
      <c r="I108" s="91">
        <f>IF(COUNTIF(J108:AW108,"&lt;&gt;")=0,"",SUMPRODUCT(((Recommendations[ImplStatus]="Implemented")+(Recommendations[ImplStatus]="Compensated"))*ISNUMBER(MATCH(Recommendations[Id],J108:AW108,0)))/COUNTIF(J108:AW108,"&lt;&gt;"))</f>
        <v>0</v>
      </c>
      <c r="J108" s="93" t="s">
        <v>198</v>
      </c>
      <c r="K108" s="93" t="s">
        <v>213</v>
      </c>
      <c r="L108" s="93" t="s">
        <v>259</v>
      </c>
      <c r="M108" s="93" t="s">
        <v>574</v>
      </c>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1543</v>
      </c>
      <c r="B109" s="84" t="s">
        <v>1565</v>
      </c>
      <c r="C109" s="86" t="s">
        <v>1566</v>
      </c>
      <c r="D109" s="88" t="s">
        <v>1567</v>
      </c>
      <c r="E109" s="88" t="s">
        <v>1568</v>
      </c>
      <c r="F109" s="89" t="s">
        <v>1427</v>
      </c>
      <c r="G109" s="89" t="s">
        <v>1198</v>
      </c>
      <c r="H109" s="89">
        <v>2</v>
      </c>
      <c r="I109" s="91">
        <f>IF(COUNTIF(J109:AW109,"&lt;&gt;")=0,"",SUMPRODUCT(((Recommendations[ImplStatus]="Implemented")+(Recommendations[ImplStatus]="Compensated"))*ISNUMBER(MATCH(Recommendations[Id],J109:AW109,0)))/COUNTIF(J109:AW109,"&lt;&gt;"))</f>
        <v>0</v>
      </c>
      <c r="J109" s="93" t="s">
        <v>111</v>
      </c>
      <c r="K109" s="93" t="s">
        <v>203</v>
      </c>
      <c r="L109" s="93" t="s">
        <v>545</v>
      </c>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1543</v>
      </c>
      <c r="B110" s="84" t="s">
        <v>1569</v>
      </c>
      <c r="C110" s="86" t="s">
        <v>1570</v>
      </c>
      <c r="D110" s="88" t="s">
        <v>1571</v>
      </c>
      <c r="E110" s="88" t="s">
        <v>1572</v>
      </c>
      <c r="F110" s="89" t="s">
        <v>1155</v>
      </c>
      <c r="G110" s="89" t="s">
        <v>1198</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1543</v>
      </c>
      <c r="B111" s="84" t="s">
        <v>1573</v>
      </c>
      <c r="C111" s="86" t="s">
        <v>1574</v>
      </c>
      <c r="D111" s="88" t="s">
        <v>1575</v>
      </c>
      <c r="E111" s="88" t="s">
        <v>1576</v>
      </c>
      <c r="F111" s="89" t="s">
        <v>1155</v>
      </c>
      <c r="G111" s="89" t="s">
        <v>1198</v>
      </c>
      <c r="H111" s="89">
        <v>3</v>
      </c>
      <c r="I111" s="91">
        <f>IF(COUNTIF(J111:AW111,"&lt;&gt;")=0,"",SUMPRODUCT(((Recommendations[ImplStatus]="Implemented")+(Recommendations[ImplStatus]="Compensated"))*ISNUMBER(MATCH(Recommendations[Id],J111:AW111,0)))/COUNTIF(J111:AW111,"&lt;&gt;"))</f>
        <v>0</v>
      </c>
      <c r="J111" s="93" t="s">
        <v>345</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1577</v>
      </c>
      <c r="B112" s="83">
        <v>13</v>
      </c>
      <c r="C112" s="85" t="s">
        <v>21</v>
      </c>
      <c r="D112" s="87" t="s">
        <v>1578</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1577</v>
      </c>
      <c r="B113" s="84" t="s">
        <v>1579</v>
      </c>
      <c r="C113" s="86" t="s">
        <v>1580</v>
      </c>
      <c r="D113" s="88" t="s">
        <v>1581</v>
      </c>
      <c r="E113" s="88" t="s">
        <v>1582</v>
      </c>
      <c r="F113" s="89" t="s">
        <v>1427</v>
      </c>
      <c r="G113" s="89" t="s">
        <v>1166</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1577</v>
      </c>
      <c r="B114" s="84" t="s">
        <v>1583</v>
      </c>
      <c r="C114" s="86" t="s">
        <v>1584</v>
      </c>
      <c r="D114" s="88" t="s">
        <v>1585</v>
      </c>
      <c r="E114" s="88" t="s">
        <v>1586</v>
      </c>
      <c r="F114" s="89" t="s">
        <v>1155</v>
      </c>
      <c r="G114" s="89" t="s">
        <v>1166</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1577</v>
      </c>
      <c r="B115" s="84" t="s">
        <v>1587</v>
      </c>
      <c r="C115" s="86" t="s">
        <v>1588</v>
      </c>
      <c r="D115" s="88" t="s">
        <v>1589</v>
      </c>
      <c r="E115" s="88" t="s">
        <v>1590</v>
      </c>
      <c r="F115" s="89" t="s">
        <v>1427</v>
      </c>
      <c r="G115" s="89" t="s">
        <v>1166</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1577</v>
      </c>
      <c r="B116" s="84" t="s">
        <v>1591</v>
      </c>
      <c r="C116" s="86" t="s">
        <v>1592</v>
      </c>
      <c r="D116" s="88" t="s">
        <v>1593</v>
      </c>
      <c r="E116" s="88" t="s">
        <v>1594</v>
      </c>
      <c r="F116" s="89" t="s">
        <v>1427</v>
      </c>
      <c r="G116" s="89" t="s">
        <v>1198</v>
      </c>
      <c r="H116" s="89">
        <v>2</v>
      </c>
      <c r="I116" s="91">
        <f>IF(COUNTIF(J116:AW116,"&lt;&gt;")=0,"",SUMPRODUCT(((Recommendations[ImplStatus]="Implemented")+(Recommendations[ImplStatus]="Compensated"))*ISNUMBER(MATCH(Recommendations[Id],J116:AW116,0)))/COUNTIF(J116:AW116,"&lt;&gt;"))</f>
        <v>0</v>
      </c>
      <c r="J116" s="93" t="s">
        <v>57</v>
      </c>
      <c r="K116" s="93" t="s">
        <v>62</v>
      </c>
      <c r="L116" s="93" t="s">
        <v>67</v>
      </c>
      <c r="M116" s="93" t="s">
        <v>71</v>
      </c>
      <c r="N116" s="93" t="s">
        <v>81</v>
      </c>
      <c r="O116" s="93" t="s">
        <v>188</v>
      </c>
      <c r="P116" s="93" t="s">
        <v>193</v>
      </c>
      <c r="Q116" s="93" t="s">
        <v>223</v>
      </c>
      <c r="R116" s="93" t="s">
        <v>249</v>
      </c>
      <c r="S116" s="93" t="s">
        <v>275</v>
      </c>
      <c r="T116" s="93" t="s">
        <v>355</v>
      </c>
      <c r="U116" s="93" t="s">
        <v>360</v>
      </c>
      <c r="V116" s="93" t="s">
        <v>375</v>
      </c>
      <c r="W116" s="93" t="s">
        <v>451</v>
      </c>
      <c r="X116" s="93" t="s">
        <v>456</v>
      </c>
      <c r="Y116" s="93" t="s">
        <v>461</v>
      </c>
      <c r="Z116" s="93" t="s">
        <v>466</v>
      </c>
      <c r="AA116" s="93" t="s">
        <v>471</v>
      </c>
      <c r="AB116" s="93" t="s">
        <v>475</v>
      </c>
      <c r="AC116" s="93" t="s">
        <v>480</v>
      </c>
      <c r="AD116" s="93" t="s">
        <v>485</v>
      </c>
      <c r="AE116" s="93" t="s">
        <v>490</v>
      </c>
      <c r="AF116" s="93" t="s">
        <v>500</v>
      </c>
      <c r="AG116" s="93" t="s">
        <v>505</v>
      </c>
      <c r="AH116" s="93" t="s">
        <v>510</v>
      </c>
      <c r="AI116" s="93" t="s">
        <v>515</v>
      </c>
      <c r="AJ116" s="93" t="s">
        <v>520</v>
      </c>
      <c r="AK116" s="93" t="s">
        <v>525</v>
      </c>
      <c r="AL116" s="93" t="s">
        <v>530</v>
      </c>
      <c r="AM116" s="93" t="s">
        <v>540</v>
      </c>
      <c r="AN116" s="93" t="s">
        <v>555</v>
      </c>
      <c r="AO116" s="93" t="s">
        <v>560</v>
      </c>
      <c r="AP116" s="93" t="s">
        <v>565</v>
      </c>
      <c r="AQ116" s="93" t="s">
        <v>570</v>
      </c>
      <c r="AR116" s="93" t="s">
        <v>584</v>
      </c>
      <c r="AS116" s="93" t="s">
        <v>604</v>
      </c>
      <c r="AT116" s="93" t="s">
        <v>624</v>
      </c>
      <c r="AU116" s="93" t="s">
        <v>653</v>
      </c>
      <c r="AV116" s="93" t="s">
        <v>663</v>
      </c>
      <c r="AW116" s="104" t="s">
        <v>668</v>
      </c>
    </row>
    <row r="117" spans="1:49" ht="60" customHeight="1" x14ac:dyDescent="0.35">
      <c r="A117" s="101" t="s">
        <v>1577</v>
      </c>
      <c r="B117" s="84" t="s">
        <v>1595</v>
      </c>
      <c r="C117" s="86" t="s">
        <v>1596</v>
      </c>
      <c r="D117" s="88" t="s">
        <v>1597</v>
      </c>
      <c r="E117" s="88" t="s">
        <v>1598</v>
      </c>
      <c r="F117" s="89" t="s">
        <v>1155</v>
      </c>
      <c r="G117" s="89" t="s">
        <v>1198</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1577</v>
      </c>
      <c r="B118" s="84" t="s">
        <v>1599</v>
      </c>
      <c r="C118" s="86" t="s">
        <v>1600</v>
      </c>
      <c r="D118" s="88" t="s">
        <v>1601</v>
      </c>
      <c r="E118" s="88" t="s">
        <v>1602</v>
      </c>
      <c r="F118" s="89" t="s">
        <v>1427</v>
      </c>
      <c r="G118" s="89" t="s">
        <v>1166</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1577</v>
      </c>
      <c r="B119" s="84" t="s">
        <v>1603</v>
      </c>
      <c r="C119" s="86" t="s">
        <v>1604</v>
      </c>
      <c r="D119" s="88" t="s">
        <v>1605</v>
      </c>
      <c r="E119" s="88" t="s">
        <v>1606</v>
      </c>
      <c r="F119" s="89" t="s">
        <v>1155</v>
      </c>
      <c r="G119" s="89" t="s">
        <v>1198</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1577</v>
      </c>
      <c r="B120" s="84" t="s">
        <v>1607</v>
      </c>
      <c r="C120" s="86" t="s">
        <v>1608</v>
      </c>
      <c r="D120" s="88" t="s">
        <v>1609</v>
      </c>
      <c r="E120" s="88" t="s">
        <v>1610</v>
      </c>
      <c r="F120" s="89" t="s">
        <v>1427</v>
      </c>
      <c r="G120" s="89" t="s">
        <v>1198</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1577</v>
      </c>
      <c r="B121" s="84" t="s">
        <v>1611</v>
      </c>
      <c r="C121" s="86" t="s">
        <v>1612</v>
      </c>
      <c r="D121" s="88" t="s">
        <v>1613</v>
      </c>
      <c r="E121" s="88" t="s">
        <v>1614</v>
      </c>
      <c r="F121" s="89" t="s">
        <v>1427</v>
      </c>
      <c r="G121" s="89" t="s">
        <v>1198</v>
      </c>
      <c r="H121" s="89">
        <v>3</v>
      </c>
      <c r="I121" s="91">
        <f>IF(COUNTIF(J121:AW121,"&lt;&gt;")=0,"",SUMPRODUCT(((Recommendations[ImplStatus]="Implemented")+(Recommendations[ImplStatus]="Compensated"))*ISNUMBER(MATCH(Recommendations[Id],J121:AW121,0)))/COUNTIF(J121:AW121,"&lt;&gt;"))</f>
        <v>0</v>
      </c>
      <c r="J121" s="93" t="s">
        <v>340</v>
      </c>
      <c r="K121" s="93" t="s">
        <v>707</v>
      </c>
      <c r="L121" s="93" t="s">
        <v>712</v>
      </c>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1577</v>
      </c>
      <c r="B122" s="84" t="s">
        <v>1615</v>
      </c>
      <c r="C122" s="86" t="s">
        <v>1616</v>
      </c>
      <c r="D122" s="88" t="s">
        <v>1617</v>
      </c>
      <c r="E122" s="88" t="s">
        <v>1618</v>
      </c>
      <c r="F122" s="89" t="s">
        <v>1427</v>
      </c>
      <c r="G122" s="89" t="s">
        <v>1198</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1577</v>
      </c>
      <c r="B123" s="84" t="s">
        <v>1619</v>
      </c>
      <c r="C123" s="86" t="s">
        <v>1620</v>
      </c>
      <c r="D123" s="88" t="s">
        <v>1621</v>
      </c>
      <c r="E123" s="88" t="s">
        <v>1622</v>
      </c>
      <c r="F123" s="89" t="s">
        <v>1427</v>
      </c>
      <c r="G123" s="89" t="s">
        <v>1166</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1623</v>
      </c>
      <c r="B124" s="83">
        <v>14</v>
      </c>
      <c r="C124" s="85" t="s">
        <v>21</v>
      </c>
      <c r="D124" s="87" t="s">
        <v>1624</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1623</v>
      </c>
      <c r="B125" s="84" t="s">
        <v>1625</v>
      </c>
      <c r="C125" s="86" t="s">
        <v>1626</v>
      </c>
      <c r="D125" s="88" t="s">
        <v>1627</v>
      </c>
      <c r="E125" s="88" t="s">
        <v>1628</v>
      </c>
      <c r="F125" s="89" t="s">
        <v>1273</v>
      </c>
      <c r="G125" s="89" t="s">
        <v>1214</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1623</v>
      </c>
      <c r="B126" s="84" t="s">
        <v>1629</v>
      </c>
      <c r="C126" s="86" t="s">
        <v>1630</v>
      </c>
      <c r="D126" s="88" t="s">
        <v>1631</v>
      </c>
      <c r="E126" s="88" t="s">
        <v>1632</v>
      </c>
      <c r="F126" s="89" t="s">
        <v>1298</v>
      </c>
      <c r="G126" s="89" t="s">
        <v>1198</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1623</v>
      </c>
      <c r="B127" s="84" t="s">
        <v>1633</v>
      </c>
      <c r="C127" s="86" t="s">
        <v>1634</v>
      </c>
      <c r="D127" s="88" t="s">
        <v>1635</v>
      </c>
      <c r="E127" s="88" t="s">
        <v>1636</v>
      </c>
      <c r="F127" s="89" t="s">
        <v>1298</v>
      </c>
      <c r="G127" s="89" t="s">
        <v>1198</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1623</v>
      </c>
      <c r="B128" s="84" t="s">
        <v>1637</v>
      </c>
      <c r="C128" s="86" t="s">
        <v>1638</v>
      </c>
      <c r="D128" s="88" t="s">
        <v>1639</v>
      </c>
      <c r="E128" s="88" t="s">
        <v>1640</v>
      </c>
      <c r="F128" s="89" t="s">
        <v>1298</v>
      </c>
      <c r="G128" s="89" t="s">
        <v>1198</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1623</v>
      </c>
      <c r="B129" s="84" t="s">
        <v>1641</v>
      </c>
      <c r="C129" s="86" t="s">
        <v>1642</v>
      </c>
      <c r="D129" s="88" t="s">
        <v>1643</v>
      </c>
      <c r="E129" s="88" t="s">
        <v>1644</v>
      </c>
      <c r="F129" s="89" t="s">
        <v>1298</v>
      </c>
      <c r="G129" s="89" t="s">
        <v>1198</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1623</v>
      </c>
      <c r="B130" s="84" t="s">
        <v>1645</v>
      </c>
      <c r="C130" s="86" t="s">
        <v>1646</v>
      </c>
      <c r="D130" s="88" t="s">
        <v>1647</v>
      </c>
      <c r="E130" s="88" t="s">
        <v>1648</v>
      </c>
      <c r="F130" s="89" t="s">
        <v>1298</v>
      </c>
      <c r="G130" s="89" t="s">
        <v>1198</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1623</v>
      </c>
      <c r="B131" s="84" t="s">
        <v>1649</v>
      </c>
      <c r="C131" s="86" t="s">
        <v>1650</v>
      </c>
      <c r="D131" s="88" t="s">
        <v>1651</v>
      </c>
      <c r="E131" s="88" t="s">
        <v>1652</v>
      </c>
      <c r="F131" s="89" t="s">
        <v>1298</v>
      </c>
      <c r="G131" s="89" t="s">
        <v>1198</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1623</v>
      </c>
      <c r="B132" s="84" t="s">
        <v>1653</v>
      </c>
      <c r="C132" s="86" t="s">
        <v>1654</v>
      </c>
      <c r="D132" s="88" t="s">
        <v>1655</v>
      </c>
      <c r="E132" s="88" t="s">
        <v>1656</v>
      </c>
      <c r="F132" s="89" t="s">
        <v>1298</v>
      </c>
      <c r="G132" s="89" t="s">
        <v>1198</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1623</v>
      </c>
      <c r="B133" s="84" t="s">
        <v>1657</v>
      </c>
      <c r="C133" s="86" t="s">
        <v>1658</v>
      </c>
      <c r="D133" s="88" t="s">
        <v>1659</v>
      </c>
      <c r="E133" s="88" t="s">
        <v>1660</v>
      </c>
      <c r="F133" s="89" t="s">
        <v>1298</v>
      </c>
      <c r="G133" s="89" t="s">
        <v>1198</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1661</v>
      </c>
      <c r="B134" s="83">
        <v>15</v>
      </c>
      <c r="C134" s="85" t="s">
        <v>21</v>
      </c>
      <c r="D134" s="87" t="s">
        <v>1662</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1661</v>
      </c>
      <c r="B135" s="84" t="s">
        <v>1663</v>
      </c>
      <c r="C135" s="86" t="s">
        <v>1664</v>
      </c>
      <c r="D135" s="88" t="s">
        <v>1665</v>
      </c>
      <c r="E135" s="88" t="s">
        <v>1666</v>
      </c>
      <c r="F135" s="89" t="s">
        <v>1298</v>
      </c>
      <c r="G135" s="89" t="s">
        <v>1156</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1661</v>
      </c>
      <c r="B136" s="84" t="s">
        <v>1667</v>
      </c>
      <c r="C136" s="86" t="s">
        <v>1668</v>
      </c>
      <c r="D136" s="88" t="s">
        <v>1669</v>
      </c>
      <c r="E136" s="88" t="s">
        <v>1670</v>
      </c>
      <c r="F136" s="89" t="s">
        <v>1273</v>
      </c>
      <c r="G136" s="89" t="s">
        <v>1214</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1661</v>
      </c>
      <c r="B137" s="84" t="s">
        <v>1671</v>
      </c>
      <c r="C137" s="86" t="s">
        <v>1672</v>
      </c>
      <c r="D137" s="88" t="s">
        <v>1673</v>
      </c>
      <c r="E137" s="88" t="s">
        <v>1674</v>
      </c>
      <c r="F137" s="89" t="s">
        <v>1298</v>
      </c>
      <c r="G137" s="89" t="s">
        <v>1214</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1661</v>
      </c>
      <c r="B138" s="84" t="s">
        <v>1675</v>
      </c>
      <c r="C138" s="86" t="s">
        <v>1676</v>
      </c>
      <c r="D138" s="88" t="s">
        <v>1677</v>
      </c>
      <c r="E138" s="88" t="s">
        <v>1678</v>
      </c>
      <c r="F138" s="89" t="s">
        <v>1273</v>
      </c>
      <c r="G138" s="89" t="s">
        <v>1214</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1661</v>
      </c>
      <c r="B139" s="84" t="s">
        <v>1679</v>
      </c>
      <c r="C139" s="86" t="s">
        <v>1680</v>
      </c>
      <c r="D139" s="88" t="s">
        <v>1681</v>
      </c>
      <c r="E139" s="88" t="s">
        <v>1682</v>
      </c>
      <c r="F139" s="89" t="s">
        <v>1298</v>
      </c>
      <c r="G139" s="89" t="s">
        <v>1214</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1661</v>
      </c>
      <c r="B140" s="84" t="s">
        <v>1683</v>
      </c>
      <c r="C140" s="86" t="s">
        <v>1684</v>
      </c>
      <c r="D140" s="88" t="s">
        <v>1685</v>
      </c>
      <c r="E140" s="88" t="s">
        <v>1686</v>
      </c>
      <c r="F140" s="89" t="s">
        <v>1213</v>
      </c>
      <c r="G140" s="89" t="s">
        <v>1214</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1661</v>
      </c>
      <c r="B141" s="84" t="s">
        <v>1687</v>
      </c>
      <c r="C141" s="86" t="s">
        <v>1688</v>
      </c>
      <c r="D141" s="88" t="s">
        <v>1689</v>
      </c>
      <c r="E141" s="88" t="s">
        <v>1690</v>
      </c>
      <c r="F141" s="89" t="s">
        <v>1213</v>
      </c>
      <c r="G141" s="89" t="s">
        <v>1198</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1691</v>
      </c>
      <c r="B142" s="83">
        <v>16</v>
      </c>
      <c r="C142" s="85" t="s">
        <v>21</v>
      </c>
      <c r="D142" s="87" t="s">
        <v>1692</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1691</v>
      </c>
      <c r="B143" s="84" t="s">
        <v>1693</v>
      </c>
      <c r="C143" s="86" t="s">
        <v>1694</v>
      </c>
      <c r="D143" s="88" t="s">
        <v>1695</v>
      </c>
      <c r="E143" s="88" t="s">
        <v>1696</v>
      </c>
      <c r="F143" s="89" t="s">
        <v>1273</v>
      </c>
      <c r="G143" s="89" t="s">
        <v>1214</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1691</v>
      </c>
      <c r="B144" s="84" t="s">
        <v>1697</v>
      </c>
      <c r="C144" s="86" t="s">
        <v>1698</v>
      </c>
      <c r="D144" s="88" t="s">
        <v>1699</v>
      </c>
      <c r="E144" s="88" t="s">
        <v>1700</v>
      </c>
      <c r="F144" s="89" t="s">
        <v>1273</v>
      </c>
      <c r="G144" s="89" t="s">
        <v>1214</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1691</v>
      </c>
      <c r="B145" s="84" t="s">
        <v>1701</v>
      </c>
      <c r="C145" s="86" t="s">
        <v>1702</v>
      </c>
      <c r="D145" s="88" t="s">
        <v>1703</v>
      </c>
      <c r="E145" s="88" t="s">
        <v>1704</v>
      </c>
      <c r="F145" s="89" t="s">
        <v>1181</v>
      </c>
      <c r="G145" s="89" t="s">
        <v>1166</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1691</v>
      </c>
      <c r="B146" s="84" t="s">
        <v>1705</v>
      </c>
      <c r="C146" s="86" t="s">
        <v>1706</v>
      </c>
      <c r="D146" s="88" t="s">
        <v>1707</v>
      </c>
      <c r="E146" s="88" t="s">
        <v>1708</v>
      </c>
      <c r="F146" s="89" t="s">
        <v>1181</v>
      </c>
      <c r="G146" s="89" t="s">
        <v>1156</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1691</v>
      </c>
      <c r="B147" s="84" t="s">
        <v>1709</v>
      </c>
      <c r="C147" s="86" t="s">
        <v>1710</v>
      </c>
      <c r="D147" s="88" t="s">
        <v>1711</v>
      </c>
      <c r="E147" s="88" t="s">
        <v>1712</v>
      </c>
      <c r="F147" s="89" t="s">
        <v>1181</v>
      </c>
      <c r="G147" s="89" t="s">
        <v>1198</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1691</v>
      </c>
      <c r="B148" s="84" t="s">
        <v>1713</v>
      </c>
      <c r="C148" s="86" t="s">
        <v>1714</v>
      </c>
      <c r="D148" s="88" t="s">
        <v>1715</v>
      </c>
      <c r="E148" s="88" t="s">
        <v>1716</v>
      </c>
      <c r="F148" s="89" t="s">
        <v>1273</v>
      </c>
      <c r="G148" s="89" t="s">
        <v>1214</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1691</v>
      </c>
      <c r="B149" s="84" t="s">
        <v>1717</v>
      </c>
      <c r="C149" s="86" t="s">
        <v>1718</v>
      </c>
      <c r="D149" s="88" t="s">
        <v>1719</v>
      </c>
      <c r="E149" s="88" t="s">
        <v>1720</v>
      </c>
      <c r="F149" s="89" t="s">
        <v>1181</v>
      </c>
      <c r="G149" s="89" t="s">
        <v>1198</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1691</v>
      </c>
      <c r="B150" s="84" t="s">
        <v>1721</v>
      </c>
      <c r="C150" s="86" t="s">
        <v>1722</v>
      </c>
      <c r="D150" s="88" t="s">
        <v>1723</v>
      </c>
      <c r="E150" s="88" t="s">
        <v>1724</v>
      </c>
      <c r="F150" s="89" t="s">
        <v>1427</v>
      </c>
      <c r="G150" s="89" t="s">
        <v>1198</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1691</v>
      </c>
      <c r="B151" s="84" t="s">
        <v>1725</v>
      </c>
      <c r="C151" s="86" t="s">
        <v>1726</v>
      </c>
      <c r="D151" s="88" t="s">
        <v>1727</v>
      </c>
      <c r="E151" s="88" t="s">
        <v>1728</v>
      </c>
      <c r="F151" s="89" t="s">
        <v>1298</v>
      </c>
      <c r="G151" s="89" t="s">
        <v>1198</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1691</v>
      </c>
      <c r="B152" s="84" t="s">
        <v>1729</v>
      </c>
      <c r="C152" s="86" t="s">
        <v>1730</v>
      </c>
      <c r="D152" s="88" t="s">
        <v>1731</v>
      </c>
      <c r="E152" s="88" t="s">
        <v>1732</v>
      </c>
      <c r="F152" s="89" t="s">
        <v>1181</v>
      </c>
      <c r="G152" s="89" t="s">
        <v>1198</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1691</v>
      </c>
      <c r="B153" s="84" t="s">
        <v>1733</v>
      </c>
      <c r="C153" s="86" t="s">
        <v>1734</v>
      </c>
      <c r="D153" s="88" t="s">
        <v>1735</v>
      </c>
      <c r="E153" s="88" t="s">
        <v>1736</v>
      </c>
      <c r="F153" s="89" t="s">
        <v>1181</v>
      </c>
      <c r="G153" s="89" t="s">
        <v>1198</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1691</v>
      </c>
      <c r="B154" s="84" t="s">
        <v>1737</v>
      </c>
      <c r="C154" s="86" t="s">
        <v>1738</v>
      </c>
      <c r="D154" s="88" t="s">
        <v>1739</v>
      </c>
      <c r="E154" s="88" t="s">
        <v>1740</v>
      </c>
      <c r="F154" s="89" t="s">
        <v>1181</v>
      </c>
      <c r="G154" s="89" t="s">
        <v>1198</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1691</v>
      </c>
      <c r="B155" s="84" t="s">
        <v>1741</v>
      </c>
      <c r="C155" s="86" t="s">
        <v>1742</v>
      </c>
      <c r="D155" s="88" t="s">
        <v>1743</v>
      </c>
      <c r="E155" s="88" t="s">
        <v>1744</v>
      </c>
      <c r="F155" s="89" t="s">
        <v>1181</v>
      </c>
      <c r="G155" s="89" t="s">
        <v>1166</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1691</v>
      </c>
      <c r="B156" s="84" t="s">
        <v>1745</v>
      </c>
      <c r="C156" s="86" t="s">
        <v>1746</v>
      </c>
      <c r="D156" s="88" t="s">
        <v>1747</v>
      </c>
      <c r="E156" s="88" t="s">
        <v>1748</v>
      </c>
      <c r="F156" s="89" t="s">
        <v>1181</v>
      </c>
      <c r="G156" s="89" t="s">
        <v>1198</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1749</v>
      </c>
      <c r="B157" s="83">
        <v>17</v>
      </c>
      <c r="C157" s="85" t="s">
        <v>21</v>
      </c>
      <c r="D157" s="87" t="s">
        <v>1750</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1749</v>
      </c>
      <c r="B158" s="84" t="s">
        <v>1751</v>
      </c>
      <c r="C158" s="86" t="s">
        <v>1752</v>
      </c>
      <c r="D158" s="88" t="s">
        <v>1753</v>
      </c>
      <c r="E158" s="88" t="s">
        <v>1754</v>
      </c>
      <c r="F158" s="89" t="s">
        <v>1298</v>
      </c>
      <c r="G158" s="89" t="s">
        <v>1161</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1749</v>
      </c>
      <c r="B159" s="84" t="s">
        <v>1755</v>
      </c>
      <c r="C159" s="86" t="s">
        <v>1756</v>
      </c>
      <c r="D159" s="88" t="s">
        <v>1757</v>
      </c>
      <c r="E159" s="88" t="s">
        <v>1758</v>
      </c>
      <c r="F159" s="89" t="s">
        <v>1273</v>
      </c>
      <c r="G159" s="89" t="s">
        <v>1214</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1749</v>
      </c>
      <c r="B160" s="84" t="s">
        <v>1759</v>
      </c>
      <c r="C160" s="86" t="s">
        <v>1760</v>
      </c>
      <c r="D160" s="88" t="s">
        <v>1761</v>
      </c>
      <c r="E160" s="88" t="s">
        <v>1762</v>
      </c>
      <c r="F160" s="89" t="s">
        <v>1273</v>
      </c>
      <c r="G160" s="89" t="s">
        <v>1214</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1749</v>
      </c>
      <c r="B161" s="84" t="s">
        <v>1763</v>
      </c>
      <c r="C161" s="86" t="s">
        <v>1764</v>
      </c>
      <c r="D161" s="88" t="s">
        <v>1765</v>
      </c>
      <c r="E161" s="88" t="s">
        <v>1766</v>
      </c>
      <c r="F161" s="89" t="s">
        <v>1273</v>
      </c>
      <c r="G161" s="89" t="s">
        <v>1214</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1749</v>
      </c>
      <c r="B162" s="84" t="s">
        <v>1767</v>
      </c>
      <c r="C162" s="86" t="s">
        <v>1768</v>
      </c>
      <c r="D162" s="88" t="s">
        <v>1769</v>
      </c>
      <c r="E162" s="88" t="s">
        <v>1770</v>
      </c>
      <c r="F162" s="89" t="s">
        <v>1298</v>
      </c>
      <c r="G162" s="89" t="s">
        <v>1161</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1749</v>
      </c>
      <c r="B163" s="84" t="s">
        <v>1771</v>
      </c>
      <c r="C163" s="86" t="s">
        <v>1772</v>
      </c>
      <c r="D163" s="88" t="s">
        <v>1773</v>
      </c>
      <c r="E163" s="88" t="s">
        <v>1774</v>
      </c>
      <c r="F163" s="89" t="s">
        <v>1298</v>
      </c>
      <c r="G163" s="89" t="s">
        <v>1161</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1749</v>
      </c>
      <c r="B164" s="84" t="s">
        <v>1775</v>
      </c>
      <c r="C164" s="86" t="s">
        <v>1776</v>
      </c>
      <c r="D164" s="88" t="s">
        <v>1777</v>
      </c>
      <c r="E164" s="88" t="s">
        <v>1778</v>
      </c>
      <c r="F164" s="89" t="s">
        <v>1298</v>
      </c>
      <c r="G164" s="89" t="s">
        <v>1530</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1749</v>
      </c>
      <c r="B165" s="84" t="s">
        <v>1779</v>
      </c>
      <c r="C165" s="86" t="s">
        <v>1780</v>
      </c>
      <c r="D165" s="88" t="s">
        <v>1781</v>
      </c>
      <c r="E165" s="88" t="s">
        <v>1782</v>
      </c>
      <c r="F165" s="89" t="s">
        <v>1298</v>
      </c>
      <c r="G165" s="89" t="s">
        <v>1530</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1749</v>
      </c>
      <c r="B166" s="84" t="s">
        <v>1783</v>
      </c>
      <c r="C166" s="86" t="s">
        <v>1784</v>
      </c>
      <c r="D166" s="88" t="s">
        <v>1785</v>
      </c>
      <c r="E166" s="88" t="s">
        <v>1786</v>
      </c>
      <c r="F166" s="89" t="s">
        <v>1273</v>
      </c>
      <c r="G166" s="89" t="s">
        <v>1530</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1787</v>
      </c>
      <c r="B167" s="83">
        <v>18</v>
      </c>
      <c r="C167" s="85" t="s">
        <v>21</v>
      </c>
      <c r="D167" s="87" t="s">
        <v>1788</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1787</v>
      </c>
      <c r="B168" s="84" t="s">
        <v>1789</v>
      </c>
      <c r="C168" s="86" t="s">
        <v>1790</v>
      </c>
      <c r="D168" s="88" t="s">
        <v>1791</v>
      </c>
      <c r="E168" s="88" t="s">
        <v>1792</v>
      </c>
      <c r="F168" s="89" t="s">
        <v>1273</v>
      </c>
      <c r="G168" s="89" t="s">
        <v>1214</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1787</v>
      </c>
      <c r="B169" s="84" t="s">
        <v>1793</v>
      </c>
      <c r="C169" s="86" t="s">
        <v>1794</v>
      </c>
      <c r="D169" s="88" t="s">
        <v>1795</v>
      </c>
      <c r="E169" s="88" t="s">
        <v>1796</v>
      </c>
      <c r="F169" s="89" t="s">
        <v>1427</v>
      </c>
      <c r="G169" s="89" t="s">
        <v>1166</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1787</v>
      </c>
      <c r="B170" s="84" t="s">
        <v>1797</v>
      </c>
      <c r="C170" s="86" t="s">
        <v>1798</v>
      </c>
      <c r="D170" s="88" t="s">
        <v>1799</v>
      </c>
      <c r="E170" s="88" t="s">
        <v>1800</v>
      </c>
      <c r="F170" s="89" t="s">
        <v>1427</v>
      </c>
      <c r="G170" s="89" t="s">
        <v>1198</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1787</v>
      </c>
      <c r="B171" s="84" t="s">
        <v>1801</v>
      </c>
      <c r="C171" s="86" t="s">
        <v>1802</v>
      </c>
      <c r="D171" s="88" t="s">
        <v>1803</v>
      </c>
      <c r="E171" s="88" t="s">
        <v>1804</v>
      </c>
      <c r="F171" s="89" t="s">
        <v>1427</v>
      </c>
      <c r="G171" s="89" t="s">
        <v>1198</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1787</v>
      </c>
      <c r="B172" s="94" t="s">
        <v>1805</v>
      </c>
      <c r="C172" s="95" t="s">
        <v>1806</v>
      </c>
      <c r="D172" s="96" t="s">
        <v>1807</v>
      </c>
      <c r="E172" s="96" t="s">
        <v>1808</v>
      </c>
      <c r="F172" s="97" t="s">
        <v>1427</v>
      </c>
      <c r="G172" s="97" t="s">
        <v>1166</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852</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IFERROR(INDEX('Recommendations'!$H$2:$H$167, MATCH(J2,'Recommendations'!$A$2:$A$167,0))="Implemented", FALSE))</xm:f>
            <x14:dxf>
              <font>
                <color rgb="FF000000"/>
              </font>
              <fill>
                <patternFill>
                  <bgColor rgb="FF3C7D22"/>
                </patternFill>
              </fill>
            </x14:dxf>
          </x14:cfRule>
          <x14:cfRule type="expression" priority="2" id="{00000000-000E-0000-0400-000002000000}">
            <xm:f>AND(J2&lt;&gt;"", IFERROR(INDEX('Recommendations'!$H$2:$H$167, MATCH(J2,'Recommendations'!$A$2:$A$167,0))="Compensated", FALSE))</xm:f>
            <x14:dxf>
              <font>
                <color rgb="FF000000"/>
              </font>
              <fill>
                <patternFill>
                  <bgColor rgb="FFC6E0B4"/>
                </patternFill>
              </fill>
            </x14:dxf>
          </x14:cfRule>
          <x14:cfRule type="expression" priority="3" id="{00000000-000E-0000-0400-000003000000}">
            <xm:f>AND(J2&lt;&gt;"", IFERROR(INDEX('Recommendations'!$H$2:$H$167, MATCH(J2,'Recommendations'!$A$2:$A$167,0))="Testing", FALSE))</xm:f>
            <x14:dxf>
              <font>
                <color rgb="FF000000"/>
              </font>
              <fill>
                <patternFill>
                  <bgColor rgb="FFFFC000"/>
                </patternFill>
              </fill>
            </x14:dxf>
          </x14:cfRule>
          <x14:cfRule type="expression" priority="4" id="{00000000-000E-0000-0400-000004000000}">
            <xm:f>AND(J2&lt;&gt;"", IFERROR(INDEX('Recommendations'!$H$2:$H$167, MATCH(J2,'Recommendations'!$A$2:$A$167,0))="Failed", FALSE))</xm:f>
            <x14:dxf>
              <font>
                <color rgb="FF000000"/>
              </font>
              <fill>
                <patternFill>
                  <bgColor rgb="FFD82891"/>
                </patternFill>
              </fill>
            </x14:dxf>
          </x14:cfRule>
          <x14:cfRule type="expression" priority="5" id="{00000000-000E-0000-0400-000005000000}">
            <xm:f>AND(J2&lt;&gt;"", IFERROR(INDEX('Recommendations'!$H$2:$H$167, MATCH(J2,'Recommendations'!$A$2:$A$167,0))="Risk Accepted", FALSE))</xm:f>
            <x14:dxf>
              <font>
                <color rgb="FF000000"/>
              </font>
              <fill>
                <patternFill>
                  <bgColor rgb="FFD9D9D9"/>
                </patternFill>
              </fill>
            </x14:dxf>
          </x14:cfRule>
          <x14:cfRule type="expression" priority="6" id="{00000000-000E-0000-0400-000006000000}">
            <xm:f>AND(J2&lt;&gt;"", IFERROR(INDEX('Recommendations'!$H$2:$H$167, MATCH(J2,'Recommendations'!$A$2:$A$167,0))="N/A",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1809</v>
      </c>
      <c r="C1" s="124" t="s">
        <v>10</v>
      </c>
      <c r="D1" s="124" t="s">
        <v>1014</v>
      </c>
      <c r="E1" s="124" t="s">
        <v>1810</v>
      </c>
      <c r="F1" s="124" t="s">
        <v>1811</v>
      </c>
      <c r="G1" s="124" t="s">
        <v>1108</v>
      </c>
      <c r="H1" s="124" t="s">
        <v>1109</v>
      </c>
      <c r="I1" s="124" t="s">
        <v>1110</v>
      </c>
      <c r="J1" s="124" t="s">
        <v>1111</v>
      </c>
      <c r="K1" s="124" t="s">
        <v>1112</v>
      </c>
      <c r="L1" s="124" t="s">
        <v>1113</v>
      </c>
      <c r="M1" s="124" t="s">
        <v>1114</v>
      </c>
      <c r="N1" s="124" t="s">
        <v>1115</v>
      </c>
      <c r="O1" s="124" t="s">
        <v>1116</v>
      </c>
      <c r="P1" s="124" t="s">
        <v>1117</v>
      </c>
      <c r="Q1" s="124" t="s">
        <v>1118</v>
      </c>
      <c r="R1" s="124" t="s">
        <v>1119</v>
      </c>
      <c r="S1" s="124" t="s">
        <v>1120</v>
      </c>
      <c r="T1" s="124" t="s">
        <v>1121</v>
      </c>
      <c r="U1" s="124" t="s">
        <v>1122</v>
      </c>
      <c r="V1" s="124" t="s">
        <v>1123</v>
      </c>
      <c r="W1" s="124" t="s">
        <v>1124</v>
      </c>
      <c r="X1" s="124" t="s">
        <v>1125</v>
      </c>
      <c r="Y1" s="124" t="s">
        <v>1126</v>
      </c>
      <c r="Z1" s="124" t="s">
        <v>1127</v>
      </c>
      <c r="AA1" s="124" t="s">
        <v>1128</v>
      </c>
      <c r="AB1" s="124" t="s">
        <v>1129</v>
      </c>
      <c r="AC1" s="124" t="s">
        <v>1130</v>
      </c>
      <c r="AD1" s="124" t="s">
        <v>1131</v>
      </c>
      <c r="AE1" s="124" t="s">
        <v>1132</v>
      </c>
      <c r="AF1" s="124" t="s">
        <v>1133</v>
      </c>
      <c r="AG1" s="124" t="s">
        <v>1134</v>
      </c>
      <c r="AH1" s="124" t="s">
        <v>1135</v>
      </c>
      <c r="AI1" s="124" t="s">
        <v>1136</v>
      </c>
      <c r="AJ1" s="124" t="s">
        <v>1137</v>
      </c>
      <c r="AK1" s="124" t="s">
        <v>1138</v>
      </c>
      <c r="AL1" s="124" t="s">
        <v>1139</v>
      </c>
      <c r="AM1" s="124" t="s">
        <v>1140</v>
      </c>
      <c r="AN1" s="124" t="s">
        <v>1141</v>
      </c>
      <c r="AO1" s="124" t="s">
        <v>1142</v>
      </c>
      <c r="AP1" s="124" t="s">
        <v>1143</v>
      </c>
      <c r="AQ1" s="124" t="s">
        <v>1144</v>
      </c>
      <c r="AR1" s="124" t="s">
        <v>1145</v>
      </c>
      <c r="AS1" s="124" t="s">
        <v>1146</v>
      </c>
      <c r="AT1" s="124" t="s">
        <v>1147</v>
      </c>
      <c r="AU1" s="125" t="s">
        <v>1148</v>
      </c>
    </row>
    <row r="2" spans="1:47" ht="60" customHeight="1" x14ac:dyDescent="0.35">
      <c r="A2" s="119" t="s">
        <v>1812</v>
      </c>
      <c r="B2" s="109" t="s">
        <v>1813</v>
      </c>
      <c r="C2" s="110" t="s">
        <v>1814</v>
      </c>
      <c r="D2" s="110" t="s">
        <v>1815</v>
      </c>
      <c r="E2" s="110" t="s">
        <v>1816</v>
      </c>
      <c r="F2" s="111" t="s">
        <v>1817</v>
      </c>
      <c r="G2" s="112" t="str">
        <f>IF(COUNTIF(H2:AU2,"&lt;&gt;")=0,"",SUMPRODUCT(((Recommendations[ImplStatus]="Implemented")+(Recommendations[ImplStatus]="Compensated"))*ISNUMBER(MATCH(Recommendations[Id],H2:AU2,0)))/COUNTIF(H2:AU2,"&lt;&gt;"))</f>
        <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1818</v>
      </c>
      <c r="B3" s="109" t="s">
        <v>1819</v>
      </c>
      <c r="C3" s="110" t="s">
        <v>1820</v>
      </c>
      <c r="D3" s="110" t="s">
        <v>1821</v>
      </c>
      <c r="E3" s="110" t="s">
        <v>1822</v>
      </c>
      <c r="F3" s="111" t="s">
        <v>1823</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1824</v>
      </c>
      <c r="B4" s="109" t="s">
        <v>1825</v>
      </c>
      <c r="C4" s="110" t="s">
        <v>1826</v>
      </c>
      <c r="D4" s="110" t="s">
        <v>1827</v>
      </c>
      <c r="E4" s="110" t="s">
        <v>1828</v>
      </c>
      <c r="F4" s="111" t="s">
        <v>1829</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1830</v>
      </c>
      <c r="B5" s="109" t="s">
        <v>1831</v>
      </c>
      <c r="C5" s="110" t="s">
        <v>1832</v>
      </c>
      <c r="D5" s="110" t="s">
        <v>1833</v>
      </c>
      <c r="E5" s="110" t="s">
        <v>1834</v>
      </c>
      <c r="F5" s="111" t="s">
        <v>1835</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1836</v>
      </c>
      <c r="B6" s="109" t="s">
        <v>1837</v>
      </c>
      <c r="C6" s="110" t="s">
        <v>1838</v>
      </c>
      <c r="D6" s="110" t="s">
        <v>1839</v>
      </c>
      <c r="E6" s="110" t="s">
        <v>21</v>
      </c>
      <c r="F6" s="111" t="s">
        <v>1840</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1841</v>
      </c>
      <c r="B7" s="109" t="s">
        <v>11</v>
      </c>
      <c r="C7" s="110" t="s">
        <v>1842</v>
      </c>
      <c r="D7" s="110" t="s">
        <v>1843</v>
      </c>
      <c r="E7" s="110" t="s">
        <v>21</v>
      </c>
      <c r="F7" s="111" t="s">
        <v>1844</v>
      </c>
      <c r="G7" s="112" t="str">
        <f>IF(COUNTIF(H7:AU7,"&lt;&gt;")=0,"",SUMPRODUCT(((Recommendations[ImplStatus]="Implemented")+(Recommendations[ImplStatus]="Compensated"))*ISNUMBER(MATCH(Recommendations[Id],H7:AU7,0)))/COUNTIF(H7:AU7,"&lt;&gt;"))</f>
        <v/>
      </c>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1845</v>
      </c>
      <c r="B8" s="109" t="s">
        <v>1846</v>
      </c>
      <c r="C8" s="110" t="s">
        <v>1847</v>
      </c>
      <c r="D8" s="110" t="s">
        <v>1848</v>
      </c>
      <c r="E8" s="110" t="s">
        <v>21</v>
      </c>
      <c r="F8" s="111" t="s">
        <v>1849</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1850</v>
      </c>
      <c r="B9" s="109" t="s">
        <v>1851</v>
      </c>
      <c r="C9" s="110" t="s">
        <v>1852</v>
      </c>
      <c r="D9" s="110" t="s">
        <v>1853</v>
      </c>
      <c r="E9" s="110" t="s">
        <v>21</v>
      </c>
      <c r="F9" s="111" t="s">
        <v>1854</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1855</v>
      </c>
      <c r="B10" s="109" t="s">
        <v>1856</v>
      </c>
      <c r="C10" s="110" t="s">
        <v>1857</v>
      </c>
      <c r="D10" s="110" t="s">
        <v>1858</v>
      </c>
      <c r="E10" s="110" t="s">
        <v>21</v>
      </c>
      <c r="F10" s="111" t="s">
        <v>1859</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1860</v>
      </c>
      <c r="B11" s="109" t="s">
        <v>1861</v>
      </c>
      <c r="C11" s="110" t="s">
        <v>1862</v>
      </c>
      <c r="D11" s="110" t="s">
        <v>1863</v>
      </c>
      <c r="E11" s="110" t="s">
        <v>21</v>
      </c>
      <c r="F11" s="111" t="s">
        <v>1864</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1865</v>
      </c>
      <c r="B12" s="109" t="s">
        <v>1866</v>
      </c>
      <c r="C12" s="110" t="s">
        <v>1867</v>
      </c>
      <c r="D12" s="110" t="s">
        <v>1868</v>
      </c>
      <c r="E12" s="110" t="s">
        <v>21</v>
      </c>
      <c r="F12" s="111" t="s">
        <v>1869</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1870</v>
      </c>
      <c r="B13" s="109" t="s">
        <v>1871</v>
      </c>
      <c r="C13" s="110" t="s">
        <v>1872</v>
      </c>
      <c r="D13" s="110" t="s">
        <v>1873</v>
      </c>
      <c r="E13" s="110" t="s">
        <v>21</v>
      </c>
      <c r="F13" s="111" t="s">
        <v>1874</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1875</v>
      </c>
      <c r="B14" s="109" t="s">
        <v>1876</v>
      </c>
      <c r="C14" s="110" t="s">
        <v>1877</v>
      </c>
      <c r="D14" s="110" t="s">
        <v>1878</v>
      </c>
      <c r="E14" s="110" t="s">
        <v>21</v>
      </c>
      <c r="F14" s="111" t="s">
        <v>1879</v>
      </c>
      <c r="G14" s="112" t="str">
        <f>IF(COUNTIF(H14:AU14,"&lt;&gt;")=0,"",SUMPRODUCT(((Recommendations[ImplStatus]="Implemented")+(Recommendations[ImplStatus]="Compensated"))*ISNUMBER(MATCH(Recommendations[Id],H14:AU14,0)))/COUNTIF(H14:AU14,"&lt;&gt;"))</f>
        <v/>
      </c>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1880</v>
      </c>
      <c r="B15" s="109" t="s">
        <v>1881</v>
      </c>
      <c r="C15" s="110" t="s">
        <v>1882</v>
      </c>
      <c r="D15" s="110" t="s">
        <v>1883</v>
      </c>
      <c r="E15" s="110" t="s">
        <v>21</v>
      </c>
      <c r="F15" s="111" t="s">
        <v>1884</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1885</v>
      </c>
      <c r="B16" s="109" t="s">
        <v>1886</v>
      </c>
      <c r="C16" s="110" t="s">
        <v>1887</v>
      </c>
      <c r="D16" s="110" t="s">
        <v>1888</v>
      </c>
      <c r="E16" s="110" t="s">
        <v>21</v>
      </c>
      <c r="F16" s="111" t="s">
        <v>1889</v>
      </c>
      <c r="G16" s="112" t="str">
        <f>IF(COUNTIF(H16:AU16,"&lt;&gt;")=0,"",SUMPRODUCT(((Recommendations[ImplStatus]="Implemented")+(Recommendations[ImplStatus]="Compensated"))*ISNUMBER(MATCH(Recommendations[Id],H16:AU16,0)))/COUNTIF(H16:AU16,"&lt;&gt;"))</f>
        <v/>
      </c>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1890</v>
      </c>
      <c r="B17" s="109" t="s">
        <v>1891</v>
      </c>
      <c r="C17" s="110" t="s">
        <v>1892</v>
      </c>
      <c r="D17" s="110" t="s">
        <v>1893</v>
      </c>
      <c r="E17" s="110" t="s">
        <v>21</v>
      </c>
      <c r="F17" s="111" t="s">
        <v>1894</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1895</v>
      </c>
      <c r="B18" s="109" t="s">
        <v>1896</v>
      </c>
      <c r="C18" s="110" t="s">
        <v>1897</v>
      </c>
      <c r="D18" s="110" t="s">
        <v>1898</v>
      </c>
      <c r="E18" s="110" t="s">
        <v>21</v>
      </c>
      <c r="F18" s="111" t="s">
        <v>1899</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1900</v>
      </c>
      <c r="B19" s="109" t="s">
        <v>1901</v>
      </c>
      <c r="C19" s="110" t="s">
        <v>1902</v>
      </c>
      <c r="D19" s="110" t="s">
        <v>1903</v>
      </c>
      <c r="E19" s="110" t="s">
        <v>21</v>
      </c>
      <c r="F19" s="111" t="s">
        <v>1904</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1905</v>
      </c>
      <c r="B20" s="109" t="s">
        <v>1906</v>
      </c>
      <c r="C20" s="110" t="s">
        <v>1907</v>
      </c>
      <c r="D20" s="110" t="s">
        <v>1908</v>
      </c>
      <c r="E20" s="110" t="s">
        <v>21</v>
      </c>
      <c r="F20" s="111" t="s">
        <v>1909</v>
      </c>
      <c r="G20" s="112">
        <f>IF(COUNTIF(H20:AU20,"&lt;&gt;")=0,"",SUMPRODUCT(((Recommendations[ImplStatus]="Implemented")+(Recommendations[ImplStatus]="Compensated"))*ISNUMBER(MATCH(Recommendations[Id],H20:AU20,0)))/COUNTIF(H20:AU20,"&lt;&gt;"))</f>
        <v>0</v>
      </c>
      <c r="H20" s="113" t="s">
        <v>25</v>
      </c>
      <c r="I20" s="113" t="s">
        <v>57</v>
      </c>
      <c r="J20" s="113" t="s">
        <v>62</v>
      </c>
      <c r="K20" s="113" t="s">
        <v>67</v>
      </c>
      <c r="L20" s="113" t="s">
        <v>71</v>
      </c>
      <c r="M20" s="113" t="s">
        <v>81</v>
      </c>
      <c r="N20" s="113" t="s">
        <v>111</v>
      </c>
      <c r="O20" s="113" t="s">
        <v>127</v>
      </c>
      <c r="P20" s="113" t="s">
        <v>148</v>
      </c>
      <c r="Q20" s="113" t="s">
        <v>153</v>
      </c>
      <c r="R20" s="113" t="s">
        <v>158</v>
      </c>
      <c r="S20" s="113" t="s">
        <v>163</v>
      </c>
      <c r="T20" s="113" t="s">
        <v>188</v>
      </c>
      <c r="U20" s="113" t="s">
        <v>193</v>
      </c>
      <c r="V20" s="113" t="s">
        <v>203</v>
      </c>
      <c r="W20" s="113" t="s">
        <v>223</v>
      </c>
      <c r="X20" s="113" t="s">
        <v>249</v>
      </c>
      <c r="Y20" s="113" t="s">
        <v>275</v>
      </c>
      <c r="Z20" s="113" t="s">
        <v>325</v>
      </c>
      <c r="AA20" s="113" t="s">
        <v>355</v>
      </c>
      <c r="AB20" s="113" t="s">
        <v>360</v>
      </c>
      <c r="AC20" s="113" t="s">
        <v>375</v>
      </c>
      <c r="AD20" s="113" t="s">
        <v>380</v>
      </c>
      <c r="AE20" s="113" t="s">
        <v>406</v>
      </c>
      <c r="AF20" s="113" t="s">
        <v>451</v>
      </c>
      <c r="AG20" s="113" t="s">
        <v>456</v>
      </c>
      <c r="AH20" s="113" t="s">
        <v>461</v>
      </c>
      <c r="AI20" s="113" t="s">
        <v>466</v>
      </c>
      <c r="AJ20" s="113" t="s">
        <v>471</v>
      </c>
      <c r="AK20" s="113" t="s">
        <v>475</v>
      </c>
      <c r="AL20" s="113" t="s">
        <v>480</v>
      </c>
      <c r="AM20" s="113" t="s">
        <v>485</v>
      </c>
      <c r="AN20" s="113" t="s">
        <v>490</v>
      </c>
      <c r="AO20" s="113" t="s">
        <v>500</v>
      </c>
      <c r="AP20" s="113" t="s">
        <v>505</v>
      </c>
      <c r="AQ20" s="113" t="s">
        <v>510</v>
      </c>
      <c r="AR20" s="113" t="s">
        <v>515</v>
      </c>
      <c r="AS20" s="113" t="s">
        <v>520</v>
      </c>
      <c r="AT20" s="113" t="s">
        <v>525</v>
      </c>
      <c r="AU20" s="121" t="s">
        <v>530</v>
      </c>
    </row>
    <row r="21" spans="1:47" ht="60" customHeight="1" x14ac:dyDescent="0.35">
      <c r="A21" s="119" t="s">
        <v>1910</v>
      </c>
      <c r="B21" s="109" t="s">
        <v>1911</v>
      </c>
      <c r="C21" s="110" t="s">
        <v>1912</v>
      </c>
      <c r="D21" s="110" t="s">
        <v>1913</v>
      </c>
      <c r="E21" s="110" t="s">
        <v>1914</v>
      </c>
      <c r="F21" s="111" t="s">
        <v>1915</v>
      </c>
      <c r="G21" s="112">
        <f>IF(COUNTIF(H21:AU21,"&lt;&gt;")=0,"",SUMPRODUCT(((Recommendations[ImplStatus]="Implemented")+(Recommendations[ImplStatus]="Compensated"))*ISNUMBER(MATCH(Recommendations[Id],H21:AU21,0)))/COUNTIF(H21:AU21,"&lt;&gt;"))</f>
        <v>0</v>
      </c>
      <c r="H21" s="113" t="s">
        <v>52</v>
      </c>
      <c r="I21" s="113" t="s">
        <v>290</v>
      </c>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1916</v>
      </c>
      <c r="B22" s="109" t="s">
        <v>1917</v>
      </c>
      <c r="C22" s="110" t="s">
        <v>1918</v>
      </c>
      <c r="D22" s="110" t="s">
        <v>1919</v>
      </c>
      <c r="E22" s="110" t="s">
        <v>1920</v>
      </c>
      <c r="F22" s="111" t="s">
        <v>1921</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1922</v>
      </c>
      <c r="B23" s="109" t="s">
        <v>1923</v>
      </c>
      <c r="C23" s="110" t="s">
        <v>1924</v>
      </c>
      <c r="D23" s="110" t="s">
        <v>1925</v>
      </c>
      <c r="E23" s="110" t="s">
        <v>1926</v>
      </c>
      <c r="F23" s="111" t="s">
        <v>1927</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1928</v>
      </c>
      <c r="B24" s="109" t="s">
        <v>1929</v>
      </c>
      <c r="C24" s="110" t="s">
        <v>1930</v>
      </c>
      <c r="D24" s="110" t="s">
        <v>1931</v>
      </c>
      <c r="E24" s="110" t="s">
        <v>21</v>
      </c>
      <c r="F24" s="111" t="s">
        <v>1932</v>
      </c>
      <c r="G24" s="112">
        <f>IF(COUNTIF(H24:AU24,"&lt;&gt;")=0,"",SUMPRODUCT(((Recommendations[ImplStatus]="Implemented")+(Recommendations[ImplStatus]="Compensated"))*ISNUMBER(MATCH(Recommendations[Id],H24:AU24,0)))/COUNTIF(H24:AU24,"&lt;&gt;"))</f>
        <v>0</v>
      </c>
      <c r="H24" s="113" t="s">
        <v>340</v>
      </c>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1933</v>
      </c>
      <c r="B25" s="109" t="s">
        <v>1934</v>
      </c>
      <c r="C25" s="110" t="s">
        <v>1935</v>
      </c>
      <c r="D25" s="110" t="s">
        <v>21</v>
      </c>
      <c r="E25" s="110" t="s">
        <v>21</v>
      </c>
      <c r="F25" s="111" t="s">
        <v>1936</v>
      </c>
      <c r="G25" s="112">
        <f>IF(COUNTIF(H25:AU25,"&lt;&gt;")=0,"",SUMPRODUCT(((Recommendations[ImplStatus]="Implemented")+(Recommendations[ImplStatus]="Compensated"))*ISNUMBER(MATCH(Recommendations[Id],H25:AU25,0)))/COUNTIF(H25:AU25,"&lt;&gt;"))</f>
        <v>0</v>
      </c>
      <c r="H25" s="113" t="s">
        <v>757</v>
      </c>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1937</v>
      </c>
      <c r="B26" s="109" t="s">
        <v>1938</v>
      </c>
      <c r="C26" s="110" t="s">
        <v>1939</v>
      </c>
      <c r="D26" s="110" t="s">
        <v>1940</v>
      </c>
      <c r="E26" s="110" t="s">
        <v>21</v>
      </c>
      <c r="F26" s="111" t="s">
        <v>1941</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1942</v>
      </c>
      <c r="B27" s="109" t="s">
        <v>1943</v>
      </c>
      <c r="C27" s="110" t="s">
        <v>1944</v>
      </c>
      <c r="D27" s="110" t="s">
        <v>1945</v>
      </c>
      <c r="E27" s="110" t="s">
        <v>1946</v>
      </c>
      <c r="F27" s="111" t="s">
        <v>1947</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1948</v>
      </c>
      <c r="B28" s="109" t="s">
        <v>1949</v>
      </c>
      <c r="C28" s="110" t="s">
        <v>1950</v>
      </c>
      <c r="D28" s="110" t="s">
        <v>21</v>
      </c>
      <c r="E28" s="110" t="s">
        <v>21</v>
      </c>
      <c r="F28" s="111" t="s">
        <v>1951</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1952</v>
      </c>
      <c r="B29" s="109" t="s">
        <v>1953</v>
      </c>
      <c r="C29" s="110" t="s">
        <v>1954</v>
      </c>
      <c r="D29" s="110" t="s">
        <v>1955</v>
      </c>
      <c r="E29" s="110" t="s">
        <v>1956</v>
      </c>
      <c r="F29" s="111" t="s">
        <v>1957</v>
      </c>
      <c r="G29" s="112">
        <f>IF(COUNTIF(H29:AU29,"&lt;&gt;")=0,"",SUMPRODUCT(((Recommendations[ImplStatus]="Implemented")+(Recommendations[ImplStatus]="Compensated"))*ISNUMBER(MATCH(Recommendations[Id],H29:AU29,0)))/COUNTIF(H29:AU29,"&lt;&gt;"))</f>
        <v>0</v>
      </c>
      <c r="H29" s="113" t="s">
        <v>31</v>
      </c>
      <c r="I29" s="113" t="s">
        <v>178</v>
      </c>
      <c r="J29" s="113" t="s">
        <v>208</v>
      </c>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1958</v>
      </c>
      <c r="B30" s="109" t="s">
        <v>1959</v>
      </c>
      <c r="C30" s="110" t="s">
        <v>1960</v>
      </c>
      <c r="D30" s="110" t="s">
        <v>1961</v>
      </c>
      <c r="E30" s="110" t="s">
        <v>21</v>
      </c>
      <c r="F30" s="111" t="s">
        <v>1962</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1963</v>
      </c>
      <c r="B31" s="109" t="s">
        <v>1964</v>
      </c>
      <c r="C31" s="110" t="s">
        <v>1965</v>
      </c>
      <c r="D31" s="110" t="s">
        <v>1966</v>
      </c>
      <c r="E31" s="110" t="s">
        <v>1967</v>
      </c>
      <c r="F31" s="111" t="s">
        <v>1968</v>
      </c>
      <c r="G31" s="112">
        <f>IF(COUNTIF(H31:AU31,"&lt;&gt;")=0,"",SUMPRODUCT(((Recommendations[ImplStatus]="Implemented")+(Recommendations[ImplStatus]="Compensated"))*ISNUMBER(MATCH(Recommendations[Id],H31:AU31,0)))/COUNTIF(H31:AU31,"&lt;&gt;"))</f>
        <v>0</v>
      </c>
      <c r="H31" s="113" t="s">
        <v>96</v>
      </c>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1969</v>
      </c>
      <c r="B32" s="109" t="s">
        <v>1970</v>
      </c>
      <c r="C32" s="110" t="s">
        <v>1971</v>
      </c>
      <c r="D32" s="110" t="s">
        <v>1972</v>
      </c>
      <c r="E32" s="110" t="s">
        <v>1973</v>
      </c>
      <c r="F32" s="111" t="s">
        <v>1974</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1975</v>
      </c>
      <c r="B33" s="109" t="s">
        <v>1976</v>
      </c>
      <c r="C33" s="110" t="s">
        <v>1977</v>
      </c>
      <c r="D33" s="110" t="s">
        <v>1978</v>
      </c>
      <c r="E33" s="110" t="s">
        <v>21</v>
      </c>
      <c r="F33" s="111" t="s">
        <v>1979</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1980</v>
      </c>
      <c r="B34" s="109" t="s">
        <v>1981</v>
      </c>
      <c r="C34" s="110" t="s">
        <v>1982</v>
      </c>
      <c r="D34" s="110" t="s">
        <v>1983</v>
      </c>
      <c r="E34" s="110" t="s">
        <v>21</v>
      </c>
      <c r="F34" s="111" t="s">
        <v>1984</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1985</v>
      </c>
      <c r="B35" s="109" t="s">
        <v>1986</v>
      </c>
      <c r="C35" s="110" t="s">
        <v>1987</v>
      </c>
      <c r="D35" s="110" t="s">
        <v>1988</v>
      </c>
      <c r="E35" s="110" t="s">
        <v>1989</v>
      </c>
      <c r="F35" s="111" t="s">
        <v>1990</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1991</v>
      </c>
      <c r="B36" s="109" t="s">
        <v>1992</v>
      </c>
      <c r="C36" s="110" t="s">
        <v>1993</v>
      </c>
      <c r="D36" s="110" t="s">
        <v>1994</v>
      </c>
      <c r="E36" s="110" t="s">
        <v>1995</v>
      </c>
      <c r="F36" s="111" t="s">
        <v>1996</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1997</v>
      </c>
      <c r="B37" s="109" t="s">
        <v>1998</v>
      </c>
      <c r="C37" s="110" t="s">
        <v>1999</v>
      </c>
      <c r="D37" s="110" t="s">
        <v>2000</v>
      </c>
      <c r="E37" s="110" t="s">
        <v>21</v>
      </c>
      <c r="F37" s="111" t="s">
        <v>2001</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2002</v>
      </c>
      <c r="B38" s="109" t="s">
        <v>2003</v>
      </c>
      <c r="C38" s="110" t="s">
        <v>2004</v>
      </c>
      <c r="D38" s="110" t="s">
        <v>2005</v>
      </c>
      <c r="E38" s="110" t="s">
        <v>2006</v>
      </c>
      <c r="F38" s="111" t="s">
        <v>2007</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2008</v>
      </c>
      <c r="B39" s="109" t="s">
        <v>2009</v>
      </c>
      <c r="C39" s="110" t="s">
        <v>2010</v>
      </c>
      <c r="D39" s="110" t="s">
        <v>2011</v>
      </c>
      <c r="E39" s="110" t="s">
        <v>21</v>
      </c>
      <c r="F39" s="111" t="s">
        <v>2012</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2013</v>
      </c>
      <c r="B40" s="109" t="s">
        <v>2014</v>
      </c>
      <c r="C40" s="110" t="s">
        <v>2015</v>
      </c>
      <c r="D40" s="110" t="s">
        <v>2016</v>
      </c>
      <c r="E40" s="110" t="s">
        <v>2017</v>
      </c>
      <c r="F40" s="111" t="s">
        <v>2018</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2019</v>
      </c>
      <c r="B41" s="109" t="s">
        <v>2020</v>
      </c>
      <c r="C41" s="110" t="s">
        <v>2021</v>
      </c>
      <c r="D41" s="110" t="s">
        <v>2022</v>
      </c>
      <c r="E41" s="110" t="s">
        <v>2023</v>
      </c>
      <c r="F41" s="111" t="s">
        <v>2024</v>
      </c>
      <c r="G41" s="112">
        <f>IF(COUNTIF(H41:AU41,"&lt;&gt;")=0,"",SUMPRODUCT(((Recommendations[ImplStatus]="Implemented")+(Recommendations[ImplStatus]="Compensated"))*ISNUMBER(MATCH(Recommendations[Id],H41:AU41,0)))/COUNTIF(H41:AU41,"&lt;&gt;"))</f>
        <v>0</v>
      </c>
      <c r="H41" s="113" t="s">
        <v>183</v>
      </c>
      <c r="I41" s="113" t="s">
        <v>772</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2025</v>
      </c>
      <c r="B42" s="109" t="s">
        <v>2026</v>
      </c>
      <c r="C42" s="110" t="s">
        <v>2027</v>
      </c>
      <c r="D42" s="110" t="s">
        <v>2028</v>
      </c>
      <c r="E42" s="110" t="s">
        <v>2029</v>
      </c>
      <c r="F42" s="111" t="s">
        <v>2030</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2031</v>
      </c>
      <c r="B43" s="109" t="s">
        <v>2032</v>
      </c>
      <c r="C43" s="110" t="s">
        <v>2033</v>
      </c>
      <c r="D43" s="110" t="s">
        <v>2034</v>
      </c>
      <c r="E43" s="110" t="s">
        <v>2035</v>
      </c>
      <c r="F43" s="111" t="s">
        <v>2036</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2037</v>
      </c>
      <c r="B44" s="109" t="s">
        <v>2038</v>
      </c>
      <c r="C44" s="110" t="s">
        <v>2039</v>
      </c>
      <c r="D44" s="110" t="s">
        <v>2040</v>
      </c>
      <c r="E44" s="110" t="s">
        <v>21</v>
      </c>
      <c r="F44" s="111" t="s">
        <v>2041</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2042</v>
      </c>
      <c r="B45" s="114" t="s">
        <v>2043</v>
      </c>
      <c r="C45" s="115" t="s">
        <v>2044</v>
      </c>
      <c r="D45" s="115" t="s">
        <v>2045</v>
      </c>
      <c r="E45" s="115" t="s">
        <v>2046</v>
      </c>
      <c r="F45" s="116" t="s">
        <v>2047</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852</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IFERROR(INDEX('Recommendations'!$H$2:$H$167, MATCH(H2,'Recommendations'!$A$2:$A$167,0))="Implemented", FALSE))</xm:f>
            <x14:dxf>
              <font>
                <color rgb="FF000000"/>
              </font>
              <fill>
                <patternFill>
                  <bgColor rgb="FF3C7D22"/>
                </patternFill>
              </fill>
            </x14:dxf>
          </x14:cfRule>
          <x14:cfRule type="expression" priority="2" id="{00000000-000E-0000-0500-000002000000}">
            <xm:f>AND(H2&lt;&gt;"", IFERROR(INDEX('Recommendations'!$H$2:$H$167, MATCH(H2,'Recommendations'!$A$2:$A$167,0))="Compensated", FALSE))</xm:f>
            <x14:dxf>
              <font>
                <color rgb="FF000000"/>
              </font>
              <fill>
                <patternFill>
                  <bgColor rgb="FFC6E0B4"/>
                </patternFill>
              </fill>
            </x14:dxf>
          </x14:cfRule>
          <x14:cfRule type="expression" priority="3" id="{00000000-000E-0000-0500-000003000000}">
            <xm:f>AND(H2&lt;&gt;"", IFERROR(INDEX('Recommendations'!$H$2:$H$167, MATCH(H2,'Recommendations'!$A$2:$A$167,0))="Testing", FALSE))</xm:f>
            <x14:dxf>
              <font>
                <color rgb="FF000000"/>
              </font>
              <fill>
                <patternFill>
                  <bgColor rgb="FFFFC000"/>
                </patternFill>
              </fill>
            </x14:dxf>
          </x14:cfRule>
          <x14:cfRule type="expression" priority="4" id="{00000000-000E-0000-0500-000004000000}">
            <xm:f>AND(H2&lt;&gt;"", IFERROR(INDEX('Recommendations'!$H$2:$H$167, MATCH(H2,'Recommendations'!$A$2:$A$167,0))="Failed", FALSE))</xm:f>
            <x14:dxf>
              <font>
                <color rgb="FF000000"/>
              </font>
              <fill>
                <patternFill>
                  <bgColor rgb="FFD82891"/>
                </patternFill>
              </fill>
            </x14:dxf>
          </x14:cfRule>
          <x14:cfRule type="expression" priority="5" id="{00000000-000E-0000-0500-000005000000}">
            <xm:f>AND(H2&lt;&gt;"", IFERROR(INDEX('Recommendations'!$H$2:$H$167, MATCH(H2,'Recommendations'!$A$2:$A$167,0))="Risk Accepted", FALSE))</xm:f>
            <x14:dxf>
              <font>
                <color rgb="FF000000"/>
              </font>
              <fill>
                <patternFill>
                  <bgColor rgb="FFD9D9D9"/>
                </patternFill>
              </fill>
            </x14:dxf>
          </x14:cfRule>
          <x14:cfRule type="expression" priority="6" id="{00000000-000E-0000-0500-000006000000}">
            <xm:f>AND(H2&lt;&gt;"", IFERROR(INDEX('Recommendations'!$H$2:$H$167, MATCH(H2,'Recommendations'!$A$2:$A$167,0))="N/A",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2048</v>
      </c>
      <c r="B1" s="148" t="s">
        <v>1102</v>
      </c>
      <c r="C1" s="148" t="s">
        <v>0</v>
      </c>
      <c r="D1" s="148" t="s">
        <v>1103</v>
      </c>
      <c r="E1" s="148" t="s">
        <v>2049</v>
      </c>
      <c r="F1" s="148" t="s">
        <v>2050</v>
      </c>
      <c r="G1" s="148" t="s">
        <v>2051</v>
      </c>
      <c r="H1" s="148" t="s">
        <v>2052</v>
      </c>
      <c r="I1" s="148" t="s">
        <v>1108</v>
      </c>
      <c r="J1" s="148" t="s">
        <v>1109</v>
      </c>
      <c r="K1" s="148" t="s">
        <v>1110</v>
      </c>
      <c r="L1" s="148" t="s">
        <v>1111</v>
      </c>
      <c r="M1" s="148" t="s">
        <v>1112</v>
      </c>
      <c r="N1" s="148" t="s">
        <v>1113</v>
      </c>
      <c r="O1" s="148" t="s">
        <v>1114</v>
      </c>
      <c r="P1" s="148" t="s">
        <v>1115</v>
      </c>
      <c r="Q1" s="148" t="s">
        <v>1116</v>
      </c>
      <c r="R1" s="148" t="s">
        <v>1117</v>
      </c>
      <c r="S1" s="148" t="s">
        <v>1118</v>
      </c>
      <c r="T1" s="148" t="s">
        <v>1119</v>
      </c>
      <c r="U1" s="148" t="s">
        <v>1120</v>
      </c>
      <c r="V1" s="148" t="s">
        <v>1121</v>
      </c>
      <c r="W1" s="148" t="s">
        <v>1122</v>
      </c>
      <c r="X1" s="148" t="s">
        <v>1123</v>
      </c>
      <c r="Y1" s="148" t="s">
        <v>1124</v>
      </c>
      <c r="Z1" s="148" t="s">
        <v>1125</v>
      </c>
      <c r="AA1" s="148" t="s">
        <v>1126</v>
      </c>
      <c r="AB1" s="148" t="s">
        <v>1127</v>
      </c>
      <c r="AC1" s="148" t="s">
        <v>1128</v>
      </c>
      <c r="AD1" s="148" t="s">
        <v>1129</v>
      </c>
      <c r="AE1" s="148" t="s">
        <v>1130</v>
      </c>
      <c r="AF1" s="148" t="s">
        <v>1131</v>
      </c>
      <c r="AG1" s="148" t="s">
        <v>1132</v>
      </c>
      <c r="AH1" s="148" t="s">
        <v>1133</v>
      </c>
      <c r="AI1" s="148" t="s">
        <v>1134</v>
      </c>
      <c r="AJ1" s="148" t="s">
        <v>1135</v>
      </c>
      <c r="AK1" s="148" t="s">
        <v>1136</v>
      </c>
      <c r="AL1" s="148" t="s">
        <v>1137</v>
      </c>
      <c r="AM1" s="148" t="s">
        <v>1138</v>
      </c>
      <c r="AN1" s="148" t="s">
        <v>1139</v>
      </c>
      <c r="AO1" s="148" t="s">
        <v>1140</v>
      </c>
      <c r="AP1" s="148" t="s">
        <v>1141</v>
      </c>
      <c r="AQ1" s="148" t="s">
        <v>1142</v>
      </c>
      <c r="AR1" s="148" t="s">
        <v>1143</v>
      </c>
      <c r="AS1" s="148" t="s">
        <v>1144</v>
      </c>
      <c r="AT1" s="148" t="s">
        <v>1145</v>
      </c>
      <c r="AU1" s="148" t="s">
        <v>1146</v>
      </c>
      <c r="AV1" s="148" t="s">
        <v>1147</v>
      </c>
      <c r="AW1" s="149" t="s">
        <v>1148</v>
      </c>
    </row>
    <row r="2" spans="1:49" ht="60" customHeight="1" outlineLevel="1" x14ac:dyDescent="0.35">
      <c r="A2" s="141" t="s">
        <v>2053</v>
      </c>
      <c r="B2" s="127"/>
      <c r="C2" s="126" t="s">
        <v>2054</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2053</v>
      </c>
      <c r="B3" s="128" t="s">
        <v>1319</v>
      </c>
      <c r="C3" s="129" t="s">
        <v>2055</v>
      </c>
      <c r="D3" s="131" t="s">
        <v>2056</v>
      </c>
      <c r="E3" s="131" t="s">
        <v>2057</v>
      </c>
      <c r="F3" s="131" t="s">
        <v>2058</v>
      </c>
      <c r="G3" s="131" t="s">
        <v>2059</v>
      </c>
      <c r="H3" s="131" t="s">
        <v>2060</v>
      </c>
      <c r="I3" s="133">
        <f>IF(COUNTIF(J3:AW3,"&lt;&gt;")=0,"",SUMPRODUCT(((Recommendations[ImplStatus]="Implemented")+(Recommendations[ImplStatus]="Compensated"))*ISNUMBER(MATCH(Recommendations[Id],J3:AW3,0)))/COUNTIF(J3:AW3,"&lt;&gt;"))</f>
        <v>0</v>
      </c>
      <c r="J3" s="135" t="s">
        <v>91</v>
      </c>
      <c r="K3" s="135" t="s">
        <v>101</v>
      </c>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2053</v>
      </c>
      <c r="B4" s="128" t="s">
        <v>2061</v>
      </c>
      <c r="C4" s="129" t="s">
        <v>2062</v>
      </c>
      <c r="D4" s="131" t="s">
        <v>2063</v>
      </c>
      <c r="E4" s="131" t="s">
        <v>2064</v>
      </c>
      <c r="F4" s="131" t="s">
        <v>2065</v>
      </c>
      <c r="G4" s="131" t="s">
        <v>2066</v>
      </c>
      <c r="H4" s="131" t="s">
        <v>2067</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2053</v>
      </c>
      <c r="B5" s="128" t="s">
        <v>2068</v>
      </c>
      <c r="C5" s="129" t="s">
        <v>2069</v>
      </c>
      <c r="D5" s="131" t="s">
        <v>2070</v>
      </c>
      <c r="E5" s="131" t="s">
        <v>2071</v>
      </c>
      <c r="F5" s="131" t="s">
        <v>2072</v>
      </c>
      <c r="G5" s="131" t="s">
        <v>2073</v>
      </c>
      <c r="H5" s="131" t="s">
        <v>2074</v>
      </c>
      <c r="I5" s="133">
        <f>IF(COUNTIF(J5:AW5,"&lt;&gt;")=0,"",SUMPRODUCT(((Recommendations[ImplStatus]="Implemented")+(Recommendations[ImplStatus]="Compensated"))*ISNUMBER(MATCH(Recommendations[Id],J5:AW5,0)))/COUNTIF(J5:AW5,"&lt;&gt;"))</f>
        <v>0</v>
      </c>
      <c r="J5" s="135" t="s">
        <v>52</v>
      </c>
      <c r="K5" s="135" t="s">
        <v>290</v>
      </c>
      <c r="L5" s="135" t="s">
        <v>707</v>
      </c>
      <c r="M5" s="135" t="s">
        <v>712</v>
      </c>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2053</v>
      </c>
      <c r="B6" s="128" t="s">
        <v>2075</v>
      </c>
      <c r="C6" s="129" t="s">
        <v>2076</v>
      </c>
      <c r="D6" s="131" t="s">
        <v>2077</v>
      </c>
      <c r="E6" s="131" t="s">
        <v>2078</v>
      </c>
      <c r="F6" s="131" t="s">
        <v>2079</v>
      </c>
      <c r="G6" s="131" t="s">
        <v>2080</v>
      </c>
      <c r="H6" s="131" t="s">
        <v>2081</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2053</v>
      </c>
      <c r="B7" s="128" t="s">
        <v>2082</v>
      </c>
      <c r="C7" s="129" t="s">
        <v>2083</v>
      </c>
      <c r="D7" s="131" t="s">
        <v>2084</v>
      </c>
      <c r="E7" s="131" t="s">
        <v>2085</v>
      </c>
      <c r="F7" s="131" t="s">
        <v>2086</v>
      </c>
      <c r="G7" s="131" t="s">
        <v>2087</v>
      </c>
      <c r="H7" s="131" t="s">
        <v>2088</v>
      </c>
      <c r="I7" s="133">
        <f>IF(COUNTIF(J7:AW7,"&lt;&gt;")=0,"",SUMPRODUCT(((Recommendations[ImplStatus]="Implemented")+(Recommendations[ImplStatus]="Compensated"))*ISNUMBER(MATCH(Recommendations[Id],J7:AW7,0)))/COUNTIF(J7:AW7,"&lt;&gt;"))</f>
        <v>0</v>
      </c>
      <c r="J7" s="135" t="s">
        <v>86</v>
      </c>
      <c r="K7" s="135" t="s">
        <v>96</v>
      </c>
      <c r="L7" s="135" t="s">
        <v>228</v>
      </c>
      <c r="M7" s="135" t="s">
        <v>579</v>
      </c>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2053</v>
      </c>
      <c r="B8" s="128" t="s">
        <v>2089</v>
      </c>
      <c r="C8" s="129" t="s">
        <v>2090</v>
      </c>
      <c r="D8" s="131" t="s">
        <v>2091</v>
      </c>
      <c r="E8" s="131" t="s">
        <v>2092</v>
      </c>
      <c r="F8" s="131" t="s">
        <v>2093</v>
      </c>
      <c r="G8" s="131" t="s">
        <v>2087</v>
      </c>
      <c r="H8" s="131" t="s">
        <v>2094</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2053</v>
      </c>
      <c r="B9" s="128" t="s">
        <v>2095</v>
      </c>
      <c r="C9" s="129" t="s">
        <v>2096</v>
      </c>
      <c r="D9" s="131" t="s">
        <v>2097</v>
      </c>
      <c r="E9" s="131" t="s">
        <v>2098</v>
      </c>
      <c r="F9" s="131" t="s">
        <v>2099</v>
      </c>
      <c r="G9" s="131" t="s">
        <v>2100</v>
      </c>
      <c r="H9" s="131" t="s">
        <v>2101</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2053</v>
      </c>
      <c r="B10" s="128" t="s">
        <v>2102</v>
      </c>
      <c r="C10" s="129" t="s">
        <v>2103</v>
      </c>
      <c r="D10" s="131" t="s">
        <v>2104</v>
      </c>
      <c r="E10" s="131" t="s">
        <v>2105</v>
      </c>
      <c r="F10" s="131" t="s">
        <v>2106</v>
      </c>
      <c r="G10" s="131" t="s">
        <v>2107</v>
      </c>
      <c r="H10" s="131" t="s">
        <v>2108</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2053</v>
      </c>
      <c r="B11" s="128" t="s">
        <v>2109</v>
      </c>
      <c r="C11" s="129" t="s">
        <v>2110</v>
      </c>
      <c r="D11" s="131" t="s">
        <v>2111</v>
      </c>
      <c r="E11" s="131" t="s">
        <v>2112</v>
      </c>
      <c r="F11" s="131" t="s">
        <v>2113</v>
      </c>
      <c r="G11" s="131" t="s">
        <v>2114</v>
      </c>
      <c r="H11" s="131" t="s">
        <v>2115</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2053</v>
      </c>
      <c r="B12" s="128" t="s">
        <v>2116</v>
      </c>
      <c r="C12" s="129" t="s">
        <v>2117</v>
      </c>
      <c r="D12" s="131" t="s">
        <v>2118</v>
      </c>
      <c r="E12" s="131" t="s">
        <v>2119</v>
      </c>
      <c r="F12" s="131" t="s">
        <v>2120</v>
      </c>
      <c r="G12" s="131" t="s">
        <v>2107</v>
      </c>
      <c r="H12" s="131" t="s">
        <v>2121</v>
      </c>
      <c r="I12" s="133">
        <f>IF(COUNTIF(J12:AW12,"&lt;&gt;")=0,"",SUMPRODUCT(((Recommendations[ImplStatus]="Implemented")+(Recommendations[ImplStatus]="Compensated"))*ISNUMBER(MATCH(Recommendations[Id],J12:AW12,0)))/COUNTIF(J12:AW12,"&lt;&gt;"))</f>
        <v>0</v>
      </c>
      <c r="J12" s="135" t="s">
        <v>42</v>
      </c>
      <c r="K12" s="135" t="s">
        <v>218</v>
      </c>
      <c r="L12" s="135" t="s">
        <v>295</v>
      </c>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2053</v>
      </c>
      <c r="B13" s="128" t="s">
        <v>2122</v>
      </c>
      <c r="C13" s="129" t="s">
        <v>2123</v>
      </c>
      <c r="D13" s="131" t="s">
        <v>2124</v>
      </c>
      <c r="E13" s="131" t="s">
        <v>2125</v>
      </c>
      <c r="F13" s="131" t="s">
        <v>2126</v>
      </c>
      <c r="G13" s="131" t="s">
        <v>2107</v>
      </c>
      <c r="H13" s="131" t="s">
        <v>2127</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2053</v>
      </c>
      <c r="B14" s="128" t="s">
        <v>2128</v>
      </c>
      <c r="C14" s="129" t="s">
        <v>2129</v>
      </c>
      <c r="D14" s="131" t="s">
        <v>2130</v>
      </c>
      <c r="E14" s="131" t="s">
        <v>2131</v>
      </c>
      <c r="F14" s="131" t="s">
        <v>2132</v>
      </c>
      <c r="G14" s="131" t="s">
        <v>2133</v>
      </c>
      <c r="H14" s="131" t="s">
        <v>2134</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2053</v>
      </c>
      <c r="B15" s="128" t="s">
        <v>2135</v>
      </c>
      <c r="C15" s="129" t="s">
        <v>2136</v>
      </c>
      <c r="D15" s="131" t="s">
        <v>2137</v>
      </c>
      <c r="E15" s="131" t="s">
        <v>2138</v>
      </c>
      <c r="F15" s="131" t="s">
        <v>2139</v>
      </c>
      <c r="G15" s="131" t="s">
        <v>2140</v>
      </c>
      <c r="H15" s="131" t="s">
        <v>2141</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2053</v>
      </c>
      <c r="B16" s="128" t="s">
        <v>2142</v>
      </c>
      <c r="C16" s="129" t="s">
        <v>2143</v>
      </c>
      <c r="D16" s="131" t="s">
        <v>2144</v>
      </c>
      <c r="E16" s="131" t="s">
        <v>2145</v>
      </c>
      <c r="F16" s="131" t="s">
        <v>2146</v>
      </c>
      <c r="G16" s="131" t="s">
        <v>2147</v>
      </c>
      <c r="H16" s="131" t="s">
        <v>2148</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2053</v>
      </c>
      <c r="B17" s="128" t="s">
        <v>2149</v>
      </c>
      <c r="C17" s="129" t="s">
        <v>2150</v>
      </c>
      <c r="D17" s="131" t="s">
        <v>2151</v>
      </c>
      <c r="E17" s="131" t="s">
        <v>2152</v>
      </c>
      <c r="F17" s="131" t="s">
        <v>2153</v>
      </c>
      <c r="G17" s="131" t="s">
        <v>2154</v>
      </c>
      <c r="H17" s="131" t="s">
        <v>2155</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2053</v>
      </c>
      <c r="B18" s="128" t="s">
        <v>2156</v>
      </c>
      <c r="C18" s="129" t="s">
        <v>2157</v>
      </c>
      <c r="D18" s="131" t="s">
        <v>2158</v>
      </c>
      <c r="E18" s="131" t="s">
        <v>2159</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2160</v>
      </c>
      <c r="B19" s="127"/>
      <c r="C19" s="126" t="s">
        <v>2161</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2160</v>
      </c>
      <c r="B20" s="128" t="s">
        <v>2162</v>
      </c>
      <c r="C20" s="129" t="s">
        <v>2163</v>
      </c>
      <c r="D20" s="131" t="s">
        <v>2164</v>
      </c>
      <c r="E20" s="131" t="s">
        <v>2165</v>
      </c>
      <c r="F20" s="131" t="s">
        <v>2166</v>
      </c>
      <c r="G20" s="131" t="s">
        <v>2167</v>
      </c>
      <c r="H20" s="131" t="s">
        <v>2168</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2160</v>
      </c>
      <c r="B21" s="128" t="s">
        <v>2169</v>
      </c>
      <c r="C21" s="129" t="s">
        <v>2170</v>
      </c>
      <c r="D21" s="131" t="s">
        <v>2171</v>
      </c>
      <c r="E21" s="131" t="s">
        <v>2172</v>
      </c>
      <c r="F21" s="131" t="s">
        <v>2173</v>
      </c>
      <c r="G21" s="131" t="s">
        <v>2174</v>
      </c>
      <c r="H21" s="131" t="s">
        <v>2175</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2176</v>
      </c>
      <c r="B22" s="127"/>
      <c r="C22" s="126" t="s">
        <v>2177</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2176</v>
      </c>
      <c r="B23" s="128" t="s">
        <v>2178</v>
      </c>
      <c r="C23" s="129" t="s">
        <v>2179</v>
      </c>
      <c r="D23" s="131" t="s">
        <v>2180</v>
      </c>
      <c r="E23" s="131" t="s">
        <v>2181</v>
      </c>
      <c r="F23" s="131" t="s">
        <v>2182</v>
      </c>
      <c r="G23" s="131" t="s">
        <v>2183</v>
      </c>
      <c r="H23" s="131" t="s">
        <v>2184</v>
      </c>
      <c r="I23" s="133">
        <f>IF(COUNTIF(J23:AW23,"&lt;&gt;")=0,"",SUMPRODUCT(((Recommendations[ImplStatus]="Implemented")+(Recommendations[ImplStatus]="Compensated"))*ISNUMBER(MATCH(Recommendations[Id],J23:AW23,0)))/COUNTIF(J23:AW23,"&lt;&gt;"))</f>
        <v>0</v>
      </c>
      <c r="J23" s="135" t="s">
        <v>14</v>
      </c>
      <c r="K23" s="135" t="s">
        <v>116</v>
      </c>
      <c r="L23" s="135" t="s">
        <v>270</v>
      </c>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2176</v>
      </c>
      <c r="B24" s="128" t="s">
        <v>2185</v>
      </c>
      <c r="C24" s="129" t="s">
        <v>2186</v>
      </c>
      <c r="D24" s="131" t="s">
        <v>2187</v>
      </c>
      <c r="E24" s="131" t="s">
        <v>2188</v>
      </c>
      <c r="F24" s="131" t="s">
        <v>2189</v>
      </c>
      <c r="G24" s="131" t="s">
        <v>2190</v>
      </c>
      <c r="H24" s="131" t="s">
        <v>2191</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2176</v>
      </c>
      <c r="B25" s="128" t="s">
        <v>2192</v>
      </c>
      <c r="C25" s="129" t="s">
        <v>2193</v>
      </c>
      <c r="D25" s="131" t="s">
        <v>2194</v>
      </c>
      <c r="E25" s="131" t="s">
        <v>2195</v>
      </c>
      <c r="F25" s="131" t="s">
        <v>2196</v>
      </c>
      <c r="G25" s="131" t="s">
        <v>2197</v>
      </c>
      <c r="H25" s="131" t="s">
        <v>2198</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2176</v>
      </c>
      <c r="B26" s="128" t="s">
        <v>2199</v>
      </c>
      <c r="C26" s="129" t="s">
        <v>2200</v>
      </c>
      <c r="D26" s="131" t="s">
        <v>2201</v>
      </c>
      <c r="E26" s="131" t="s">
        <v>2202</v>
      </c>
      <c r="F26" s="131" t="s">
        <v>2203</v>
      </c>
      <c r="G26" s="131" t="s">
        <v>2190</v>
      </c>
      <c r="H26" s="131" t="s">
        <v>2204</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2176</v>
      </c>
      <c r="B27" s="128" t="s">
        <v>2205</v>
      </c>
      <c r="C27" s="129" t="s">
        <v>2206</v>
      </c>
      <c r="D27" s="131" t="s">
        <v>2207</v>
      </c>
      <c r="E27" s="131" t="s">
        <v>2208</v>
      </c>
      <c r="F27" s="131" t="s">
        <v>2209</v>
      </c>
      <c r="G27" s="131" t="s">
        <v>2210</v>
      </c>
      <c r="H27" s="131" t="s">
        <v>2211</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2176</v>
      </c>
      <c r="B28" s="128" t="s">
        <v>2212</v>
      </c>
      <c r="C28" s="129" t="s">
        <v>2213</v>
      </c>
      <c r="D28" s="131" t="s">
        <v>2214</v>
      </c>
      <c r="E28" s="131" t="s">
        <v>2215</v>
      </c>
      <c r="F28" s="131" t="s">
        <v>2216</v>
      </c>
      <c r="G28" s="131" t="s">
        <v>2217</v>
      </c>
      <c r="H28" s="131" t="s">
        <v>2218</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2176</v>
      </c>
      <c r="B29" s="128" t="s">
        <v>2219</v>
      </c>
      <c r="C29" s="129" t="s">
        <v>2220</v>
      </c>
      <c r="D29" s="131" t="s">
        <v>2221</v>
      </c>
      <c r="E29" s="131" t="s">
        <v>2222</v>
      </c>
      <c r="F29" s="131" t="s">
        <v>2223</v>
      </c>
      <c r="G29" s="131" t="s">
        <v>2107</v>
      </c>
      <c r="H29" s="131" t="s">
        <v>2224</v>
      </c>
      <c r="I29" s="133">
        <f>IF(COUNTIF(J29:AW29,"&lt;&gt;")=0,"",SUMPRODUCT(((Recommendations[ImplStatus]="Implemented")+(Recommendations[ImplStatus]="Compensated"))*ISNUMBER(MATCH(Recommendations[Id],J29:AW29,0)))/COUNTIF(J29:AW29,"&lt;&gt;"))</f>
        <v>0</v>
      </c>
      <c r="J29" s="135" t="s">
        <v>411</v>
      </c>
      <c r="K29" s="135" t="s">
        <v>767</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2176</v>
      </c>
      <c r="B30" s="128" t="s">
        <v>2225</v>
      </c>
      <c r="C30" s="129" t="s">
        <v>2226</v>
      </c>
      <c r="D30" s="131" t="s">
        <v>2227</v>
      </c>
      <c r="E30" s="131" t="s">
        <v>2228</v>
      </c>
      <c r="F30" s="131" t="s">
        <v>2229</v>
      </c>
      <c r="G30" s="131" t="s">
        <v>2190</v>
      </c>
      <c r="H30" s="131" t="s">
        <v>2230</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2231</v>
      </c>
      <c r="B31" s="127"/>
      <c r="C31" s="126" t="s">
        <v>2232</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2231</v>
      </c>
      <c r="B32" s="128" t="s">
        <v>2233</v>
      </c>
      <c r="C32" s="129" t="s">
        <v>2234</v>
      </c>
      <c r="D32" s="131" t="s">
        <v>2235</v>
      </c>
      <c r="E32" s="131" t="s">
        <v>2236</v>
      </c>
      <c r="F32" s="131" t="s">
        <v>2237</v>
      </c>
      <c r="G32" s="131" t="s">
        <v>2238</v>
      </c>
      <c r="H32" s="131" t="s">
        <v>2239</v>
      </c>
      <c r="I32" s="133">
        <f>IF(COUNTIF(J32:AW32,"&lt;&gt;")=0,"",SUMPRODUCT(((Recommendations[ImplStatus]="Implemented")+(Recommendations[ImplStatus]="Compensated"))*ISNUMBER(MATCH(Recommendations[Id],J32:AW32,0)))/COUNTIF(J32:AW32,"&lt;&gt;"))</f>
        <v>0</v>
      </c>
      <c r="J32" s="135" t="s">
        <v>121</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2231</v>
      </c>
      <c r="B33" s="128" t="s">
        <v>2240</v>
      </c>
      <c r="C33" s="129" t="s">
        <v>2241</v>
      </c>
      <c r="D33" s="131" t="s">
        <v>2242</v>
      </c>
      <c r="E33" s="131" t="s">
        <v>2243</v>
      </c>
      <c r="F33" s="131" t="s">
        <v>2244</v>
      </c>
      <c r="G33" s="131" t="s">
        <v>2245</v>
      </c>
      <c r="H33" s="131" t="s">
        <v>2246</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2231</v>
      </c>
      <c r="B34" s="128" t="s">
        <v>2247</v>
      </c>
      <c r="C34" s="129" t="s">
        <v>2248</v>
      </c>
      <c r="D34" s="131" t="s">
        <v>2249</v>
      </c>
      <c r="E34" s="131" t="s">
        <v>2250</v>
      </c>
      <c r="F34" s="131" t="s">
        <v>2251</v>
      </c>
      <c r="G34" s="131" t="s">
        <v>2252</v>
      </c>
      <c r="H34" s="131" t="s">
        <v>2253</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2231</v>
      </c>
      <c r="B35" s="128" t="s">
        <v>2254</v>
      </c>
      <c r="C35" s="129" t="s">
        <v>2255</v>
      </c>
      <c r="D35" s="131" t="s">
        <v>2256</v>
      </c>
      <c r="E35" s="131" t="s">
        <v>2257</v>
      </c>
      <c r="F35" s="131" t="s">
        <v>2258</v>
      </c>
      <c r="G35" s="131" t="s">
        <v>2259</v>
      </c>
      <c r="H35" s="131" t="s">
        <v>2260</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2231</v>
      </c>
      <c r="B36" s="128" t="s">
        <v>2261</v>
      </c>
      <c r="C36" s="129" t="s">
        <v>2262</v>
      </c>
      <c r="D36" s="131" t="s">
        <v>2263</v>
      </c>
      <c r="E36" s="131" t="s">
        <v>2264</v>
      </c>
      <c r="F36" s="131" t="s">
        <v>2265</v>
      </c>
      <c r="G36" s="131" t="s">
        <v>2266</v>
      </c>
      <c r="H36" s="131" t="s">
        <v>2267</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2231</v>
      </c>
      <c r="B37" s="128" t="s">
        <v>2268</v>
      </c>
      <c r="C37" s="129" t="s">
        <v>2269</v>
      </c>
      <c r="D37" s="131" t="s">
        <v>2270</v>
      </c>
      <c r="E37" s="131" t="s">
        <v>2271</v>
      </c>
      <c r="F37" s="131" t="s">
        <v>2272</v>
      </c>
      <c r="G37" s="131" t="s">
        <v>2273</v>
      </c>
      <c r="H37" s="131" t="s">
        <v>2274</v>
      </c>
      <c r="I37" s="133">
        <f>IF(COUNTIF(J37:AW37,"&lt;&gt;")=0,"",SUMPRODUCT(((Recommendations[ImplStatus]="Implemented")+(Recommendations[ImplStatus]="Compensated"))*ISNUMBER(MATCH(Recommendations[Id],J37:AW37,0)))/COUNTIF(J37:AW37,"&lt;&gt;"))</f>
        <v>0</v>
      </c>
      <c r="J37" s="135" t="s">
        <v>127</v>
      </c>
      <c r="K37" s="135" t="s">
        <v>132</v>
      </c>
      <c r="L37" s="135" t="s">
        <v>138</v>
      </c>
      <c r="M37" s="135" t="s">
        <v>143</v>
      </c>
      <c r="N37" s="135" t="s">
        <v>148</v>
      </c>
      <c r="O37" s="135" t="s">
        <v>153</v>
      </c>
      <c r="P37" s="135" t="s">
        <v>158</v>
      </c>
      <c r="Q37" s="135" t="s">
        <v>163</v>
      </c>
      <c r="R37" s="135" t="s">
        <v>168</v>
      </c>
      <c r="S37" s="135" t="s">
        <v>173</v>
      </c>
      <c r="T37" s="135" t="s">
        <v>305</v>
      </c>
      <c r="U37" s="135" t="s">
        <v>315</v>
      </c>
      <c r="V37" s="135" t="s">
        <v>320</v>
      </c>
      <c r="W37" s="135" t="s">
        <v>325</v>
      </c>
      <c r="X37" s="135" t="s">
        <v>335</v>
      </c>
      <c r="Y37" s="135" t="s">
        <v>370</v>
      </c>
      <c r="Z37" s="135" t="s">
        <v>380</v>
      </c>
      <c r="AA37" s="135" t="s">
        <v>395</v>
      </c>
      <c r="AB37" s="135" t="s">
        <v>401</v>
      </c>
      <c r="AC37" s="135" t="s">
        <v>406</v>
      </c>
      <c r="AD37" s="135" t="s">
        <v>777</v>
      </c>
      <c r="AE37" s="135" t="s">
        <v>782</v>
      </c>
      <c r="AF37" s="135" t="s">
        <v>847</v>
      </c>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2231</v>
      </c>
      <c r="B38" s="128" t="s">
        <v>2275</v>
      </c>
      <c r="C38" s="129" t="s">
        <v>2276</v>
      </c>
      <c r="D38" s="131" t="s">
        <v>2277</v>
      </c>
      <c r="E38" s="131" t="s">
        <v>2278</v>
      </c>
      <c r="F38" s="131" t="s">
        <v>2279</v>
      </c>
      <c r="G38" s="131" t="s">
        <v>2280</v>
      </c>
      <c r="H38" s="131" t="s">
        <v>2281</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2231</v>
      </c>
      <c r="B39" s="128" t="s">
        <v>2282</v>
      </c>
      <c r="C39" s="129" t="s">
        <v>2283</v>
      </c>
      <c r="D39" s="131" t="s">
        <v>2284</v>
      </c>
      <c r="E39" s="131" t="s">
        <v>2285</v>
      </c>
      <c r="F39" s="131" t="s">
        <v>2286</v>
      </c>
      <c r="G39" s="131" t="s">
        <v>2287</v>
      </c>
      <c r="H39" s="131" t="s">
        <v>2288</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2231</v>
      </c>
      <c r="B40" s="128" t="s">
        <v>2289</v>
      </c>
      <c r="C40" s="129" t="s">
        <v>2290</v>
      </c>
      <c r="D40" s="131" t="s">
        <v>2291</v>
      </c>
      <c r="E40" s="131" t="s">
        <v>2292</v>
      </c>
      <c r="F40" s="131" t="s">
        <v>2293</v>
      </c>
      <c r="G40" s="131" t="s">
        <v>2294</v>
      </c>
      <c r="H40" s="131" t="s">
        <v>2295</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2231</v>
      </c>
      <c r="B41" s="128" t="s">
        <v>2296</v>
      </c>
      <c r="C41" s="129" t="s">
        <v>2297</v>
      </c>
      <c r="D41" s="131" t="s">
        <v>2298</v>
      </c>
      <c r="E41" s="131" t="s">
        <v>2299</v>
      </c>
      <c r="F41" s="131" t="s">
        <v>2300</v>
      </c>
      <c r="G41" s="131" t="s">
        <v>2238</v>
      </c>
      <c r="H41" s="131" t="s">
        <v>2301</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2302</v>
      </c>
      <c r="B42" s="127"/>
      <c r="C42" s="126" t="s">
        <v>2303</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2302</v>
      </c>
      <c r="B43" s="128" t="s">
        <v>2304</v>
      </c>
      <c r="C43" s="129" t="s">
        <v>2305</v>
      </c>
      <c r="D43" s="131" t="s">
        <v>2306</v>
      </c>
      <c r="E43" s="131" t="s">
        <v>2307</v>
      </c>
      <c r="F43" s="131" t="s">
        <v>2308</v>
      </c>
      <c r="G43" s="131" t="s">
        <v>2309</v>
      </c>
      <c r="H43" s="131" t="s">
        <v>2310</v>
      </c>
      <c r="I43" s="133">
        <f>IF(COUNTIF(J43:AW43,"&lt;&gt;")=0,"",SUMPRODUCT(((Recommendations[ImplStatus]="Implemented")+(Recommendations[ImplStatus]="Compensated"))*ISNUMBER(MATCH(Recommendations[Id],J43:AW43,0)))/COUNTIF(J43:AW43,"&lt;&gt;"))</f>
        <v>0</v>
      </c>
      <c r="J43" s="135" t="s">
        <v>31</v>
      </c>
      <c r="K43" s="135" t="s">
        <v>106</v>
      </c>
      <c r="L43" s="135" t="s">
        <v>178</v>
      </c>
      <c r="M43" s="135" t="s">
        <v>198</v>
      </c>
      <c r="N43" s="135" t="s">
        <v>208</v>
      </c>
      <c r="O43" s="135" t="s">
        <v>213</v>
      </c>
      <c r="P43" s="135" t="s">
        <v>259</v>
      </c>
      <c r="Q43" s="135" t="s">
        <v>264</v>
      </c>
      <c r="R43" s="135" t="s">
        <v>574</v>
      </c>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2302</v>
      </c>
      <c r="B44" s="128" t="s">
        <v>2311</v>
      </c>
      <c r="C44" s="129" t="s">
        <v>2312</v>
      </c>
      <c r="D44" s="131" t="s">
        <v>2313</v>
      </c>
      <c r="E44" s="131" t="s">
        <v>2314</v>
      </c>
      <c r="F44" s="131" t="s">
        <v>2315</v>
      </c>
      <c r="G44" s="131" t="s">
        <v>2316</v>
      </c>
      <c r="H44" s="131" t="s">
        <v>2317</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2302</v>
      </c>
      <c r="B45" s="128" t="s">
        <v>2318</v>
      </c>
      <c r="C45" s="129" t="s">
        <v>2319</v>
      </c>
      <c r="D45" s="131" t="s">
        <v>2320</v>
      </c>
      <c r="E45" s="131" t="s">
        <v>2321</v>
      </c>
      <c r="F45" s="131" t="s">
        <v>2322</v>
      </c>
      <c r="G45" s="131" t="s">
        <v>2323</v>
      </c>
      <c r="H45" s="131" t="s">
        <v>2324</v>
      </c>
      <c r="I45" s="133">
        <f>IF(COUNTIF(J45:AW45,"&lt;&gt;")=0,"",SUMPRODUCT(((Recommendations[ImplStatus]="Implemented")+(Recommendations[ImplStatus]="Compensated"))*ISNUMBER(MATCH(Recommendations[Id],J45:AW45,0)))/COUNTIF(J45:AW45,"&lt;&gt;"))</f>
        <v>0</v>
      </c>
      <c r="J45" s="135" t="s">
        <v>340</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2302</v>
      </c>
      <c r="B46" s="128" t="s">
        <v>2325</v>
      </c>
      <c r="C46" s="129" t="s">
        <v>2326</v>
      </c>
      <c r="D46" s="131" t="s">
        <v>2327</v>
      </c>
      <c r="E46" s="131" t="s">
        <v>2328</v>
      </c>
      <c r="F46" s="131" t="s">
        <v>2329</v>
      </c>
      <c r="G46" s="131" t="s">
        <v>2323</v>
      </c>
      <c r="H46" s="131" t="s">
        <v>2330</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2302</v>
      </c>
      <c r="B47" s="128" t="s">
        <v>2331</v>
      </c>
      <c r="C47" s="129" t="s">
        <v>2332</v>
      </c>
      <c r="D47" s="131" t="s">
        <v>2333</v>
      </c>
      <c r="E47" s="131" t="s">
        <v>2334</v>
      </c>
      <c r="F47" s="131" t="s">
        <v>2335</v>
      </c>
      <c r="G47" s="131" t="s">
        <v>2336</v>
      </c>
      <c r="H47" s="131" t="s">
        <v>2337</v>
      </c>
      <c r="I47" s="133">
        <f>IF(COUNTIF(J47:AW47,"&lt;&gt;")=0,"",SUMPRODUCT(((Recommendations[ImplStatus]="Implemented")+(Recommendations[ImplStatus]="Compensated"))*ISNUMBER(MATCH(Recommendations[Id],J47:AW47,0)))/COUNTIF(J47:AW47,"&lt;&gt;"))</f>
        <v>0</v>
      </c>
      <c r="J47" s="135" t="s">
        <v>300</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2302</v>
      </c>
      <c r="B48" s="128" t="s">
        <v>2338</v>
      </c>
      <c r="C48" s="129" t="s">
        <v>2339</v>
      </c>
      <c r="D48" s="131" t="s">
        <v>2340</v>
      </c>
      <c r="E48" s="131" t="s">
        <v>2341</v>
      </c>
      <c r="F48" s="131" t="s">
        <v>2342</v>
      </c>
      <c r="G48" s="131" t="s">
        <v>2343</v>
      </c>
      <c r="H48" s="131" t="s">
        <v>2344</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2302</v>
      </c>
      <c r="B49" s="128" t="s">
        <v>2345</v>
      </c>
      <c r="C49" s="129" t="s">
        <v>2346</v>
      </c>
      <c r="D49" s="131" t="s">
        <v>2347</v>
      </c>
      <c r="E49" s="131" t="s">
        <v>2348</v>
      </c>
      <c r="F49" s="131" t="s">
        <v>2349</v>
      </c>
      <c r="G49" s="131" t="s">
        <v>2107</v>
      </c>
      <c r="H49" s="131" t="s">
        <v>2350</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2302</v>
      </c>
      <c r="B50" s="128" t="s">
        <v>2351</v>
      </c>
      <c r="C50" s="129" t="s">
        <v>2352</v>
      </c>
      <c r="D50" s="131" t="s">
        <v>2353</v>
      </c>
      <c r="E50" s="131" t="s">
        <v>2354</v>
      </c>
      <c r="F50" s="131" t="s">
        <v>2355</v>
      </c>
      <c r="G50" s="131" t="s">
        <v>2356</v>
      </c>
      <c r="H50" s="131" t="s">
        <v>2357</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2358</v>
      </c>
      <c r="B51" s="127"/>
      <c r="C51" s="126" t="s">
        <v>2359</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2358</v>
      </c>
      <c r="B52" s="128" t="s">
        <v>2360</v>
      </c>
      <c r="C52" s="129" t="s">
        <v>2361</v>
      </c>
      <c r="D52" s="131" t="s">
        <v>2362</v>
      </c>
      <c r="E52" s="131" t="s">
        <v>2363</v>
      </c>
      <c r="F52" s="131" t="s">
        <v>2364</v>
      </c>
      <c r="G52" s="131" t="s">
        <v>2365</v>
      </c>
      <c r="H52" s="131" t="s">
        <v>2366</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2358</v>
      </c>
      <c r="B53" s="128" t="s">
        <v>2367</v>
      </c>
      <c r="C53" s="129" t="s">
        <v>2368</v>
      </c>
      <c r="D53" s="131" t="s">
        <v>2369</v>
      </c>
      <c r="E53" s="131" t="s">
        <v>2370</v>
      </c>
      <c r="F53" s="131" t="s">
        <v>2371</v>
      </c>
      <c r="G53" s="131" t="s">
        <v>2372</v>
      </c>
      <c r="H53" s="131" t="s">
        <v>2373</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2358</v>
      </c>
      <c r="B54" s="128" t="s">
        <v>2374</v>
      </c>
      <c r="C54" s="129" t="s">
        <v>2375</v>
      </c>
      <c r="D54" s="131" t="s">
        <v>2376</v>
      </c>
      <c r="E54" s="131" t="s">
        <v>2377</v>
      </c>
      <c r="F54" s="131" t="s">
        <v>2378</v>
      </c>
      <c r="G54" s="131" t="s">
        <v>2379</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2358</v>
      </c>
      <c r="B55" s="128" t="s">
        <v>2380</v>
      </c>
      <c r="C55" s="129" t="s">
        <v>2381</v>
      </c>
      <c r="D55" s="131" t="s">
        <v>2382</v>
      </c>
      <c r="E55" s="131" t="s">
        <v>2383</v>
      </c>
      <c r="F55" s="131" t="s">
        <v>2384</v>
      </c>
      <c r="G55" s="131" t="s">
        <v>2385</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2358</v>
      </c>
      <c r="B56" s="128" t="s">
        <v>2386</v>
      </c>
      <c r="C56" s="129" t="s">
        <v>2387</v>
      </c>
      <c r="D56" s="131" t="s">
        <v>2388</v>
      </c>
      <c r="E56" s="131" t="s">
        <v>2389</v>
      </c>
      <c r="F56" s="131" t="s">
        <v>2390</v>
      </c>
      <c r="G56" s="131" t="s">
        <v>2391</v>
      </c>
      <c r="H56" s="131" t="s">
        <v>2392</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2393</v>
      </c>
      <c r="B57" s="127"/>
      <c r="C57" s="126" t="s">
        <v>2394</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2393</v>
      </c>
      <c r="B58" s="128" t="s">
        <v>2395</v>
      </c>
      <c r="C58" s="129" t="s">
        <v>2396</v>
      </c>
      <c r="D58" s="131" t="s">
        <v>2397</v>
      </c>
      <c r="E58" s="131" t="s">
        <v>2398</v>
      </c>
      <c r="F58" s="131" t="s">
        <v>2399</v>
      </c>
      <c r="G58" s="131" t="s">
        <v>2400</v>
      </c>
      <c r="H58" s="131" t="s">
        <v>2401</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2393</v>
      </c>
      <c r="B59" s="128" t="s">
        <v>2402</v>
      </c>
      <c r="C59" s="129" t="s">
        <v>2403</v>
      </c>
      <c r="D59" s="131" t="s">
        <v>2404</v>
      </c>
      <c r="E59" s="131" t="s">
        <v>2405</v>
      </c>
      <c r="F59" s="131" t="s">
        <v>2406</v>
      </c>
      <c r="G59" s="131" t="s">
        <v>2407</v>
      </c>
      <c r="H59" s="131" t="s">
        <v>2408</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2393</v>
      </c>
      <c r="B60" s="128" t="s">
        <v>2409</v>
      </c>
      <c r="C60" s="129" t="s">
        <v>2410</v>
      </c>
      <c r="D60" s="131" t="s">
        <v>2411</v>
      </c>
      <c r="E60" s="131" t="s">
        <v>2412</v>
      </c>
      <c r="F60" s="131" t="s">
        <v>2413</v>
      </c>
      <c r="G60" s="131" t="s">
        <v>2414</v>
      </c>
      <c r="H60" s="131" t="s">
        <v>2415</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2416</v>
      </c>
      <c r="B61" s="127"/>
      <c r="C61" s="126" t="s">
        <v>2417</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2416</v>
      </c>
      <c r="B62" s="128" t="s">
        <v>2418</v>
      </c>
      <c r="C62" s="129" t="s">
        <v>2419</v>
      </c>
      <c r="D62" s="131" t="s">
        <v>2420</v>
      </c>
      <c r="E62" s="131" t="s">
        <v>2421</v>
      </c>
      <c r="F62" s="131" t="s">
        <v>2422</v>
      </c>
      <c r="G62" s="131" t="s">
        <v>2423</v>
      </c>
      <c r="H62" s="131" t="s">
        <v>2424</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2416</v>
      </c>
      <c r="B63" s="128" t="s">
        <v>2425</v>
      </c>
      <c r="C63" s="129" t="s">
        <v>2426</v>
      </c>
      <c r="D63" s="131" t="s">
        <v>2427</v>
      </c>
      <c r="E63" s="131" t="s">
        <v>2428</v>
      </c>
      <c r="F63" s="131" t="s">
        <v>2429</v>
      </c>
      <c r="G63" s="131" t="s">
        <v>2430</v>
      </c>
      <c r="H63" s="131" t="s">
        <v>2431</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2416</v>
      </c>
      <c r="B64" s="128" t="s">
        <v>2432</v>
      </c>
      <c r="C64" s="129" t="s">
        <v>2433</v>
      </c>
      <c r="D64" s="131" t="s">
        <v>2434</v>
      </c>
      <c r="E64" s="131" t="s">
        <v>2435</v>
      </c>
      <c r="F64" s="131" t="s">
        <v>2436</v>
      </c>
      <c r="G64" s="131" t="s">
        <v>2437</v>
      </c>
      <c r="H64" s="131" t="s">
        <v>2438</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2416</v>
      </c>
      <c r="B65" s="128" t="s">
        <v>2439</v>
      </c>
      <c r="C65" s="129" t="s">
        <v>2440</v>
      </c>
      <c r="D65" s="131" t="s">
        <v>2441</v>
      </c>
      <c r="E65" s="131" t="s">
        <v>2442</v>
      </c>
      <c r="F65" s="131" t="s">
        <v>2443</v>
      </c>
      <c r="G65" s="131" t="s">
        <v>2444</v>
      </c>
      <c r="H65" s="131" t="s">
        <v>2445</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2416</v>
      </c>
      <c r="B66" s="128" t="s">
        <v>2446</v>
      </c>
      <c r="C66" s="129" t="s">
        <v>2447</v>
      </c>
      <c r="D66" s="131" t="s">
        <v>2448</v>
      </c>
      <c r="E66" s="131" t="s">
        <v>2449</v>
      </c>
      <c r="F66" s="131" t="s">
        <v>2450</v>
      </c>
      <c r="G66" s="131" t="s">
        <v>2451</v>
      </c>
      <c r="H66" s="131" t="s">
        <v>2452</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2416</v>
      </c>
      <c r="B67" s="128" t="s">
        <v>2453</v>
      </c>
      <c r="C67" s="129" t="s">
        <v>2454</v>
      </c>
      <c r="D67" s="131" t="s">
        <v>2455</v>
      </c>
      <c r="E67" s="131" t="s">
        <v>2456</v>
      </c>
      <c r="F67" s="131" t="s">
        <v>2457</v>
      </c>
      <c r="G67" s="131" t="s">
        <v>2458</v>
      </c>
      <c r="H67" s="131" t="s">
        <v>2459</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2416</v>
      </c>
      <c r="B68" s="128" t="s">
        <v>2460</v>
      </c>
      <c r="C68" s="129" t="s">
        <v>2461</v>
      </c>
      <c r="D68" s="131" t="s">
        <v>2462</v>
      </c>
      <c r="E68" s="131" t="s">
        <v>2463</v>
      </c>
      <c r="F68" s="131" t="s">
        <v>2464</v>
      </c>
      <c r="G68" s="131" t="s">
        <v>2465</v>
      </c>
      <c r="H68" s="131" t="s">
        <v>2466</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2467</v>
      </c>
      <c r="B69" s="127"/>
      <c r="C69" s="126" t="s">
        <v>2468</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2467</v>
      </c>
      <c r="B70" s="128" t="s">
        <v>2469</v>
      </c>
      <c r="C70" s="129" t="s">
        <v>2470</v>
      </c>
      <c r="D70" s="131" t="s">
        <v>2471</v>
      </c>
      <c r="E70" s="131" t="s">
        <v>2472</v>
      </c>
      <c r="F70" s="131" t="s">
        <v>2473</v>
      </c>
      <c r="G70" s="131" t="s">
        <v>2474</v>
      </c>
      <c r="H70" s="131" t="s">
        <v>2475</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2467</v>
      </c>
      <c r="B71" s="128" t="s">
        <v>2476</v>
      </c>
      <c r="C71" s="129" t="s">
        <v>2477</v>
      </c>
      <c r="D71" s="131" t="s">
        <v>2478</v>
      </c>
      <c r="E71" s="131" t="s">
        <v>2479</v>
      </c>
      <c r="F71" s="131" t="s">
        <v>2480</v>
      </c>
      <c r="G71" s="131" t="s">
        <v>2481</v>
      </c>
      <c r="H71" s="131" t="s">
        <v>2482</v>
      </c>
      <c r="I71" s="133">
        <f>IF(COUNTIF(J71:AW71,"&lt;&gt;")=0,"",SUMPRODUCT(((Recommendations[ImplStatus]="Implemented")+(Recommendations[ImplStatus]="Compensated"))*ISNUMBER(MATCH(Recommendations[Id],J71:AW71,0)))/COUNTIF(J71:AW71,"&lt;&gt;"))</f>
        <v>0</v>
      </c>
      <c r="J71" s="135" t="s">
        <v>37</v>
      </c>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2483</v>
      </c>
      <c r="B72" s="127"/>
      <c r="C72" s="126" t="s">
        <v>2484</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2483</v>
      </c>
      <c r="B73" s="128" t="s">
        <v>2485</v>
      </c>
      <c r="C73" s="129" t="s">
        <v>2486</v>
      </c>
      <c r="D73" s="131" t="s">
        <v>2487</v>
      </c>
      <c r="E73" s="131" t="s">
        <v>2488</v>
      </c>
      <c r="F73" s="131" t="s">
        <v>2489</v>
      </c>
      <c r="G73" s="131" t="s">
        <v>2490</v>
      </c>
      <c r="H73" s="131" t="s">
        <v>2491</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2483</v>
      </c>
      <c r="B74" s="128" t="s">
        <v>2492</v>
      </c>
      <c r="C74" s="129" t="s">
        <v>2493</v>
      </c>
      <c r="D74" s="131" t="s">
        <v>2494</v>
      </c>
      <c r="E74" s="131" t="s">
        <v>2495</v>
      </c>
      <c r="F74" s="131" t="s">
        <v>2496</v>
      </c>
      <c r="G74" s="131" t="s">
        <v>2497</v>
      </c>
      <c r="H74" s="131" t="s">
        <v>2498</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2483</v>
      </c>
      <c r="B75" s="128" t="s">
        <v>2499</v>
      </c>
      <c r="C75" s="129" t="s">
        <v>2500</v>
      </c>
      <c r="D75" s="131" t="s">
        <v>2501</v>
      </c>
      <c r="E75" s="131" t="s">
        <v>2502</v>
      </c>
      <c r="F75" s="131" t="s">
        <v>2503</v>
      </c>
      <c r="G75" s="131" t="s">
        <v>2504</v>
      </c>
      <c r="H75" s="131" t="s">
        <v>2505</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2483</v>
      </c>
      <c r="B76" s="128" t="s">
        <v>2506</v>
      </c>
      <c r="C76" s="129" t="s">
        <v>2507</v>
      </c>
      <c r="D76" s="131" t="s">
        <v>2508</v>
      </c>
      <c r="E76" s="131" t="s">
        <v>2509</v>
      </c>
      <c r="F76" s="131" t="s">
        <v>2510</v>
      </c>
      <c r="G76" s="131" t="s">
        <v>2511</v>
      </c>
      <c r="H76" s="131" t="s">
        <v>2512</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2483</v>
      </c>
      <c r="B77" s="128" t="s">
        <v>2513</v>
      </c>
      <c r="C77" s="129" t="s">
        <v>2514</v>
      </c>
      <c r="D77" s="131" t="s">
        <v>2515</v>
      </c>
      <c r="E77" s="131" t="s">
        <v>2516</v>
      </c>
      <c r="F77" s="131" t="s">
        <v>2517</v>
      </c>
      <c r="G77" s="131" t="s">
        <v>2511</v>
      </c>
      <c r="H77" s="131" t="s">
        <v>2518</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2519</v>
      </c>
      <c r="B78" s="127"/>
      <c r="C78" s="126" t="s">
        <v>2520</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2519</v>
      </c>
      <c r="B79" s="128" t="s">
        <v>2519</v>
      </c>
      <c r="C79" s="129" t="s">
        <v>2521</v>
      </c>
      <c r="D79" s="131" t="s">
        <v>2522</v>
      </c>
      <c r="E79" s="131" t="s">
        <v>2523</v>
      </c>
      <c r="F79" s="131" t="s">
        <v>2524</v>
      </c>
      <c r="G79" s="131" t="s">
        <v>2525</v>
      </c>
      <c r="H79" s="131" t="s">
        <v>2526</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2519</v>
      </c>
      <c r="B80" s="128" t="s">
        <v>2527</v>
      </c>
      <c r="C80" s="129" t="s">
        <v>2528</v>
      </c>
      <c r="D80" s="131" t="s">
        <v>2529</v>
      </c>
      <c r="E80" s="131" t="s">
        <v>2530</v>
      </c>
      <c r="F80" s="131" t="s">
        <v>2531</v>
      </c>
      <c r="G80" s="131" t="s">
        <v>2532</v>
      </c>
      <c r="H80" s="131" t="s">
        <v>2533</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2519</v>
      </c>
      <c r="B81" s="128" t="s">
        <v>2534</v>
      </c>
      <c r="C81" s="129" t="s">
        <v>2535</v>
      </c>
      <c r="D81" s="131" t="s">
        <v>2536</v>
      </c>
      <c r="E81" s="131" t="s">
        <v>2537</v>
      </c>
      <c r="F81" s="131" t="s">
        <v>2538</v>
      </c>
      <c r="G81" s="131" t="s">
        <v>2539</v>
      </c>
      <c r="H81" s="131" t="s">
        <v>2540</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2541</v>
      </c>
      <c r="B82" s="127"/>
      <c r="C82" s="126" t="s">
        <v>2542</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2541</v>
      </c>
      <c r="B83" s="128" t="s">
        <v>2543</v>
      </c>
      <c r="C83" s="129" t="s">
        <v>2544</v>
      </c>
      <c r="D83" s="131" t="s">
        <v>2545</v>
      </c>
      <c r="E83" s="131" t="s">
        <v>2546</v>
      </c>
      <c r="F83" s="131" t="s">
        <v>2547</v>
      </c>
      <c r="G83" s="131" t="s">
        <v>2548</v>
      </c>
      <c r="H83" s="131" t="s">
        <v>2549</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2541</v>
      </c>
      <c r="B84" s="128" t="s">
        <v>2550</v>
      </c>
      <c r="C84" s="129" t="s">
        <v>2551</v>
      </c>
      <c r="D84" s="131" t="s">
        <v>2552</v>
      </c>
      <c r="E84" s="131" t="s">
        <v>2553</v>
      </c>
      <c r="F84" s="131" t="s">
        <v>2554</v>
      </c>
      <c r="G84" s="131" t="s">
        <v>2555</v>
      </c>
      <c r="H84" s="131" t="s">
        <v>2556</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2541</v>
      </c>
      <c r="B85" s="128" t="s">
        <v>2557</v>
      </c>
      <c r="C85" s="129" t="s">
        <v>2558</v>
      </c>
      <c r="D85" s="131" t="s">
        <v>2559</v>
      </c>
      <c r="E85" s="131" t="s">
        <v>2560</v>
      </c>
      <c r="F85" s="131" t="s">
        <v>2561</v>
      </c>
      <c r="G85" s="131" t="s">
        <v>2562</v>
      </c>
      <c r="H85" s="131" t="s">
        <v>2563</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2541</v>
      </c>
      <c r="B86" s="128" t="s">
        <v>2564</v>
      </c>
      <c r="C86" s="129" t="s">
        <v>2565</v>
      </c>
      <c r="D86" s="131" t="s">
        <v>2566</v>
      </c>
      <c r="E86" s="131" t="s">
        <v>2567</v>
      </c>
      <c r="F86" s="131" t="s">
        <v>2568</v>
      </c>
      <c r="G86" s="131" t="s">
        <v>2569</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2570</v>
      </c>
      <c r="B87" s="127"/>
      <c r="C87" s="126" t="s">
        <v>2571</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2570</v>
      </c>
      <c r="B88" s="128" t="s">
        <v>2572</v>
      </c>
      <c r="C88" s="129" t="s">
        <v>2573</v>
      </c>
      <c r="D88" s="131" t="s">
        <v>2574</v>
      </c>
      <c r="E88" s="131" t="s">
        <v>2575</v>
      </c>
      <c r="F88" s="131" t="s">
        <v>2576</v>
      </c>
      <c r="G88" s="131" t="s">
        <v>2577</v>
      </c>
      <c r="H88" s="131" t="s">
        <v>2578</v>
      </c>
      <c r="I88" s="133">
        <f>IF(COUNTIF(J88:AW88,"&lt;&gt;")=0,"",SUMPRODUCT(((Recommendations[ImplStatus]="Implemented")+(Recommendations[ImplStatus]="Compensated"))*ISNUMBER(MATCH(Recommendations[Id],J88:AW88,0)))/COUNTIF(J88:AW88,"&lt;&gt;"))</f>
        <v>0</v>
      </c>
      <c r="J88" s="135" t="s">
        <v>57</v>
      </c>
      <c r="K88" s="135" t="s">
        <v>62</v>
      </c>
      <c r="L88" s="135" t="s">
        <v>67</v>
      </c>
      <c r="M88" s="135" t="s">
        <v>71</v>
      </c>
      <c r="N88" s="135" t="s">
        <v>81</v>
      </c>
      <c r="O88" s="135" t="s">
        <v>188</v>
      </c>
      <c r="P88" s="135" t="s">
        <v>223</v>
      </c>
      <c r="Q88" s="135" t="s">
        <v>249</v>
      </c>
      <c r="R88" s="135" t="s">
        <v>275</v>
      </c>
      <c r="S88" s="135" t="s">
        <v>280</v>
      </c>
      <c r="T88" s="135" t="s">
        <v>285</v>
      </c>
      <c r="U88" s="135" t="s">
        <v>345</v>
      </c>
      <c r="V88" s="135" t="s">
        <v>360</v>
      </c>
      <c r="W88" s="135" t="s">
        <v>375</v>
      </c>
      <c r="X88" s="135" t="s">
        <v>416</v>
      </c>
      <c r="Y88" s="135" t="s">
        <v>421</v>
      </c>
      <c r="Z88" s="135" t="s">
        <v>426</v>
      </c>
      <c r="AA88" s="135" t="s">
        <v>431</v>
      </c>
      <c r="AB88" s="135" t="s">
        <v>436</v>
      </c>
      <c r="AC88" s="135" t="s">
        <v>441</v>
      </c>
      <c r="AD88" s="135" t="s">
        <v>451</v>
      </c>
      <c r="AE88" s="135" t="s">
        <v>456</v>
      </c>
      <c r="AF88" s="135" t="s">
        <v>461</v>
      </c>
      <c r="AG88" s="135" t="s">
        <v>466</v>
      </c>
      <c r="AH88" s="135" t="s">
        <v>471</v>
      </c>
      <c r="AI88" s="135" t="s">
        <v>475</v>
      </c>
      <c r="AJ88" s="135" t="s">
        <v>480</v>
      </c>
      <c r="AK88" s="135" t="s">
        <v>485</v>
      </c>
      <c r="AL88" s="135" t="s">
        <v>490</v>
      </c>
      <c r="AM88" s="135" t="s">
        <v>495</v>
      </c>
      <c r="AN88" s="135" t="s">
        <v>500</v>
      </c>
      <c r="AO88" s="135" t="s">
        <v>505</v>
      </c>
      <c r="AP88" s="135" t="s">
        <v>510</v>
      </c>
      <c r="AQ88" s="135" t="s">
        <v>515</v>
      </c>
      <c r="AR88" s="135" t="s">
        <v>520</v>
      </c>
      <c r="AS88" s="135" t="s">
        <v>525</v>
      </c>
      <c r="AT88" s="135" t="s">
        <v>530</v>
      </c>
      <c r="AU88" s="135" t="s">
        <v>540</v>
      </c>
      <c r="AV88" s="135" t="s">
        <v>550</v>
      </c>
      <c r="AW88" s="145" t="s">
        <v>555</v>
      </c>
    </row>
    <row r="89" spans="1:49" ht="60" customHeight="1" x14ac:dyDescent="0.35">
      <c r="A89" s="142" t="s">
        <v>2570</v>
      </c>
      <c r="B89" s="128" t="s">
        <v>2579</v>
      </c>
      <c r="C89" s="129" t="s">
        <v>2580</v>
      </c>
      <c r="D89" s="131" t="s">
        <v>2581</v>
      </c>
      <c r="E89" s="131" t="s">
        <v>2582</v>
      </c>
      <c r="F89" s="131" t="s">
        <v>2583</v>
      </c>
      <c r="G89" s="131" t="s">
        <v>2107</v>
      </c>
      <c r="H89" s="131" t="s">
        <v>2584</v>
      </c>
      <c r="I89" s="133">
        <f>IF(COUNTIF(J89:AW89,"&lt;&gt;")=0,"",SUMPRODUCT(((Recommendations[ImplStatus]="Implemented")+(Recommendations[ImplStatus]="Compensated"))*ISNUMBER(MATCH(Recommendations[Id],J89:AW89,0)))/COUNTIF(J89:AW89,"&lt;&gt;"))</f>
        <v>0</v>
      </c>
      <c r="J89" s="135" t="s">
        <v>233</v>
      </c>
      <c r="K89" s="135" t="s">
        <v>239</v>
      </c>
      <c r="L89" s="135" t="s">
        <v>244</v>
      </c>
      <c r="M89" s="135" t="s">
        <v>254</v>
      </c>
      <c r="N89" s="135" t="s">
        <v>330</v>
      </c>
      <c r="O89" s="135" t="s">
        <v>335</v>
      </c>
      <c r="P89" s="135" t="s">
        <v>599</v>
      </c>
      <c r="Q89" s="135" t="s">
        <v>609</v>
      </c>
      <c r="R89" s="135" t="s">
        <v>614</v>
      </c>
      <c r="S89" s="135" t="s">
        <v>644</v>
      </c>
      <c r="T89" s="135" t="s">
        <v>648</v>
      </c>
      <c r="U89" s="135" t="s">
        <v>692</v>
      </c>
      <c r="V89" s="135" t="s">
        <v>697</v>
      </c>
      <c r="W89" s="135" t="s">
        <v>702</v>
      </c>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2570</v>
      </c>
      <c r="B90" s="128" t="s">
        <v>2585</v>
      </c>
      <c r="C90" s="129" t="s">
        <v>2586</v>
      </c>
      <c r="D90" s="131" t="s">
        <v>2587</v>
      </c>
      <c r="E90" s="131" t="s">
        <v>2588</v>
      </c>
      <c r="F90" s="131" t="s">
        <v>2589</v>
      </c>
      <c r="G90" s="131" t="s">
        <v>2577</v>
      </c>
      <c r="H90" s="131" t="s">
        <v>2590</v>
      </c>
      <c r="I90" s="133">
        <f>IF(COUNTIF(J90:AW90,"&lt;&gt;")=0,"",SUMPRODUCT(((Recommendations[ImplStatus]="Implemented")+(Recommendations[ImplStatus]="Compensated"))*ISNUMBER(MATCH(Recommendations[Id],J90:AW90,0)))/COUNTIF(J90:AW90,"&lt;&gt;"))</f>
        <v>0</v>
      </c>
      <c r="J90" s="135" t="s">
        <v>193</v>
      </c>
      <c r="K90" s="135" t="s">
        <v>355</v>
      </c>
      <c r="L90" s="135" t="s">
        <v>752</v>
      </c>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2570</v>
      </c>
      <c r="B91" s="128" t="s">
        <v>2591</v>
      </c>
      <c r="C91" s="129" t="s">
        <v>2592</v>
      </c>
      <c r="D91" s="131" t="s">
        <v>2593</v>
      </c>
      <c r="E91" s="131" t="s">
        <v>2594</v>
      </c>
      <c r="F91" s="131" t="s">
        <v>2595</v>
      </c>
      <c r="G91" s="131" t="s">
        <v>2107</v>
      </c>
      <c r="H91" s="131" t="s">
        <v>2596</v>
      </c>
      <c r="I91" s="133">
        <f>IF(COUNTIF(J91:AW91,"&lt;&gt;")=0,"",SUMPRODUCT(((Recommendations[ImplStatus]="Implemented")+(Recommendations[ImplStatus]="Compensated"))*ISNUMBER(MATCH(Recommendations[Id],J91:AW91,0)))/COUNTIF(J91:AW91,"&lt;&gt;"))</f>
        <v>0</v>
      </c>
      <c r="J91" s="135" t="s">
        <v>25</v>
      </c>
      <c r="K91" s="135" t="s">
        <v>76</v>
      </c>
      <c r="L91" s="135" t="s">
        <v>111</v>
      </c>
      <c r="M91" s="135" t="s">
        <v>203</v>
      </c>
      <c r="N91" s="135" t="s">
        <v>365</v>
      </c>
      <c r="O91" s="135" t="s">
        <v>385</v>
      </c>
      <c r="P91" s="135" t="s">
        <v>390</v>
      </c>
      <c r="Q91" s="135" t="s">
        <v>446</v>
      </c>
      <c r="R91" s="135" t="s">
        <v>545</v>
      </c>
      <c r="S91" s="135" t="s">
        <v>589</v>
      </c>
      <c r="T91" s="135" t="s">
        <v>837</v>
      </c>
      <c r="U91" s="135" t="s">
        <v>842</v>
      </c>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2570</v>
      </c>
      <c r="B92" s="128" t="s">
        <v>2597</v>
      </c>
      <c r="C92" s="129" t="s">
        <v>2598</v>
      </c>
      <c r="D92" s="131" t="s">
        <v>2599</v>
      </c>
      <c r="E92" s="131" t="s">
        <v>2600</v>
      </c>
      <c r="F92" s="131" t="s">
        <v>2601</v>
      </c>
      <c r="G92" s="131" t="s">
        <v>2107</v>
      </c>
      <c r="H92" s="131" t="s">
        <v>2602</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2570</v>
      </c>
      <c r="B93" s="128" t="s">
        <v>2603</v>
      </c>
      <c r="C93" s="129" t="s">
        <v>2604</v>
      </c>
      <c r="D93" s="131" t="s">
        <v>2605</v>
      </c>
      <c r="E93" s="131" t="s">
        <v>2606</v>
      </c>
      <c r="F93" s="131" t="s">
        <v>2607</v>
      </c>
      <c r="G93" s="131" t="s">
        <v>2608</v>
      </c>
      <c r="H93" s="131" t="s">
        <v>2609</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2570</v>
      </c>
      <c r="B94" s="128" t="s">
        <v>2610</v>
      </c>
      <c r="C94" s="129" t="s">
        <v>2611</v>
      </c>
      <c r="D94" s="131" t="s">
        <v>2612</v>
      </c>
      <c r="E94" s="131" t="s">
        <v>2613</v>
      </c>
      <c r="F94" s="131" t="s">
        <v>2614</v>
      </c>
      <c r="G94" s="131" t="s">
        <v>2615</v>
      </c>
      <c r="H94" s="131" t="s">
        <v>2616</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2570</v>
      </c>
      <c r="B95" s="128" t="s">
        <v>2617</v>
      </c>
      <c r="C95" s="129" t="s">
        <v>2618</v>
      </c>
      <c r="D95" s="131" t="s">
        <v>2619</v>
      </c>
      <c r="E95" s="131" t="s">
        <v>2620</v>
      </c>
      <c r="F95" s="131" t="s">
        <v>2621</v>
      </c>
      <c r="G95" s="131" t="s">
        <v>2622</v>
      </c>
      <c r="H95" s="131" t="s">
        <v>2623</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2570</v>
      </c>
      <c r="B96" s="128" t="s">
        <v>2624</v>
      </c>
      <c r="C96" s="129" t="s">
        <v>2625</v>
      </c>
      <c r="D96" s="131" t="s">
        <v>2626</v>
      </c>
      <c r="E96" s="131" t="s">
        <v>2627</v>
      </c>
      <c r="F96" s="131" t="s">
        <v>2628</v>
      </c>
      <c r="G96" s="131" t="s">
        <v>2629</v>
      </c>
      <c r="H96" s="131" t="s">
        <v>2630</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2570</v>
      </c>
      <c r="B97" s="128" t="s">
        <v>2631</v>
      </c>
      <c r="C97" s="129" t="s">
        <v>2632</v>
      </c>
      <c r="D97" s="131" t="s">
        <v>2633</v>
      </c>
      <c r="E97" s="131" t="s">
        <v>2634</v>
      </c>
      <c r="F97" s="131" t="s">
        <v>2635</v>
      </c>
      <c r="G97" s="131" t="s">
        <v>2636</v>
      </c>
      <c r="H97" s="131" t="s">
        <v>2637</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2638</v>
      </c>
      <c r="B98" s="127"/>
      <c r="C98" s="126" t="s">
        <v>2639</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2638</v>
      </c>
      <c r="B99" s="128" t="s">
        <v>2640</v>
      </c>
      <c r="C99" s="129" t="s">
        <v>2641</v>
      </c>
      <c r="D99" s="131" t="s">
        <v>2642</v>
      </c>
      <c r="E99" s="131" t="s">
        <v>2643</v>
      </c>
      <c r="F99" s="131" t="s">
        <v>2644</v>
      </c>
      <c r="G99" s="131" t="s">
        <v>2645</v>
      </c>
      <c r="H99" s="131" t="s">
        <v>2646</v>
      </c>
      <c r="I99" s="133">
        <f>IF(COUNTIF(J99:AW99,"&lt;&gt;")=0,"",SUMPRODUCT(((Recommendations[ImplStatus]="Implemented")+(Recommendations[ImplStatus]="Compensated"))*ISNUMBER(MATCH(Recommendations[Id],J99:AW99,0)))/COUNTIF(J99:AW99,"&lt;&gt;"))</f>
        <v>0</v>
      </c>
      <c r="J99" s="135" t="s">
        <v>183</v>
      </c>
      <c r="K99" s="135" t="s">
        <v>772</v>
      </c>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2638</v>
      </c>
      <c r="B100" s="128" t="s">
        <v>2647</v>
      </c>
      <c r="C100" s="129" t="s">
        <v>2648</v>
      </c>
      <c r="D100" s="131" t="s">
        <v>2649</v>
      </c>
      <c r="E100" s="131" t="s">
        <v>2650</v>
      </c>
      <c r="F100" s="131" t="s">
        <v>2651</v>
      </c>
      <c r="G100" s="131" t="s">
        <v>2652</v>
      </c>
      <c r="H100" s="131" t="s">
        <v>2653</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2638</v>
      </c>
      <c r="B101" s="128" t="s">
        <v>2654</v>
      </c>
      <c r="C101" s="129" t="s">
        <v>2655</v>
      </c>
      <c r="D101" s="131" t="s">
        <v>2656</v>
      </c>
      <c r="E101" s="131" t="s">
        <v>2657</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2638</v>
      </c>
      <c r="B102" s="128" t="s">
        <v>2658</v>
      </c>
      <c r="C102" s="129" t="s">
        <v>2659</v>
      </c>
      <c r="D102" s="131" t="s">
        <v>2660</v>
      </c>
      <c r="E102" s="131" t="s">
        <v>2661</v>
      </c>
      <c r="F102" s="131" t="s">
        <v>2662</v>
      </c>
      <c r="G102" s="131" t="s">
        <v>2663</v>
      </c>
      <c r="H102" s="131" t="s">
        <v>2664</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2638</v>
      </c>
      <c r="B103" s="128" t="s">
        <v>2665</v>
      </c>
      <c r="C103" s="129" t="s">
        <v>2666</v>
      </c>
      <c r="D103" s="131" t="s">
        <v>2667</v>
      </c>
      <c r="E103" s="131" t="s">
        <v>2668</v>
      </c>
      <c r="F103" s="131" t="s">
        <v>2669</v>
      </c>
      <c r="G103" s="131" t="s">
        <v>2670</v>
      </c>
      <c r="H103" s="131" t="s">
        <v>2671</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2672</v>
      </c>
      <c r="B104" s="127"/>
      <c r="C104" s="126" t="s">
        <v>2673</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2672</v>
      </c>
      <c r="B105" s="128" t="s">
        <v>2674</v>
      </c>
      <c r="C105" s="129" t="s">
        <v>2675</v>
      </c>
      <c r="D105" s="131" t="s">
        <v>2676</v>
      </c>
      <c r="E105" s="131" t="s">
        <v>2677</v>
      </c>
      <c r="F105" s="131" t="s">
        <v>2678</v>
      </c>
      <c r="G105" s="131" t="s">
        <v>2679</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2672</v>
      </c>
      <c r="B106" s="128" t="s">
        <v>2680</v>
      </c>
      <c r="C106" s="129" t="s">
        <v>2681</v>
      </c>
      <c r="D106" s="131" t="s">
        <v>2682</v>
      </c>
      <c r="E106" s="131" t="s">
        <v>2683</v>
      </c>
      <c r="F106" s="131" t="s">
        <v>2684</v>
      </c>
      <c r="G106" s="131" t="s">
        <v>2685</v>
      </c>
      <c r="H106" s="131" t="s">
        <v>2686</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2672</v>
      </c>
      <c r="B107" s="128" t="s">
        <v>2687</v>
      </c>
      <c r="C107" s="129" t="s">
        <v>2688</v>
      </c>
      <c r="D107" s="131" t="s">
        <v>2689</v>
      </c>
      <c r="E107" s="131" t="s">
        <v>2690</v>
      </c>
      <c r="F107" s="131" t="s">
        <v>2691</v>
      </c>
      <c r="G107" s="131" t="s">
        <v>2692</v>
      </c>
      <c r="H107" s="131" t="s">
        <v>2693</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2694</v>
      </c>
      <c r="B108" s="127"/>
      <c r="C108" s="126" t="s">
        <v>2695</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2694</v>
      </c>
      <c r="B109" s="128" t="s">
        <v>2696</v>
      </c>
      <c r="C109" s="129" t="s">
        <v>2697</v>
      </c>
      <c r="D109" s="131" t="s">
        <v>2698</v>
      </c>
      <c r="E109" s="131" t="s">
        <v>2699</v>
      </c>
      <c r="F109" s="131" t="s">
        <v>2700</v>
      </c>
      <c r="G109" s="131" t="s">
        <v>2701</v>
      </c>
      <c r="H109" s="131" t="s">
        <v>2702</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2694</v>
      </c>
      <c r="B110" s="128" t="s">
        <v>2703</v>
      </c>
      <c r="C110" s="129" t="s">
        <v>2704</v>
      </c>
      <c r="D110" s="131" t="s">
        <v>2705</v>
      </c>
      <c r="E110" s="131" t="s">
        <v>2706</v>
      </c>
      <c r="F110" s="131" t="s">
        <v>2707</v>
      </c>
      <c r="G110" s="131" t="s">
        <v>2708</v>
      </c>
      <c r="H110" s="131" t="s">
        <v>2709</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2694</v>
      </c>
      <c r="B111" s="128" t="s">
        <v>2710</v>
      </c>
      <c r="C111" s="129" t="s">
        <v>2711</v>
      </c>
      <c r="D111" s="131" t="s">
        <v>2712</v>
      </c>
      <c r="E111" s="131" t="s">
        <v>2713</v>
      </c>
      <c r="F111" s="131" t="s">
        <v>2714</v>
      </c>
      <c r="G111" s="131" t="s">
        <v>2715</v>
      </c>
      <c r="H111" s="131" t="s">
        <v>2716</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2717</v>
      </c>
      <c r="B112" s="127"/>
      <c r="C112" s="126" t="s">
        <v>2718</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2717</v>
      </c>
      <c r="B113" s="128" t="s">
        <v>2719</v>
      </c>
      <c r="C113" s="129" t="s">
        <v>2720</v>
      </c>
      <c r="D113" s="131" t="s">
        <v>2721</v>
      </c>
      <c r="E113" s="131" t="s">
        <v>2722</v>
      </c>
      <c r="F113" s="131" t="s">
        <v>2723</v>
      </c>
      <c r="G113" s="131" t="s">
        <v>2724</v>
      </c>
      <c r="H113" s="131" t="s">
        <v>2725</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2717</v>
      </c>
      <c r="B114" s="128" t="s">
        <v>2726</v>
      </c>
      <c r="C114" s="129" t="s">
        <v>2727</v>
      </c>
      <c r="D114" s="131" t="s">
        <v>2728</v>
      </c>
      <c r="E114" s="131" t="s">
        <v>2729</v>
      </c>
      <c r="F114" s="131" t="s">
        <v>2730</v>
      </c>
      <c r="G114" s="131" t="s">
        <v>2724</v>
      </c>
      <c r="H114" s="131" t="s">
        <v>2731</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2717</v>
      </c>
      <c r="B115" s="136" t="s">
        <v>2732</v>
      </c>
      <c r="C115" s="137" t="s">
        <v>2733</v>
      </c>
      <c r="D115" s="138" t="s">
        <v>2734</v>
      </c>
      <c r="E115" s="138" t="s">
        <v>2735</v>
      </c>
      <c r="F115" s="138" t="s">
        <v>2736</v>
      </c>
      <c r="G115" s="138" t="s">
        <v>2737</v>
      </c>
      <c r="H115" s="138" t="s">
        <v>2738</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852</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IFERROR(INDEX('Recommendations'!$H$2:$H$167, MATCH(J2,'Recommendations'!$A$2:$A$167,0))="Implemented", FALSE))</xm:f>
            <x14:dxf>
              <font>
                <color rgb="FF000000"/>
              </font>
              <fill>
                <patternFill>
                  <bgColor rgb="FF3C7D22"/>
                </patternFill>
              </fill>
            </x14:dxf>
          </x14:cfRule>
          <x14:cfRule type="expression" priority="2" id="{00000000-000E-0000-0600-000002000000}">
            <xm:f>AND(J2&lt;&gt;"", IFERROR(INDEX('Recommendations'!$H$2:$H$167, MATCH(J2,'Recommendations'!$A$2:$A$167,0))="Compensated", FALSE))</xm:f>
            <x14:dxf>
              <font>
                <color rgb="FF000000"/>
              </font>
              <fill>
                <patternFill>
                  <bgColor rgb="FFC6E0B4"/>
                </patternFill>
              </fill>
            </x14:dxf>
          </x14:cfRule>
          <x14:cfRule type="expression" priority="3" id="{00000000-000E-0000-0600-000003000000}">
            <xm:f>AND(J2&lt;&gt;"", IFERROR(INDEX('Recommendations'!$H$2:$H$167, MATCH(J2,'Recommendations'!$A$2:$A$167,0))="Testing", FALSE))</xm:f>
            <x14:dxf>
              <font>
                <color rgb="FF000000"/>
              </font>
              <fill>
                <patternFill>
                  <bgColor rgb="FFFFC000"/>
                </patternFill>
              </fill>
            </x14:dxf>
          </x14:cfRule>
          <x14:cfRule type="expression" priority="4" id="{00000000-000E-0000-0600-000004000000}">
            <xm:f>AND(J2&lt;&gt;"", IFERROR(INDEX('Recommendations'!$H$2:$H$167, MATCH(J2,'Recommendations'!$A$2:$A$167,0))="Failed", FALSE))</xm:f>
            <x14:dxf>
              <font>
                <color rgb="FF000000"/>
              </font>
              <fill>
                <patternFill>
                  <bgColor rgb="FFD82891"/>
                </patternFill>
              </fill>
            </x14:dxf>
          </x14:cfRule>
          <x14:cfRule type="expression" priority="5" id="{00000000-000E-0000-0600-000005000000}">
            <xm:f>AND(J2&lt;&gt;"", IFERROR(INDEX('Recommendations'!$H$2:$H$167, MATCH(J2,'Recommendations'!$A$2:$A$167,0))="Risk Accepted", FALSE))</xm:f>
            <x14:dxf>
              <font>
                <color rgb="FF000000"/>
              </font>
              <fill>
                <patternFill>
                  <bgColor rgb="FFD9D9D9"/>
                </patternFill>
              </fill>
            </x14:dxf>
          </x14:cfRule>
          <x14:cfRule type="expression" priority="6" id="{00000000-000E-0000-0600-000006000000}">
            <xm:f>AND(J2&lt;&gt;"", IFERROR(INDEX('Recommendations'!$H$2:$H$167, MATCH(J2,'Recommendations'!$A$2:$A$167,0))="N/A",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2739</v>
      </c>
      <c r="B1" s="187" t="s">
        <v>2740</v>
      </c>
      <c r="C1" s="187" t="s">
        <v>0</v>
      </c>
      <c r="D1" s="187" t="s">
        <v>2741</v>
      </c>
      <c r="E1" s="187" t="s">
        <v>2742</v>
      </c>
      <c r="F1" s="187" t="s">
        <v>2743</v>
      </c>
      <c r="G1" s="187" t="s">
        <v>1108</v>
      </c>
      <c r="H1" s="187" t="s">
        <v>1109</v>
      </c>
      <c r="I1" s="187" t="s">
        <v>1110</v>
      </c>
      <c r="J1" s="187" t="s">
        <v>1111</v>
      </c>
      <c r="K1" s="187" t="s">
        <v>1112</v>
      </c>
      <c r="L1" s="187" t="s">
        <v>1113</v>
      </c>
      <c r="M1" s="187" t="s">
        <v>1114</v>
      </c>
      <c r="N1" s="187" t="s">
        <v>1115</v>
      </c>
      <c r="O1" s="187" t="s">
        <v>1116</v>
      </c>
      <c r="P1" s="187" t="s">
        <v>1117</v>
      </c>
      <c r="Q1" s="187" t="s">
        <v>1118</v>
      </c>
      <c r="R1" s="187" t="s">
        <v>1119</v>
      </c>
      <c r="S1" s="187" t="s">
        <v>1120</v>
      </c>
      <c r="T1" s="187" t="s">
        <v>1121</v>
      </c>
      <c r="U1" s="187" t="s">
        <v>1122</v>
      </c>
      <c r="V1" s="187" t="s">
        <v>1123</v>
      </c>
      <c r="W1" s="187" t="s">
        <v>1124</v>
      </c>
      <c r="X1" s="187" t="s">
        <v>1125</v>
      </c>
      <c r="Y1" s="187" t="s">
        <v>1126</v>
      </c>
      <c r="Z1" s="187" t="s">
        <v>1127</v>
      </c>
      <c r="AA1" s="187" t="s">
        <v>1128</v>
      </c>
      <c r="AB1" s="187" t="s">
        <v>1129</v>
      </c>
      <c r="AC1" s="187" t="s">
        <v>1130</v>
      </c>
      <c r="AD1" s="187" t="s">
        <v>1131</v>
      </c>
      <c r="AE1" s="187" t="s">
        <v>1132</v>
      </c>
      <c r="AF1" s="187" t="s">
        <v>1133</v>
      </c>
      <c r="AG1" s="187" t="s">
        <v>1134</v>
      </c>
      <c r="AH1" s="187" t="s">
        <v>1135</v>
      </c>
      <c r="AI1" s="187" t="s">
        <v>1136</v>
      </c>
      <c r="AJ1" s="187" t="s">
        <v>1137</v>
      </c>
      <c r="AK1" s="187" t="s">
        <v>1138</v>
      </c>
      <c r="AL1" s="187" t="s">
        <v>1139</v>
      </c>
      <c r="AM1" s="187" t="s">
        <v>1140</v>
      </c>
      <c r="AN1" s="187" t="s">
        <v>1141</v>
      </c>
      <c r="AO1" s="187" t="s">
        <v>1142</v>
      </c>
      <c r="AP1" s="187" t="s">
        <v>1143</v>
      </c>
      <c r="AQ1" s="187" t="s">
        <v>1144</v>
      </c>
      <c r="AR1" s="187" t="s">
        <v>1145</v>
      </c>
      <c r="AS1" s="187" t="s">
        <v>1146</v>
      </c>
      <c r="AT1" s="187" t="s">
        <v>1147</v>
      </c>
      <c r="AU1" s="188" t="s">
        <v>1148</v>
      </c>
    </row>
    <row r="2" spans="1:47" ht="60" customHeight="1" outlineLevel="1" x14ac:dyDescent="0.35">
      <c r="A2" s="178" t="s">
        <v>2744</v>
      </c>
      <c r="B2" s="152" t="s">
        <v>21</v>
      </c>
      <c r="C2" s="150" t="s">
        <v>2745</v>
      </c>
      <c r="D2" s="156" t="s">
        <v>2746</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2744</v>
      </c>
      <c r="B3" s="153" t="s">
        <v>2747</v>
      </c>
      <c r="C3" s="151" t="s">
        <v>2748</v>
      </c>
      <c r="D3" s="157" t="s">
        <v>2749</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2744</v>
      </c>
      <c r="B4" s="154" t="s">
        <v>2747</v>
      </c>
      <c r="C4" s="155" t="s">
        <v>2750</v>
      </c>
      <c r="D4" s="158" t="s">
        <v>2751</v>
      </c>
      <c r="E4" s="161" t="s">
        <v>2752</v>
      </c>
      <c r="F4" s="164" t="s">
        <v>2753</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2744</v>
      </c>
      <c r="B5" s="154" t="s">
        <v>2747</v>
      </c>
      <c r="C5" s="155" t="s">
        <v>2754</v>
      </c>
      <c r="D5" s="158" t="s">
        <v>2755</v>
      </c>
      <c r="E5" s="161" t="s">
        <v>2756</v>
      </c>
      <c r="F5" s="164" t="s">
        <v>2757</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2744</v>
      </c>
      <c r="B6" s="154" t="s">
        <v>2747</v>
      </c>
      <c r="C6" s="155" t="s">
        <v>2758</v>
      </c>
      <c r="D6" s="158" t="s">
        <v>2759</v>
      </c>
      <c r="E6" s="161" t="s">
        <v>2760</v>
      </c>
      <c r="F6" s="164" t="s">
        <v>2757</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2744</v>
      </c>
      <c r="B7" s="154" t="s">
        <v>2747</v>
      </c>
      <c r="C7" s="155" t="s">
        <v>2761</v>
      </c>
      <c r="D7" s="158" t="s">
        <v>2762</v>
      </c>
      <c r="E7" s="161" t="s">
        <v>2763</v>
      </c>
      <c r="F7" s="164" t="s">
        <v>2757</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2744</v>
      </c>
      <c r="B8" s="154" t="s">
        <v>2747</v>
      </c>
      <c r="C8" s="155" t="s">
        <v>2764</v>
      </c>
      <c r="D8" s="158" t="s">
        <v>2765</v>
      </c>
      <c r="E8" s="161" t="s">
        <v>2766</v>
      </c>
      <c r="F8" s="164" t="s">
        <v>2767</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2744</v>
      </c>
      <c r="B9" s="153" t="s">
        <v>2768</v>
      </c>
      <c r="C9" s="151" t="s">
        <v>2769</v>
      </c>
      <c r="D9" s="157" t="s">
        <v>2770</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2744</v>
      </c>
      <c r="B10" s="154" t="s">
        <v>2768</v>
      </c>
      <c r="C10" s="155" t="s">
        <v>2771</v>
      </c>
      <c r="D10" s="158" t="s">
        <v>2772</v>
      </c>
      <c r="E10" s="161" t="s">
        <v>2773</v>
      </c>
      <c r="F10" s="164" t="s">
        <v>2753</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2744</v>
      </c>
      <c r="B11" s="154" t="s">
        <v>2768</v>
      </c>
      <c r="C11" s="155" t="s">
        <v>2774</v>
      </c>
      <c r="D11" s="158" t="s">
        <v>2775</v>
      </c>
      <c r="E11" s="161" t="s">
        <v>2776</v>
      </c>
      <c r="F11" s="164" t="s">
        <v>2753</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2744</v>
      </c>
      <c r="B12" s="154" t="s">
        <v>2768</v>
      </c>
      <c r="C12" s="155" t="s">
        <v>2777</v>
      </c>
      <c r="D12" s="158" t="s">
        <v>2778</v>
      </c>
      <c r="E12" s="161" t="s">
        <v>2779</v>
      </c>
      <c r="F12" s="164" t="s">
        <v>2753</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2744</v>
      </c>
      <c r="B13" s="153" t="s">
        <v>2780</v>
      </c>
      <c r="C13" s="151" t="s">
        <v>2781</v>
      </c>
      <c r="D13" s="157" t="s">
        <v>2782</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2744</v>
      </c>
      <c r="B14" s="154" t="s">
        <v>2780</v>
      </c>
      <c r="C14" s="155" t="s">
        <v>2783</v>
      </c>
      <c r="D14" s="158" t="s">
        <v>2784</v>
      </c>
      <c r="E14" s="161" t="s">
        <v>2785</v>
      </c>
      <c r="F14" s="164" t="s">
        <v>2753</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2744</v>
      </c>
      <c r="B15" s="154" t="s">
        <v>2780</v>
      </c>
      <c r="C15" s="155" t="s">
        <v>2786</v>
      </c>
      <c r="D15" s="158" t="s">
        <v>2787</v>
      </c>
      <c r="E15" s="161" t="s">
        <v>2788</v>
      </c>
      <c r="F15" s="164" t="s">
        <v>2753</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2744</v>
      </c>
      <c r="B16" s="153" t="s">
        <v>2789</v>
      </c>
      <c r="C16" s="151" t="s">
        <v>2790</v>
      </c>
      <c r="D16" s="157" t="s">
        <v>2791</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2744</v>
      </c>
      <c r="B17" s="154" t="s">
        <v>2789</v>
      </c>
      <c r="C17" s="155" t="s">
        <v>2792</v>
      </c>
      <c r="D17" s="158" t="s">
        <v>2793</v>
      </c>
      <c r="E17" s="161" t="s">
        <v>2794</v>
      </c>
      <c r="F17" s="164" t="s">
        <v>2753</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2744</v>
      </c>
      <c r="B18" s="154" t="s">
        <v>2789</v>
      </c>
      <c r="C18" s="155" t="s">
        <v>2795</v>
      </c>
      <c r="D18" s="158" t="s">
        <v>2796</v>
      </c>
      <c r="E18" s="161" t="s">
        <v>2797</v>
      </c>
      <c r="F18" s="164" t="s">
        <v>2757</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2744</v>
      </c>
      <c r="B19" s="154" t="s">
        <v>2789</v>
      </c>
      <c r="C19" s="155" t="s">
        <v>2798</v>
      </c>
      <c r="D19" s="158" t="s">
        <v>2799</v>
      </c>
      <c r="E19" s="161" t="s">
        <v>2800</v>
      </c>
      <c r="F19" s="164" t="s">
        <v>2753</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2744</v>
      </c>
      <c r="B20" s="154" t="s">
        <v>2789</v>
      </c>
      <c r="C20" s="155" t="s">
        <v>2801</v>
      </c>
      <c r="D20" s="158" t="s">
        <v>2802</v>
      </c>
      <c r="E20" s="161" t="s">
        <v>2803</v>
      </c>
      <c r="F20" s="164" t="s">
        <v>2753</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2744</v>
      </c>
      <c r="B21" s="154" t="s">
        <v>2789</v>
      </c>
      <c r="C21" s="155" t="s">
        <v>2804</v>
      </c>
      <c r="D21" s="158" t="s">
        <v>2805</v>
      </c>
      <c r="E21" s="161" t="s">
        <v>2806</v>
      </c>
      <c r="F21" s="164" t="s">
        <v>2757</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2744</v>
      </c>
      <c r="B22" s="154" t="s">
        <v>2789</v>
      </c>
      <c r="C22" s="155" t="s">
        <v>2807</v>
      </c>
      <c r="D22" s="158" t="s">
        <v>2808</v>
      </c>
      <c r="E22" s="161" t="s">
        <v>2809</v>
      </c>
      <c r="F22" s="164" t="s">
        <v>2753</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2744</v>
      </c>
      <c r="B23" s="154" t="s">
        <v>2789</v>
      </c>
      <c r="C23" s="155" t="s">
        <v>2810</v>
      </c>
      <c r="D23" s="158" t="s">
        <v>2811</v>
      </c>
      <c r="E23" s="161" t="s">
        <v>2812</v>
      </c>
      <c r="F23" s="164" t="s">
        <v>2753</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2744</v>
      </c>
      <c r="B24" s="153" t="s">
        <v>2813</v>
      </c>
      <c r="C24" s="151" t="s">
        <v>2814</v>
      </c>
      <c r="D24" s="157" t="s">
        <v>2815</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2744</v>
      </c>
      <c r="B25" s="154" t="s">
        <v>2813</v>
      </c>
      <c r="C25" s="155" t="s">
        <v>2816</v>
      </c>
      <c r="D25" s="158" t="s">
        <v>2817</v>
      </c>
      <c r="E25" s="161" t="s">
        <v>2818</v>
      </c>
      <c r="F25" s="164" t="s">
        <v>2753</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2744</v>
      </c>
      <c r="B26" s="154" t="s">
        <v>2813</v>
      </c>
      <c r="C26" s="155" t="s">
        <v>2819</v>
      </c>
      <c r="D26" s="158" t="s">
        <v>2820</v>
      </c>
      <c r="E26" s="161" t="s">
        <v>2821</v>
      </c>
      <c r="F26" s="164" t="s">
        <v>2753</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2744</v>
      </c>
      <c r="B27" s="154" t="s">
        <v>2813</v>
      </c>
      <c r="C27" s="155" t="s">
        <v>2822</v>
      </c>
      <c r="D27" s="158" t="s">
        <v>2823</v>
      </c>
      <c r="E27" s="161" t="s">
        <v>2824</v>
      </c>
      <c r="F27" s="164" t="s">
        <v>2757</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2744</v>
      </c>
      <c r="B28" s="154" t="s">
        <v>2813</v>
      </c>
      <c r="C28" s="155" t="s">
        <v>2825</v>
      </c>
      <c r="D28" s="158" t="s">
        <v>2826</v>
      </c>
      <c r="E28" s="161" t="s">
        <v>2827</v>
      </c>
      <c r="F28" s="164" t="s">
        <v>2753</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2744</v>
      </c>
      <c r="B29" s="153" t="s">
        <v>2828</v>
      </c>
      <c r="C29" s="151" t="s">
        <v>2829</v>
      </c>
      <c r="D29" s="157" t="s">
        <v>2830</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2744</v>
      </c>
      <c r="B30" s="154" t="s">
        <v>2828</v>
      </c>
      <c r="C30" s="155" t="s">
        <v>2831</v>
      </c>
      <c r="D30" s="158" t="s">
        <v>2832</v>
      </c>
      <c r="E30" s="161" t="s">
        <v>2833</v>
      </c>
      <c r="F30" s="164" t="s">
        <v>2767</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2744</v>
      </c>
      <c r="B31" s="154" t="s">
        <v>2828</v>
      </c>
      <c r="C31" s="155" t="s">
        <v>2834</v>
      </c>
      <c r="D31" s="158" t="s">
        <v>2835</v>
      </c>
      <c r="E31" s="161" t="s">
        <v>2836</v>
      </c>
      <c r="F31" s="164" t="s">
        <v>2767</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2744</v>
      </c>
      <c r="B32" s="154" t="s">
        <v>2828</v>
      </c>
      <c r="C32" s="155" t="s">
        <v>2837</v>
      </c>
      <c r="D32" s="158" t="s">
        <v>2838</v>
      </c>
      <c r="E32" s="161" t="s">
        <v>2839</v>
      </c>
      <c r="F32" s="164" t="s">
        <v>2767</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2744</v>
      </c>
      <c r="B33" s="154" t="s">
        <v>2828</v>
      </c>
      <c r="C33" s="155" t="s">
        <v>2840</v>
      </c>
      <c r="D33" s="158" t="s">
        <v>2841</v>
      </c>
      <c r="E33" s="161" t="s">
        <v>2842</v>
      </c>
      <c r="F33" s="164" t="s">
        <v>2767</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2744</v>
      </c>
      <c r="B34" s="154" t="s">
        <v>2828</v>
      </c>
      <c r="C34" s="155" t="s">
        <v>2843</v>
      </c>
      <c r="D34" s="158" t="s">
        <v>2844</v>
      </c>
      <c r="E34" s="161" t="s">
        <v>2845</v>
      </c>
      <c r="F34" s="164" t="s">
        <v>2767</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2744</v>
      </c>
      <c r="B35" s="154" t="s">
        <v>2828</v>
      </c>
      <c r="C35" s="155" t="s">
        <v>2846</v>
      </c>
      <c r="D35" s="158" t="s">
        <v>2847</v>
      </c>
      <c r="E35" s="161" t="s">
        <v>2848</v>
      </c>
      <c r="F35" s="164" t="s">
        <v>2767</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2744</v>
      </c>
      <c r="B36" s="154" t="s">
        <v>2828</v>
      </c>
      <c r="C36" s="155" t="s">
        <v>2849</v>
      </c>
      <c r="D36" s="158" t="s">
        <v>2850</v>
      </c>
      <c r="E36" s="161" t="s">
        <v>2851</v>
      </c>
      <c r="F36" s="164" t="s">
        <v>2767</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2744</v>
      </c>
      <c r="B37" s="154" t="s">
        <v>2828</v>
      </c>
      <c r="C37" s="155" t="s">
        <v>2852</v>
      </c>
      <c r="D37" s="158" t="s">
        <v>2853</v>
      </c>
      <c r="E37" s="161" t="s">
        <v>2854</v>
      </c>
      <c r="F37" s="164" t="s">
        <v>2767</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2744</v>
      </c>
      <c r="B38" s="154" t="s">
        <v>2828</v>
      </c>
      <c r="C38" s="155" t="s">
        <v>2855</v>
      </c>
      <c r="D38" s="158" t="s">
        <v>2856</v>
      </c>
      <c r="E38" s="161" t="s">
        <v>2857</v>
      </c>
      <c r="F38" s="164" t="s">
        <v>2767</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2744</v>
      </c>
      <c r="B39" s="154" t="s">
        <v>2828</v>
      </c>
      <c r="C39" s="155" t="s">
        <v>2858</v>
      </c>
      <c r="D39" s="158" t="s">
        <v>2859</v>
      </c>
      <c r="E39" s="161" t="s">
        <v>2860</v>
      </c>
      <c r="F39" s="164" t="s">
        <v>2767</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2861</v>
      </c>
      <c r="B40" s="152" t="s">
        <v>21</v>
      </c>
      <c r="C40" s="150" t="s">
        <v>2862</v>
      </c>
      <c r="D40" s="156" t="s">
        <v>2863</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2861</v>
      </c>
      <c r="B41" s="153" t="s">
        <v>2864</v>
      </c>
      <c r="C41" s="151" t="s">
        <v>2865</v>
      </c>
      <c r="D41" s="157" t="s">
        <v>2866</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2861</v>
      </c>
      <c r="B42" s="154" t="s">
        <v>2864</v>
      </c>
      <c r="C42" s="155" t="s">
        <v>2867</v>
      </c>
      <c r="D42" s="158" t="s">
        <v>2868</v>
      </c>
      <c r="E42" s="161" t="s">
        <v>2869</v>
      </c>
      <c r="F42" s="164" t="s">
        <v>2753</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2861</v>
      </c>
      <c r="B43" s="154" t="s">
        <v>2864</v>
      </c>
      <c r="C43" s="155" t="s">
        <v>2870</v>
      </c>
      <c r="D43" s="158" t="s">
        <v>2871</v>
      </c>
      <c r="E43" s="161" t="s">
        <v>2872</v>
      </c>
      <c r="F43" s="164" t="s">
        <v>2753</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2861</v>
      </c>
      <c r="B44" s="154" t="s">
        <v>2864</v>
      </c>
      <c r="C44" s="155" t="s">
        <v>2873</v>
      </c>
      <c r="D44" s="158" t="s">
        <v>2874</v>
      </c>
      <c r="E44" s="161" t="s">
        <v>2875</v>
      </c>
      <c r="F44" s="164" t="s">
        <v>2757</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2861</v>
      </c>
      <c r="B45" s="154" t="s">
        <v>2864</v>
      </c>
      <c r="C45" s="155" t="s">
        <v>2876</v>
      </c>
      <c r="D45" s="158" t="s">
        <v>2877</v>
      </c>
      <c r="E45" s="161" t="s">
        <v>2878</v>
      </c>
      <c r="F45" s="164" t="s">
        <v>2767</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2861</v>
      </c>
      <c r="B46" s="154" t="s">
        <v>2864</v>
      </c>
      <c r="C46" s="155" t="s">
        <v>2879</v>
      </c>
      <c r="D46" s="158" t="s">
        <v>2880</v>
      </c>
      <c r="E46" s="161" t="s">
        <v>2881</v>
      </c>
      <c r="F46" s="164" t="s">
        <v>2753</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2861</v>
      </c>
      <c r="B47" s="154" t="s">
        <v>2864</v>
      </c>
      <c r="C47" s="155" t="s">
        <v>2882</v>
      </c>
      <c r="D47" s="158" t="s">
        <v>2883</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2861</v>
      </c>
      <c r="B48" s="154" t="s">
        <v>2864</v>
      </c>
      <c r="C48" s="155" t="s">
        <v>2884</v>
      </c>
      <c r="D48" s="158" t="s">
        <v>2885</v>
      </c>
      <c r="E48" s="161" t="s">
        <v>2886</v>
      </c>
      <c r="F48" s="164" t="s">
        <v>2753</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2861</v>
      </c>
      <c r="B49" s="154" t="s">
        <v>2864</v>
      </c>
      <c r="C49" s="155" t="s">
        <v>2887</v>
      </c>
      <c r="D49" s="158" t="s">
        <v>2888</v>
      </c>
      <c r="E49" s="161" t="s">
        <v>2889</v>
      </c>
      <c r="F49" s="164" t="s">
        <v>2757</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2861</v>
      </c>
      <c r="B50" s="153" t="s">
        <v>2890</v>
      </c>
      <c r="C50" s="151" t="s">
        <v>2891</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2861</v>
      </c>
      <c r="B51" s="154" t="s">
        <v>2890</v>
      </c>
      <c r="C51" s="155" t="s">
        <v>2892</v>
      </c>
      <c r="D51" s="158" t="s">
        <v>2893</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2861</v>
      </c>
      <c r="B52" s="154" t="s">
        <v>2890</v>
      </c>
      <c r="C52" s="155" t="s">
        <v>2894</v>
      </c>
      <c r="D52" s="158" t="s">
        <v>2895</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2861</v>
      </c>
      <c r="B53" s="154" t="s">
        <v>2890</v>
      </c>
      <c r="C53" s="155" t="s">
        <v>2896</v>
      </c>
      <c r="D53" s="158" t="s">
        <v>2897</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2861</v>
      </c>
      <c r="B54" s="154" t="s">
        <v>2890</v>
      </c>
      <c r="C54" s="155" t="s">
        <v>2898</v>
      </c>
      <c r="D54" s="158" t="s">
        <v>2899</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2861</v>
      </c>
      <c r="B55" s="154" t="s">
        <v>2890</v>
      </c>
      <c r="C55" s="155" t="s">
        <v>2900</v>
      </c>
      <c r="D55" s="158" t="s">
        <v>2901</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2861</v>
      </c>
      <c r="B56" s="153" t="s">
        <v>1015</v>
      </c>
      <c r="C56" s="151" t="s">
        <v>2902</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2861</v>
      </c>
      <c r="B57" s="154" t="s">
        <v>1015</v>
      </c>
      <c r="C57" s="155" t="s">
        <v>2903</v>
      </c>
      <c r="D57" s="158" t="s">
        <v>2904</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2861</v>
      </c>
      <c r="B58" s="154" t="s">
        <v>1015</v>
      </c>
      <c r="C58" s="155" t="s">
        <v>2905</v>
      </c>
      <c r="D58" s="158" t="s">
        <v>2906</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2861</v>
      </c>
      <c r="B59" s="154" t="s">
        <v>1015</v>
      </c>
      <c r="C59" s="155" t="s">
        <v>2907</v>
      </c>
      <c r="D59" s="158" t="s">
        <v>2908</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2861</v>
      </c>
      <c r="B60" s="154" t="s">
        <v>1015</v>
      </c>
      <c r="C60" s="155" t="s">
        <v>2909</v>
      </c>
      <c r="D60" s="158" t="s">
        <v>2910</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2861</v>
      </c>
      <c r="B61" s="153" t="s">
        <v>2911</v>
      </c>
      <c r="C61" s="151" t="s">
        <v>2912</v>
      </c>
      <c r="D61" s="157" t="s">
        <v>2913</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2861</v>
      </c>
      <c r="B62" s="154" t="s">
        <v>2911</v>
      </c>
      <c r="C62" s="155" t="s">
        <v>2914</v>
      </c>
      <c r="D62" s="158" t="s">
        <v>2915</v>
      </c>
      <c r="E62" s="161" t="s">
        <v>2916</v>
      </c>
      <c r="F62" s="164" t="s">
        <v>2753</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2861</v>
      </c>
      <c r="B63" s="154" t="s">
        <v>2911</v>
      </c>
      <c r="C63" s="155" t="s">
        <v>2917</v>
      </c>
      <c r="D63" s="158" t="s">
        <v>2918</v>
      </c>
      <c r="E63" s="161" t="s">
        <v>2919</v>
      </c>
      <c r="F63" s="164" t="s">
        <v>2757</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2861</v>
      </c>
      <c r="B64" s="154" t="s">
        <v>2911</v>
      </c>
      <c r="C64" s="155" t="s">
        <v>2920</v>
      </c>
      <c r="D64" s="158" t="s">
        <v>2921</v>
      </c>
      <c r="E64" s="161" t="s">
        <v>2922</v>
      </c>
      <c r="F64" s="164" t="s">
        <v>2753</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2861</v>
      </c>
      <c r="B65" s="154" t="s">
        <v>2911</v>
      </c>
      <c r="C65" s="155" t="s">
        <v>2923</v>
      </c>
      <c r="D65" s="158" t="s">
        <v>2924</v>
      </c>
      <c r="E65" s="161" t="s">
        <v>2925</v>
      </c>
      <c r="F65" s="164" t="s">
        <v>2753</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2861</v>
      </c>
      <c r="B66" s="153" t="s">
        <v>2519</v>
      </c>
      <c r="C66" s="151" t="s">
        <v>2926</v>
      </c>
      <c r="D66" s="157" t="s">
        <v>2927</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2861</v>
      </c>
      <c r="B67" s="154" t="s">
        <v>2519</v>
      </c>
      <c r="C67" s="155" t="s">
        <v>2928</v>
      </c>
      <c r="D67" s="158" t="s">
        <v>2929</v>
      </c>
      <c r="E67" s="161" t="s">
        <v>2930</v>
      </c>
      <c r="F67" s="164" t="s">
        <v>2753</v>
      </c>
      <c r="G67" s="167">
        <f>IF(COUNTIF(H67:AU67,"&lt;&gt;")=0,"",SUMPRODUCT(((Recommendations[ImplStatus]="Implemented")+(Recommendations[ImplStatus]="Compensated"))*ISNUMBER(MATCH(Recommendations[Id],H67:AU67,0)))/COUNTIF(H67:AU67,"&lt;&gt;"))</f>
        <v>0</v>
      </c>
      <c r="H67" s="170" t="s">
        <v>183</v>
      </c>
      <c r="I67" s="170" t="s">
        <v>772</v>
      </c>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2861</v>
      </c>
      <c r="B68" s="154" t="s">
        <v>2519</v>
      </c>
      <c r="C68" s="155" t="s">
        <v>2931</v>
      </c>
      <c r="D68" s="158" t="s">
        <v>2932</v>
      </c>
      <c r="E68" s="161" t="s">
        <v>2933</v>
      </c>
      <c r="F68" s="164" t="s">
        <v>2753</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2861</v>
      </c>
      <c r="B69" s="154" t="s">
        <v>2519</v>
      </c>
      <c r="C69" s="155" t="s">
        <v>2934</v>
      </c>
      <c r="D69" s="158" t="s">
        <v>2935</v>
      </c>
      <c r="E69" s="161" t="s">
        <v>2936</v>
      </c>
      <c r="F69" s="164" t="s">
        <v>2757</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2861</v>
      </c>
      <c r="B70" s="154" t="s">
        <v>2519</v>
      </c>
      <c r="C70" s="155" t="s">
        <v>2937</v>
      </c>
      <c r="D70" s="158" t="s">
        <v>2938</v>
      </c>
      <c r="E70" s="161" t="s">
        <v>2939</v>
      </c>
      <c r="F70" s="164" t="s">
        <v>2753</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2861</v>
      </c>
      <c r="B71" s="154" t="s">
        <v>2519</v>
      </c>
      <c r="C71" s="155" t="s">
        <v>2940</v>
      </c>
      <c r="D71" s="158" t="s">
        <v>2941</v>
      </c>
      <c r="E71" s="161" t="s">
        <v>2942</v>
      </c>
      <c r="F71" s="164" t="s">
        <v>2753</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2861</v>
      </c>
      <c r="B72" s="154" t="s">
        <v>2519</v>
      </c>
      <c r="C72" s="155" t="s">
        <v>2943</v>
      </c>
      <c r="D72" s="158" t="s">
        <v>2944</v>
      </c>
      <c r="E72" s="161" t="s">
        <v>2945</v>
      </c>
      <c r="F72" s="164" t="s">
        <v>2753</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2861</v>
      </c>
      <c r="B73" s="154" t="s">
        <v>2519</v>
      </c>
      <c r="C73" s="155" t="s">
        <v>2946</v>
      </c>
      <c r="D73" s="158" t="s">
        <v>2947</v>
      </c>
      <c r="E73" s="161" t="s">
        <v>2948</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2861</v>
      </c>
      <c r="B74" s="154" t="s">
        <v>2519</v>
      </c>
      <c r="C74" s="155" t="s">
        <v>2949</v>
      </c>
      <c r="D74" s="158" t="s">
        <v>2950</v>
      </c>
      <c r="E74" s="161" t="s">
        <v>2951</v>
      </c>
      <c r="F74" s="164" t="s">
        <v>2757</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2861</v>
      </c>
      <c r="B75" s="154" t="s">
        <v>2519</v>
      </c>
      <c r="C75" s="155" t="s">
        <v>2952</v>
      </c>
      <c r="D75" s="158" t="s">
        <v>2953</v>
      </c>
      <c r="E75" s="161" t="s">
        <v>2954</v>
      </c>
      <c r="F75" s="164" t="s">
        <v>2767</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2861</v>
      </c>
      <c r="B76" s="154" t="s">
        <v>2519</v>
      </c>
      <c r="C76" s="155" t="s">
        <v>2955</v>
      </c>
      <c r="D76" s="158" t="s">
        <v>2956</v>
      </c>
      <c r="E76" s="161" t="s">
        <v>2957</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2861</v>
      </c>
      <c r="B77" s="153" t="s">
        <v>2789</v>
      </c>
      <c r="C77" s="151" t="s">
        <v>2958</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2861</v>
      </c>
      <c r="B78" s="154" t="s">
        <v>2789</v>
      </c>
      <c r="C78" s="155" t="s">
        <v>2959</v>
      </c>
      <c r="D78" s="158" t="s">
        <v>2960</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2861</v>
      </c>
      <c r="B79" s="154" t="s">
        <v>2789</v>
      </c>
      <c r="C79" s="155" t="s">
        <v>2961</v>
      </c>
      <c r="D79" s="158" t="s">
        <v>2962</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2861</v>
      </c>
      <c r="B80" s="154" t="s">
        <v>2789</v>
      </c>
      <c r="C80" s="155" t="s">
        <v>2963</v>
      </c>
      <c r="D80" s="158" t="s">
        <v>2964</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2861</v>
      </c>
      <c r="B81" s="153" t="s">
        <v>2717</v>
      </c>
      <c r="C81" s="151" t="s">
        <v>2965</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2861</v>
      </c>
      <c r="B82" s="154" t="s">
        <v>2717</v>
      </c>
      <c r="C82" s="155" t="s">
        <v>2966</v>
      </c>
      <c r="D82" s="158" t="s">
        <v>2967</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2861</v>
      </c>
      <c r="B83" s="154" t="s">
        <v>2717</v>
      </c>
      <c r="C83" s="155" t="s">
        <v>2968</v>
      </c>
      <c r="D83" s="158" t="s">
        <v>2969</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2861</v>
      </c>
      <c r="B84" s="154" t="s">
        <v>2717</v>
      </c>
      <c r="C84" s="155" t="s">
        <v>2970</v>
      </c>
      <c r="D84" s="158" t="s">
        <v>2971</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2861</v>
      </c>
      <c r="B85" s="154" t="s">
        <v>2717</v>
      </c>
      <c r="C85" s="155" t="s">
        <v>2972</v>
      </c>
      <c r="D85" s="158" t="s">
        <v>2973</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2861</v>
      </c>
      <c r="B86" s="154" t="s">
        <v>2717</v>
      </c>
      <c r="C86" s="155" t="s">
        <v>2974</v>
      </c>
      <c r="D86" s="158" t="s">
        <v>2975</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2976</v>
      </c>
      <c r="B87" s="152" t="s">
        <v>21</v>
      </c>
      <c r="C87" s="150" t="s">
        <v>2977</v>
      </c>
      <c r="D87" s="156" t="s">
        <v>2978</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2976</v>
      </c>
      <c r="B88" s="153" t="s">
        <v>2979</v>
      </c>
      <c r="C88" s="151" t="s">
        <v>2980</v>
      </c>
      <c r="D88" s="157" t="s">
        <v>2981</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2976</v>
      </c>
      <c r="B89" s="154" t="s">
        <v>2979</v>
      </c>
      <c r="C89" s="155" t="s">
        <v>2982</v>
      </c>
      <c r="D89" s="158" t="s">
        <v>2983</v>
      </c>
      <c r="E89" s="161" t="s">
        <v>2984</v>
      </c>
      <c r="F89" s="164" t="s">
        <v>2753</v>
      </c>
      <c r="G89" s="167">
        <f>IF(COUNTIF(H89:AU89,"&lt;&gt;")=0,"",SUMPRODUCT(((Recommendations[ImplStatus]="Implemented")+(Recommendations[ImplStatus]="Compensated"))*ISNUMBER(MATCH(Recommendations[Id],H89:AU89,0)))/COUNTIF(H89:AU89,"&lt;&gt;"))</f>
        <v>0</v>
      </c>
      <c r="H89" s="170" t="s">
        <v>31</v>
      </c>
      <c r="I89" s="170" t="s">
        <v>91</v>
      </c>
      <c r="J89" s="170" t="s">
        <v>101</v>
      </c>
      <c r="K89" s="170" t="s">
        <v>178</v>
      </c>
      <c r="L89" s="170" t="s">
        <v>208</v>
      </c>
      <c r="M89" s="170" t="s">
        <v>213</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2976</v>
      </c>
      <c r="B90" s="154" t="s">
        <v>2979</v>
      </c>
      <c r="C90" s="155" t="s">
        <v>2985</v>
      </c>
      <c r="D90" s="158" t="s">
        <v>2986</v>
      </c>
      <c r="E90" s="161" t="s">
        <v>2987</v>
      </c>
      <c r="F90" s="164" t="s">
        <v>2757</v>
      </c>
      <c r="G90" s="167">
        <f>IF(COUNTIF(H90:AU90,"&lt;&gt;")=0,"",SUMPRODUCT(((Recommendations[ImplStatus]="Implemented")+(Recommendations[ImplStatus]="Compensated"))*ISNUMBER(MATCH(Recommendations[Id],H90:AU90,0)))/COUNTIF(H90:AU90,"&lt;&gt;"))</f>
        <v>0</v>
      </c>
      <c r="H90" s="170" t="s">
        <v>340</v>
      </c>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2976</v>
      </c>
      <c r="B91" s="154" t="s">
        <v>2979</v>
      </c>
      <c r="C91" s="155" t="s">
        <v>2988</v>
      </c>
      <c r="D91" s="158" t="s">
        <v>2989</v>
      </c>
      <c r="E91" s="161" t="s">
        <v>2990</v>
      </c>
      <c r="F91" s="164" t="s">
        <v>2753</v>
      </c>
      <c r="G91" s="167">
        <f>IF(COUNTIF(H91:AU91,"&lt;&gt;")=0,"",SUMPRODUCT(((Recommendations[ImplStatus]="Implemented")+(Recommendations[ImplStatus]="Compensated"))*ISNUMBER(MATCH(Recommendations[Id],H91:AU91,0)))/COUNTIF(H91:AU91,"&lt;&gt;"))</f>
        <v>0</v>
      </c>
      <c r="H91" s="170" t="s">
        <v>198</v>
      </c>
      <c r="I91" s="170" t="s">
        <v>259</v>
      </c>
      <c r="J91" s="170" t="s">
        <v>264</v>
      </c>
      <c r="K91" s="170" t="s">
        <v>574</v>
      </c>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2976</v>
      </c>
      <c r="B92" s="154" t="s">
        <v>2979</v>
      </c>
      <c r="C92" s="155" t="s">
        <v>2991</v>
      </c>
      <c r="D92" s="158" t="s">
        <v>2992</v>
      </c>
      <c r="E92" s="161" t="s">
        <v>2993</v>
      </c>
      <c r="F92" s="164" t="s">
        <v>2753</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2976</v>
      </c>
      <c r="B93" s="154" t="s">
        <v>2979</v>
      </c>
      <c r="C93" s="155" t="s">
        <v>2994</v>
      </c>
      <c r="D93" s="158" t="s">
        <v>2995</v>
      </c>
      <c r="E93" s="161" t="s">
        <v>2996</v>
      </c>
      <c r="F93" s="164" t="s">
        <v>2753</v>
      </c>
      <c r="G93" s="167">
        <f>IF(COUNTIF(H93:AU93,"&lt;&gt;")=0,"",SUMPRODUCT(((Recommendations[ImplStatus]="Implemented")+(Recommendations[ImplStatus]="Compensated"))*ISNUMBER(MATCH(Recommendations[Id],H93:AU93,0)))/COUNTIF(H93:AU93,"&lt;&gt;"))</f>
        <v>0</v>
      </c>
      <c r="H93" s="170" t="s">
        <v>42</v>
      </c>
      <c r="I93" s="170" t="s">
        <v>86</v>
      </c>
      <c r="J93" s="170" t="s">
        <v>96</v>
      </c>
      <c r="K93" s="170" t="s">
        <v>218</v>
      </c>
      <c r="L93" s="170" t="s">
        <v>228</v>
      </c>
      <c r="M93" s="170" t="s">
        <v>579</v>
      </c>
      <c r="N93" s="170" t="s">
        <v>707</v>
      </c>
      <c r="O93" s="170" t="s">
        <v>712</v>
      </c>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2976</v>
      </c>
      <c r="B94" s="154" t="s">
        <v>2979</v>
      </c>
      <c r="C94" s="155" t="s">
        <v>2997</v>
      </c>
      <c r="D94" s="158" t="s">
        <v>2998</v>
      </c>
      <c r="E94" s="161" t="s">
        <v>2999</v>
      </c>
      <c r="F94" s="164" t="s">
        <v>2757</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2976</v>
      </c>
      <c r="B95" s="153" t="s">
        <v>3000</v>
      </c>
      <c r="C95" s="151" t="s">
        <v>3001</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2976</v>
      </c>
      <c r="B96" s="154" t="s">
        <v>3000</v>
      </c>
      <c r="C96" s="155" t="s">
        <v>3002</v>
      </c>
      <c r="D96" s="158" t="s">
        <v>3003</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2976</v>
      </c>
      <c r="B97" s="154" t="s">
        <v>3000</v>
      </c>
      <c r="C97" s="155" t="s">
        <v>3004</v>
      </c>
      <c r="D97" s="158" t="s">
        <v>3005</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2976</v>
      </c>
      <c r="B98" s="154" t="s">
        <v>3000</v>
      </c>
      <c r="C98" s="155" t="s">
        <v>3006</v>
      </c>
      <c r="D98" s="158" t="s">
        <v>3007</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2976</v>
      </c>
      <c r="B99" s="154" t="s">
        <v>3000</v>
      </c>
      <c r="C99" s="155" t="s">
        <v>3008</v>
      </c>
      <c r="D99" s="158" t="s">
        <v>3009</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2976</v>
      </c>
      <c r="B100" s="154" t="s">
        <v>3000</v>
      </c>
      <c r="C100" s="155" t="s">
        <v>3010</v>
      </c>
      <c r="D100" s="158" t="s">
        <v>3011</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2976</v>
      </c>
      <c r="B101" s="154" t="s">
        <v>3000</v>
      </c>
      <c r="C101" s="155" t="s">
        <v>3012</v>
      </c>
      <c r="D101" s="158" t="s">
        <v>3013</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2976</v>
      </c>
      <c r="B102" s="154" t="s">
        <v>3000</v>
      </c>
      <c r="C102" s="155" t="s">
        <v>3014</v>
      </c>
      <c r="D102" s="158" t="s">
        <v>3015</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2976</v>
      </c>
      <c r="B103" s="153" t="s">
        <v>2160</v>
      </c>
      <c r="C103" s="151" t="s">
        <v>3016</v>
      </c>
      <c r="D103" s="157" t="s">
        <v>3017</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2976</v>
      </c>
      <c r="B104" s="154" t="s">
        <v>2160</v>
      </c>
      <c r="C104" s="155" t="s">
        <v>3018</v>
      </c>
      <c r="D104" s="158" t="s">
        <v>3019</v>
      </c>
      <c r="E104" s="161" t="s">
        <v>3020</v>
      </c>
      <c r="F104" s="164" t="s">
        <v>2753</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2976</v>
      </c>
      <c r="B105" s="154" t="s">
        <v>2160</v>
      </c>
      <c r="C105" s="155" t="s">
        <v>3021</v>
      </c>
      <c r="D105" s="158" t="s">
        <v>3022</v>
      </c>
      <c r="E105" s="161" t="s">
        <v>3023</v>
      </c>
      <c r="F105" s="164" t="s">
        <v>2757</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2976</v>
      </c>
      <c r="B106" s="154" t="s">
        <v>2160</v>
      </c>
      <c r="C106" s="155" t="s">
        <v>3024</v>
      </c>
      <c r="D106" s="158" t="s">
        <v>3025</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2976</v>
      </c>
      <c r="B107" s="154" t="s">
        <v>2160</v>
      </c>
      <c r="C107" s="155" t="s">
        <v>3026</v>
      </c>
      <c r="D107" s="158" t="s">
        <v>3027</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2976</v>
      </c>
      <c r="B108" s="154" t="s">
        <v>2160</v>
      </c>
      <c r="C108" s="155" t="s">
        <v>3028</v>
      </c>
      <c r="D108" s="158" t="s">
        <v>3029</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2976</v>
      </c>
      <c r="B109" s="153" t="s">
        <v>3030</v>
      </c>
      <c r="C109" s="151" t="s">
        <v>3031</v>
      </c>
      <c r="D109" s="157" t="s">
        <v>3032</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2976</v>
      </c>
      <c r="B110" s="154" t="s">
        <v>3030</v>
      </c>
      <c r="C110" s="155" t="s">
        <v>3033</v>
      </c>
      <c r="D110" s="158" t="s">
        <v>3034</v>
      </c>
      <c r="E110" s="161" t="s">
        <v>3035</v>
      </c>
      <c r="F110" s="164" t="s">
        <v>2753</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2976</v>
      </c>
      <c r="B111" s="154" t="s">
        <v>3030</v>
      </c>
      <c r="C111" s="155" t="s">
        <v>3036</v>
      </c>
      <c r="D111" s="158" t="s">
        <v>3037</v>
      </c>
      <c r="E111" s="161" t="s">
        <v>3038</v>
      </c>
      <c r="F111" s="164" t="s">
        <v>2753</v>
      </c>
      <c r="G111" s="167">
        <f>IF(COUNTIF(H111:AU111,"&lt;&gt;")=0,"",SUMPRODUCT(((Recommendations[ImplStatus]="Implemented")+(Recommendations[ImplStatus]="Compensated"))*ISNUMBER(MATCH(Recommendations[Id],H111:AU111,0)))/COUNTIF(H111:AU111,"&lt;&gt;"))</f>
        <v>0</v>
      </c>
      <c r="H111" s="170" t="s">
        <v>25</v>
      </c>
      <c r="I111" s="170" t="s">
        <v>76</v>
      </c>
      <c r="J111" s="170" t="s">
        <v>111</v>
      </c>
      <c r="K111" s="170" t="s">
        <v>203</v>
      </c>
      <c r="L111" s="170" t="s">
        <v>385</v>
      </c>
      <c r="M111" s="170" t="s">
        <v>390</v>
      </c>
      <c r="N111" s="170" t="s">
        <v>411</v>
      </c>
      <c r="O111" s="170" t="s">
        <v>545</v>
      </c>
      <c r="P111" s="170" t="s">
        <v>837</v>
      </c>
      <c r="Q111" s="170" t="s">
        <v>842</v>
      </c>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2976</v>
      </c>
      <c r="B112" s="154" t="s">
        <v>3030</v>
      </c>
      <c r="C112" s="155" t="s">
        <v>3039</v>
      </c>
      <c r="D112" s="158" t="s">
        <v>3040</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2976</v>
      </c>
      <c r="B113" s="154" t="s">
        <v>3030</v>
      </c>
      <c r="C113" s="155" t="s">
        <v>3041</v>
      </c>
      <c r="D113" s="158" t="s">
        <v>3042</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2976</v>
      </c>
      <c r="B114" s="154" t="s">
        <v>3030</v>
      </c>
      <c r="C114" s="155" t="s">
        <v>3043</v>
      </c>
      <c r="D114" s="158" t="s">
        <v>3044</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2976</v>
      </c>
      <c r="B115" s="154" t="s">
        <v>3030</v>
      </c>
      <c r="C115" s="155" t="s">
        <v>3045</v>
      </c>
      <c r="D115" s="158" t="s">
        <v>3046</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2976</v>
      </c>
      <c r="B116" s="154" t="s">
        <v>3030</v>
      </c>
      <c r="C116" s="155" t="s">
        <v>3047</v>
      </c>
      <c r="D116" s="158" t="s">
        <v>3048</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2976</v>
      </c>
      <c r="B117" s="154" t="s">
        <v>3030</v>
      </c>
      <c r="C117" s="155" t="s">
        <v>3049</v>
      </c>
      <c r="D117" s="158" t="s">
        <v>3050</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2976</v>
      </c>
      <c r="B118" s="154" t="s">
        <v>3030</v>
      </c>
      <c r="C118" s="155" t="s">
        <v>3051</v>
      </c>
      <c r="D118" s="158" t="s">
        <v>3052</v>
      </c>
      <c r="E118" s="161" t="s">
        <v>3053</v>
      </c>
      <c r="F118" s="164" t="s">
        <v>2753</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2976</v>
      </c>
      <c r="B119" s="154" t="s">
        <v>3030</v>
      </c>
      <c r="C119" s="155" t="s">
        <v>3054</v>
      </c>
      <c r="D119" s="158" t="s">
        <v>3055</v>
      </c>
      <c r="E119" s="161" t="s">
        <v>3056</v>
      </c>
      <c r="F119" s="164" t="s">
        <v>2753</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2976</v>
      </c>
      <c r="B120" s="153" t="s">
        <v>3057</v>
      </c>
      <c r="C120" s="151" t="s">
        <v>3058</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2976</v>
      </c>
      <c r="B121" s="154" t="s">
        <v>3057</v>
      </c>
      <c r="C121" s="155" t="s">
        <v>3059</v>
      </c>
      <c r="D121" s="158" t="s">
        <v>3060</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2976</v>
      </c>
      <c r="B122" s="154" t="s">
        <v>3057</v>
      </c>
      <c r="C122" s="155" t="s">
        <v>3061</v>
      </c>
      <c r="D122" s="158" t="s">
        <v>3062</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2976</v>
      </c>
      <c r="B123" s="154" t="s">
        <v>3057</v>
      </c>
      <c r="C123" s="155" t="s">
        <v>3063</v>
      </c>
      <c r="D123" s="158" t="s">
        <v>3064</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2976</v>
      </c>
      <c r="B124" s="154" t="s">
        <v>3057</v>
      </c>
      <c r="C124" s="155" t="s">
        <v>3065</v>
      </c>
      <c r="D124" s="158" t="s">
        <v>3066</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2976</v>
      </c>
      <c r="B125" s="154" t="s">
        <v>3057</v>
      </c>
      <c r="C125" s="155" t="s">
        <v>3067</v>
      </c>
      <c r="D125" s="158" t="s">
        <v>3068</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2976</v>
      </c>
      <c r="B126" s="154" t="s">
        <v>3057</v>
      </c>
      <c r="C126" s="155" t="s">
        <v>3069</v>
      </c>
      <c r="D126" s="158" t="s">
        <v>3070</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2976</v>
      </c>
      <c r="B127" s="154" t="s">
        <v>3057</v>
      </c>
      <c r="C127" s="155" t="s">
        <v>3071</v>
      </c>
      <c r="D127" s="158" t="s">
        <v>3072</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2976</v>
      </c>
      <c r="B128" s="154" t="s">
        <v>3057</v>
      </c>
      <c r="C128" s="155" t="s">
        <v>3073</v>
      </c>
      <c r="D128" s="158" t="s">
        <v>3074</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2976</v>
      </c>
      <c r="B129" s="154" t="s">
        <v>3057</v>
      </c>
      <c r="C129" s="155" t="s">
        <v>3075</v>
      </c>
      <c r="D129" s="158" t="s">
        <v>3076</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2976</v>
      </c>
      <c r="B130" s="154" t="s">
        <v>3057</v>
      </c>
      <c r="C130" s="155" t="s">
        <v>3077</v>
      </c>
      <c r="D130" s="158" t="s">
        <v>3078</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2976</v>
      </c>
      <c r="B131" s="154" t="s">
        <v>3057</v>
      </c>
      <c r="C131" s="155" t="s">
        <v>3079</v>
      </c>
      <c r="D131" s="158" t="s">
        <v>3080</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2976</v>
      </c>
      <c r="B132" s="154" t="s">
        <v>3057</v>
      </c>
      <c r="C132" s="155" t="s">
        <v>3081</v>
      </c>
      <c r="D132" s="158" t="s">
        <v>3082</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2976</v>
      </c>
      <c r="B133" s="153" t="s">
        <v>3083</v>
      </c>
      <c r="C133" s="151" t="s">
        <v>3084</v>
      </c>
      <c r="D133" s="157" t="s">
        <v>3085</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2976</v>
      </c>
      <c r="B134" s="154" t="s">
        <v>3083</v>
      </c>
      <c r="C134" s="155" t="s">
        <v>3086</v>
      </c>
      <c r="D134" s="158" t="s">
        <v>3087</v>
      </c>
      <c r="E134" s="161" t="s">
        <v>3088</v>
      </c>
      <c r="F134" s="164" t="s">
        <v>2757</v>
      </c>
      <c r="G134" s="167">
        <f>IF(COUNTIF(H134:AU134,"&lt;&gt;")=0,"",SUMPRODUCT(((Recommendations[ImplStatus]="Implemented")+(Recommendations[ImplStatus]="Compensated"))*ISNUMBER(MATCH(Recommendations[Id],H134:AU134,0)))/COUNTIF(H134:AU134,"&lt;&gt;"))</f>
        <v>0</v>
      </c>
      <c r="H134" s="170" t="s">
        <v>52</v>
      </c>
      <c r="I134" s="170" t="s">
        <v>57</v>
      </c>
      <c r="J134" s="170" t="s">
        <v>62</v>
      </c>
      <c r="K134" s="170" t="s">
        <v>67</v>
      </c>
      <c r="L134" s="170" t="s">
        <v>71</v>
      </c>
      <c r="M134" s="170" t="s">
        <v>81</v>
      </c>
      <c r="N134" s="170" t="s">
        <v>188</v>
      </c>
      <c r="O134" s="170" t="s">
        <v>193</v>
      </c>
      <c r="P134" s="170" t="s">
        <v>223</v>
      </c>
      <c r="Q134" s="170" t="s">
        <v>233</v>
      </c>
      <c r="R134" s="170" t="s">
        <v>239</v>
      </c>
      <c r="S134" s="170" t="s">
        <v>244</v>
      </c>
      <c r="T134" s="170" t="s">
        <v>249</v>
      </c>
      <c r="U134" s="170" t="s">
        <v>254</v>
      </c>
      <c r="V134" s="170" t="s">
        <v>275</v>
      </c>
      <c r="W134" s="170" t="s">
        <v>280</v>
      </c>
      <c r="X134" s="170" t="s">
        <v>285</v>
      </c>
      <c r="Y134" s="170" t="s">
        <v>290</v>
      </c>
      <c r="Z134" s="170" t="s">
        <v>330</v>
      </c>
      <c r="AA134" s="170" t="s">
        <v>345</v>
      </c>
      <c r="AB134" s="170" t="s">
        <v>355</v>
      </c>
      <c r="AC134" s="170" t="s">
        <v>360</v>
      </c>
      <c r="AD134" s="170" t="s">
        <v>375</v>
      </c>
      <c r="AE134" s="170" t="s">
        <v>451</v>
      </c>
      <c r="AF134" s="170" t="s">
        <v>456</v>
      </c>
      <c r="AG134" s="170" t="s">
        <v>461</v>
      </c>
      <c r="AH134" s="170" t="s">
        <v>466</v>
      </c>
      <c r="AI134" s="170" t="s">
        <v>471</v>
      </c>
      <c r="AJ134" s="170" t="s">
        <v>475</v>
      </c>
      <c r="AK134" s="170" t="s">
        <v>480</v>
      </c>
      <c r="AL134" s="170" t="s">
        <v>485</v>
      </c>
      <c r="AM134" s="170" t="s">
        <v>490</v>
      </c>
      <c r="AN134" s="170" t="s">
        <v>500</v>
      </c>
      <c r="AO134" s="170" t="s">
        <v>505</v>
      </c>
      <c r="AP134" s="170" t="s">
        <v>510</v>
      </c>
      <c r="AQ134" s="170" t="s">
        <v>515</v>
      </c>
      <c r="AR134" s="170" t="s">
        <v>520</v>
      </c>
      <c r="AS134" s="170" t="s">
        <v>525</v>
      </c>
      <c r="AT134" s="170" t="s">
        <v>530</v>
      </c>
      <c r="AU134" s="184" t="s">
        <v>540</v>
      </c>
    </row>
    <row r="135" spans="1:47" ht="60" customHeight="1" x14ac:dyDescent="0.35">
      <c r="A135" s="180" t="s">
        <v>2976</v>
      </c>
      <c r="B135" s="154" t="s">
        <v>3083</v>
      </c>
      <c r="C135" s="155" t="s">
        <v>3089</v>
      </c>
      <c r="D135" s="158" t="s">
        <v>3090</v>
      </c>
      <c r="E135" s="161" t="s">
        <v>3091</v>
      </c>
      <c r="F135" s="164" t="s">
        <v>2757</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2976</v>
      </c>
      <c r="B136" s="154" t="s">
        <v>3083</v>
      </c>
      <c r="C136" s="155" t="s">
        <v>3092</v>
      </c>
      <c r="D136" s="158" t="s">
        <v>3093</v>
      </c>
      <c r="E136" s="161" t="s">
        <v>3094</v>
      </c>
      <c r="F136" s="164" t="s">
        <v>2753</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2976</v>
      </c>
      <c r="B137" s="154" t="s">
        <v>3083</v>
      </c>
      <c r="C137" s="155" t="s">
        <v>3095</v>
      </c>
      <c r="D137" s="158" t="s">
        <v>3096</v>
      </c>
      <c r="E137" s="161" t="s">
        <v>3097</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2976</v>
      </c>
      <c r="B138" s="153" t="s">
        <v>2393</v>
      </c>
      <c r="C138" s="151" t="s">
        <v>3098</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2976</v>
      </c>
      <c r="B139" s="154" t="s">
        <v>2393</v>
      </c>
      <c r="C139" s="155" t="s">
        <v>3099</v>
      </c>
      <c r="D139" s="158" t="s">
        <v>3100</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2976</v>
      </c>
      <c r="B140" s="154" t="s">
        <v>2393</v>
      </c>
      <c r="C140" s="155" t="s">
        <v>3101</v>
      </c>
      <c r="D140" s="158" t="s">
        <v>3102</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2976</v>
      </c>
      <c r="B141" s="153" t="s">
        <v>3103</v>
      </c>
      <c r="C141" s="151" t="s">
        <v>3104</v>
      </c>
      <c r="D141" s="157" t="s">
        <v>3105</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2976</v>
      </c>
      <c r="B142" s="154" t="s">
        <v>3103</v>
      </c>
      <c r="C142" s="155" t="s">
        <v>3106</v>
      </c>
      <c r="D142" s="158" t="s">
        <v>3107</v>
      </c>
      <c r="E142" s="161" t="s">
        <v>3108</v>
      </c>
      <c r="F142" s="164" t="s">
        <v>2753</v>
      </c>
      <c r="G142" s="167">
        <f>IF(COUNTIF(H142:AU142,"&lt;&gt;")=0,"",SUMPRODUCT(((Recommendations[ImplStatus]="Implemented")+(Recommendations[ImplStatus]="Compensated"))*ISNUMBER(MATCH(Recommendations[Id],H142:AU142,0)))/COUNTIF(H142:AU142,"&lt;&gt;"))</f>
        <v>0</v>
      </c>
      <c r="H142" s="170" t="s">
        <v>121</v>
      </c>
      <c r="I142" s="170" t="s">
        <v>127</v>
      </c>
      <c r="J142" s="170" t="s">
        <v>132</v>
      </c>
      <c r="K142" s="170" t="s">
        <v>138</v>
      </c>
      <c r="L142" s="170" t="s">
        <v>143</v>
      </c>
      <c r="M142" s="170" t="s">
        <v>148</v>
      </c>
      <c r="N142" s="170" t="s">
        <v>153</v>
      </c>
      <c r="O142" s="170" t="s">
        <v>158</v>
      </c>
      <c r="P142" s="170" t="s">
        <v>163</v>
      </c>
      <c r="Q142" s="170" t="s">
        <v>168</v>
      </c>
      <c r="R142" s="170" t="s">
        <v>173</v>
      </c>
      <c r="S142" s="170" t="s">
        <v>305</v>
      </c>
      <c r="T142" s="170" t="s">
        <v>315</v>
      </c>
      <c r="U142" s="170" t="s">
        <v>320</v>
      </c>
      <c r="V142" s="170" t="s">
        <v>325</v>
      </c>
      <c r="W142" s="170" t="s">
        <v>335</v>
      </c>
      <c r="X142" s="170" t="s">
        <v>370</v>
      </c>
      <c r="Y142" s="170" t="s">
        <v>380</v>
      </c>
      <c r="Z142" s="170" t="s">
        <v>395</v>
      </c>
      <c r="AA142" s="170" t="s">
        <v>401</v>
      </c>
      <c r="AB142" s="170" t="s">
        <v>406</v>
      </c>
      <c r="AC142" s="170" t="s">
        <v>782</v>
      </c>
      <c r="AD142" s="170" t="s">
        <v>847</v>
      </c>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2976</v>
      </c>
      <c r="B143" s="154" t="s">
        <v>3103</v>
      </c>
      <c r="C143" s="155" t="s">
        <v>3109</v>
      </c>
      <c r="D143" s="158" t="s">
        <v>3110</v>
      </c>
      <c r="E143" s="161" t="s">
        <v>3111</v>
      </c>
      <c r="F143" s="164" t="s">
        <v>2753</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2976</v>
      </c>
      <c r="B144" s="154" t="s">
        <v>3103</v>
      </c>
      <c r="C144" s="155" t="s">
        <v>3112</v>
      </c>
      <c r="D144" s="158" t="s">
        <v>3113</v>
      </c>
      <c r="E144" s="161" t="s">
        <v>3114</v>
      </c>
      <c r="F144" s="164" t="s">
        <v>2757</v>
      </c>
      <c r="G144" s="167">
        <f>IF(COUNTIF(H144:AU144,"&lt;&gt;")=0,"",SUMPRODUCT(((Recommendations[ImplStatus]="Implemented")+(Recommendations[ImplStatus]="Compensated"))*ISNUMBER(MATCH(Recommendations[Id],H144:AU144,0)))/COUNTIF(H144:AU144,"&lt;&gt;"))</f>
        <v>0</v>
      </c>
      <c r="H144" s="170" t="s">
        <v>777</v>
      </c>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2976</v>
      </c>
      <c r="B145" s="154" t="s">
        <v>3103</v>
      </c>
      <c r="C145" s="155" t="s">
        <v>3115</v>
      </c>
      <c r="D145" s="158" t="s">
        <v>3116</v>
      </c>
      <c r="E145" s="161" t="s">
        <v>3117</v>
      </c>
      <c r="F145" s="164" t="s">
        <v>2753</v>
      </c>
      <c r="G145" s="167">
        <f>IF(COUNTIF(H145:AU145,"&lt;&gt;")=0,"",SUMPRODUCT(((Recommendations[ImplStatus]="Implemented")+(Recommendations[ImplStatus]="Compensated"))*ISNUMBER(MATCH(Recommendations[Id],H145:AU145,0)))/COUNTIF(H145:AU145,"&lt;&gt;"))</f>
        <v>0</v>
      </c>
      <c r="H145" s="170" t="s">
        <v>14</v>
      </c>
      <c r="I145" s="170" t="s">
        <v>116</v>
      </c>
      <c r="J145" s="170" t="s">
        <v>270</v>
      </c>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2976</v>
      </c>
      <c r="B146" s="154" t="s">
        <v>3103</v>
      </c>
      <c r="C146" s="155" t="s">
        <v>3118</v>
      </c>
      <c r="D146" s="158" t="s">
        <v>3119</v>
      </c>
      <c r="E146" s="161" t="s">
        <v>3120</v>
      </c>
      <c r="F146" s="164" t="s">
        <v>2753</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2976</v>
      </c>
      <c r="B147" s="154" t="s">
        <v>3103</v>
      </c>
      <c r="C147" s="155" t="s">
        <v>3121</v>
      </c>
      <c r="D147" s="158" t="s">
        <v>3122</v>
      </c>
      <c r="E147" s="161" t="s">
        <v>3123</v>
      </c>
      <c r="F147" s="164" t="s">
        <v>2753</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2976</v>
      </c>
      <c r="B148" s="153" t="s">
        <v>3124</v>
      </c>
      <c r="C148" s="151" t="s">
        <v>3125</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2976</v>
      </c>
      <c r="B149" s="154" t="s">
        <v>3124</v>
      </c>
      <c r="C149" s="155" t="s">
        <v>3126</v>
      </c>
      <c r="D149" s="158" t="s">
        <v>3127</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2976</v>
      </c>
      <c r="B150" s="154" t="s">
        <v>3124</v>
      </c>
      <c r="C150" s="155" t="s">
        <v>3128</v>
      </c>
      <c r="D150" s="158" t="s">
        <v>3129</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2976</v>
      </c>
      <c r="B151" s="154" t="s">
        <v>3124</v>
      </c>
      <c r="C151" s="155" t="s">
        <v>3130</v>
      </c>
      <c r="D151" s="158" t="s">
        <v>3131</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2976</v>
      </c>
      <c r="B152" s="154" t="s">
        <v>3124</v>
      </c>
      <c r="C152" s="155" t="s">
        <v>3132</v>
      </c>
      <c r="D152" s="158" t="s">
        <v>3133</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2976</v>
      </c>
      <c r="B153" s="154" t="s">
        <v>3124</v>
      </c>
      <c r="C153" s="155" t="s">
        <v>3134</v>
      </c>
      <c r="D153" s="158" t="s">
        <v>3135</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3136</v>
      </c>
      <c r="B154" s="152" t="s">
        <v>21</v>
      </c>
      <c r="C154" s="150" t="s">
        <v>3137</v>
      </c>
      <c r="D154" s="156" t="s">
        <v>3138</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3136</v>
      </c>
      <c r="B155" s="153" t="s">
        <v>3139</v>
      </c>
      <c r="C155" s="151" t="s">
        <v>3140</v>
      </c>
      <c r="D155" s="157" t="s">
        <v>3141</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3136</v>
      </c>
      <c r="B156" s="154" t="s">
        <v>3139</v>
      </c>
      <c r="C156" s="155" t="s">
        <v>3142</v>
      </c>
      <c r="D156" s="158" t="s">
        <v>3143</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3136</v>
      </c>
      <c r="B157" s="154" t="s">
        <v>3139</v>
      </c>
      <c r="C157" s="155" t="s">
        <v>3144</v>
      </c>
      <c r="D157" s="158" t="s">
        <v>3145</v>
      </c>
      <c r="E157" s="161" t="s">
        <v>3146</v>
      </c>
      <c r="F157" s="164" t="s">
        <v>2753</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3136</v>
      </c>
      <c r="B158" s="154" t="s">
        <v>3139</v>
      </c>
      <c r="C158" s="155" t="s">
        <v>3147</v>
      </c>
      <c r="D158" s="158" t="s">
        <v>3148</v>
      </c>
      <c r="E158" s="161" t="s">
        <v>3149</v>
      </c>
      <c r="F158" s="164" t="s">
        <v>2753</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3136</v>
      </c>
      <c r="B159" s="154" t="s">
        <v>3139</v>
      </c>
      <c r="C159" s="155" t="s">
        <v>3150</v>
      </c>
      <c r="D159" s="158" t="s">
        <v>3151</v>
      </c>
      <c r="E159" s="161" t="s">
        <v>3152</v>
      </c>
      <c r="F159" s="164" t="s">
        <v>2753</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3136</v>
      </c>
      <c r="B160" s="154" t="s">
        <v>3139</v>
      </c>
      <c r="C160" s="155" t="s">
        <v>3153</v>
      </c>
      <c r="D160" s="158" t="s">
        <v>3154</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3136</v>
      </c>
      <c r="B161" s="154" t="s">
        <v>3139</v>
      </c>
      <c r="C161" s="155" t="s">
        <v>3155</v>
      </c>
      <c r="D161" s="158" t="s">
        <v>3156</v>
      </c>
      <c r="E161" s="161" t="s">
        <v>3157</v>
      </c>
      <c r="F161" s="164" t="s">
        <v>2753</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3136</v>
      </c>
      <c r="B162" s="154" t="s">
        <v>3139</v>
      </c>
      <c r="C162" s="155" t="s">
        <v>3158</v>
      </c>
      <c r="D162" s="158" t="s">
        <v>3159</v>
      </c>
      <c r="E162" s="161" t="s">
        <v>3160</v>
      </c>
      <c r="F162" s="164" t="s">
        <v>2753</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3136</v>
      </c>
      <c r="B163" s="154" t="s">
        <v>3139</v>
      </c>
      <c r="C163" s="155" t="s">
        <v>3161</v>
      </c>
      <c r="D163" s="158" t="s">
        <v>3162</v>
      </c>
      <c r="E163" s="161" t="s">
        <v>3163</v>
      </c>
      <c r="F163" s="164" t="s">
        <v>2753</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3136</v>
      </c>
      <c r="B164" s="153" t="s">
        <v>2557</v>
      </c>
      <c r="C164" s="151" t="s">
        <v>3164</v>
      </c>
      <c r="D164" s="157" t="s">
        <v>3165</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3136</v>
      </c>
      <c r="B165" s="154" t="s">
        <v>2557</v>
      </c>
      <c r="C165" s="155" t="s">
        <v>3166</v>
      </c>
      <c r="D165" s="158" t="s">
        <v>3167</v>
      </c>
      <c r="E165" s="161" t="s">
        <v>3168</v>
      </c>
      <c r="F165" s="164" t="s">
        <v>2753</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3136</v>
      </c>
      <c r="B166" s="154" t="s">
        <v>2557</v>
      </c>
      <c r="C166" s="155" t="s">
        <v>3169</v>
      </c>
      <c r="D166" s="158" t="s">
        <v>3170</v>
      </c>
      <c r="E166" s="161" t="s">
        <v>3171</v>
      </c>
      <c r="F166" s="164" t="s">
        <v>2753</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3136</v>
      </c>
      <c r="B167" s="154" t="s">
        <v>2557</v>
      </c>
      <c r="C167" s="155" t="s">
        <v>3172</v>
      </c>
      <c r="D167" s="158" t="s">
        <v>3173</v>
      </c>
      <c r="E167" s="161" t="s">
        <v>3174</v>
      </c>
      <c r="F167" s="164" t="s">
        <v>2753</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3136</v>
      </c>
      <c r="B168" s="154" t="s">
        <v>2557</v>
      </c>
      <c r="C168" s="155" t="s">
        <v>3175</v>
      </c>
      <c r="D168" s="158" t="s">
        <v>3176</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3136</v>
      </c>
      <c r="B169" s="154" t="s">
        <v>2557</v>
      </c>
      <c r="C169" s="155" t="s">
        <v>3177</v>
      </c>
      <c r="D169" s="158" t="s">
        <v>3178</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3136</v>
      </c>
      <c r="B170" s="154" t="s">
        <v>2557</v>
      </c>
      <c r="C170" s="155" t="s">
        <v>3179</v>
      </c>
      <c r="D170" s="158" t="s">
        <v>3180</v>
      </c>
      <c r="E170" s="161" t="s">
        <v>3181</v>
      </c>
      <c r="F170" s="164" t="s">
        <v>2767</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3136</v>
      </c>
      <c r="B171" s="154" t="s">
        <v>2557</v>
      </c>
      <c r="C171" s="155" t="s">
        <v>3182</v>
      </c>
      <c r="D171" s="158" t="s">
        <v>3183</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3136</v>
      </c>
      <c r="B172" s="154" t="s">
        <v>2557</v>
      </c>
      <c r="C172" s="155" t="s">
        <v>3184</v>
      </c>
      <c r="D172" s="158" t="s">
        <v>3185</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3136</v>
      </c>
      <c r="B173" s="154" t="s">
        <v>2557</v>
      </c>
      <c r="C173" s="155" t="s">
        <v>3186</v>
      </c>
      <c r="D173" s="158" t="s">
        <v>3187</v>
      </c>
      <c r="E173" s="161" t="s">
        <v>3188</v>
      </c>
      <c r="F173" s="164" t="s">
        <v>2753</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3136</v>
      </c>
      <c r="B174" s="153" t="s">
        <v>3189</v>
      </c>
      <c r="C174" s="151" t="s">
        <v>3190</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3136</v>
      </c>
      <c r="B175" s="154" t="s">
        <v>3189</v>
      </c>
      <c r="C175" s="155" t="s">
        <v>3191</v>
      </c>
      <c r="D175" s="158" t="s">
        <v>3192</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3136</v>
      </c>
      <c r="B176" s="154" t="s">
        <v>3189</v>
      </c>
      <c r="C176" s="155" t="s">
        <v>3193</v>
      </c>
      <c r="D176" s="158" t="s">
        <v>3194</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3136</v>
      </c>
      <c r="B177" s="154" t="s">
        <v>3189</v>
      </c>
      <c r="C177" s="155" t="s">
        <v>3195</v>
      </c>
      <c r="D177" s="158" t="s">
        <v>3196</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3136</v>
      </c>
      <c r="B178" s="154" t="s">
        <v>3189</v>
      </c>
      <c r="C178" s="155" t="s">
        <v>3197</v>
      </c>
      <c r="D178" s="158" t="s">
        <v>3198</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3136</v>
      </c>
      <c r="B179" s="154" t="s">
        <v>3189</v>
      </c>
      <c r="C179" s="155" t="s">
        <v>3199</v>
      </c>
      <c r="D179" s="158" t="s">
        <v>3200</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3201</v>
      </c>
      <c r="B180" s="152" t="s">
        <v>21</v>
      </c>
      <c r="C180" s="150" t="s">
        <v>3202</v>
      </c>
      <c r="D180" s="156" t="s">
        <v>3203</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3201</v>
      </c>
      <c r="B181" s="153" t="s">
        <v>3204</v>
      </c>
      <c r="C181" s="151" t="s">
        <v>3205</v>
      </c>
      <c r="D181" s="157" t="s">
        <v>3206</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3201</v>
      </c>
      <c r="B182" s="154" t="s">
        <v>3204</v>
      </c>
      <c r="C182" s="155" t="s">
        <v>3207</v>
      </c>
      <c r="D182" s="158" t="s">
        <v>3208</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3201</v>
      </c>
      <c r="B183" s="154" t="s">
        <v>3204</v>
      </c>
      <c r="C183" s="155" t="s">
        <v>3209</v>
      </c>
      <c r="D183" s="158" t="s">
        <v>3210</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3201</v>
      </c>
      <c r="B184" s="154" t="s">
        <v>3204</v>
      </c>
      <c r="C184" s="155" t="s">
        <v>3211</v>
      </c>
      <c r="D184" s="158" t="s">
        <v>3212</v>
      </c>
      <c r="E184" s="161" t="s">
        <v>3213</v>
      </c>
      <c r="F184" s="164" t="s">
        <v>2753</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3201</v>
      </c>
      <c r="B185" s="154" t="s">
        <v>3204</v>
      </c>
      <c r="C185" s="155" t="s">
        <v>3214</v>
      </c>
      <c r="D185" s="158" t="s">
        <v>3215</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3201</v>
      </c>
      <c r="B186" s="154" t="s">
        <v>3204</v>
      </c>
      <c r="C186" s="155" t="s">
        <v>3216</v>
      </c>
      <c r="D186" s="158" t="s">
        <v>3217</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3201</v>
      </c>
      <c r="B187" s="154" t="s">
        <v>3204</v>
      </c>
      <c r="C187" s="155" t="s">
        <v>3218</v>
      </c>
      <c r="D187" s="158" t="s">
        <v>3219</v>
      </c>
      <c r="E187" s="161" t="s">
        <v>3220</v>
      </c>
      <c r="F187" s="164" t="s">
        <v>2753</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3201</v>
      </c>
      <c r="B188" s="154" t="s">
        <v>3204</v>
      </c>
      <c r="C188" s="155" t="s">
        <v>3221</v>
      </c>
      <c r="D188" s="158" t="s">
        <v>3222</v>
      </c>
      <c r="E188" s="161" t="s">
        <v>3223</v>
      </c>
      <c r="F188" s="164" t="s">
        <v>2753</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3201</v>
      </c>
      <c r="B189" s="154" t="s">
        <v>3204</v>
      </c>
      <c r="C189" s="155" t="s">
        <v>3224</v>
      </c>
      <c r="D189" s="158" t="s">
        <v>3225</v>
      </c>
      <c r="E189" s="161" t="s">
        <v>3226</v>
      </c>
      <c r="F189" s="164" t="s">
        <v>2753</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3201</v>
      </c>
      <c r="B190" s="153" t="s">
        <v>3227</v>
      </c>
      <c r="C190" s="151" t="s">
        <v>3228</v>
      </c>
      <c r="D190" s="157" t="s">
        <v>3229</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3201</v>
      </c>
      <c r="B191" s="154" t="s">
        <v>3227</v>
      </c>
      <c r="C191" s="155" t="s">
        <v>3230</v>
      </c>
      <c r="D191" s="158" t="s">
        <v>3231</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3201</v>
      </c>
      <c r="B192" s="154" t="s">
        <v>3227</v>
      </c>
      <c r="C192" s="155" t="s">
        <v>3232</v>
      </c>
      <c r="D192" s="158" t="s">
        <v>3233</v>
      </c>
      <c r="E192" s="161" t="s">
        <v>3234</v>
      </c>
      <c r="F192" s="164" t="s">
        <v>2757</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3201</v>
      </c>
      <c r="B193" s="154" t="s">
        <v>3227</v>
      </c>
      <c r="C193" s="155" t="s">
        <v>3235</v>
      </c>
      <c r="D193" s="158" t="s">
        <v>3236</v>
      </c>
      <c r="E193" s="161" t="s">
        <v>3237</v>
      </c>
      <c r="F193" s="164" t="s">
        <v>2757</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3201</v>
      </c>
      <c r="B194" s="154" t="s">
        <v>3227</v>
      </c>
      <c r="C194" s="155" t="s">
        <v>3238</v>
      </c>
      <c r="D194" s="158" t="s">
        <v>3239</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3201</v>
      </c>
      <c r="B195" s="154" t="s">
        <v>3227</v>
      </c>
      <c r="C195" s="155" t="s">
        <v>3240</v>
      </c>
      <c r="D195" s="158" t="s">
        <v>3241</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3201</v>
      </c>
      <c r="B196" s="153" t="s">
        <v>3242</v>
      </c>
      <c r="C196" s="151" t="s">
        <v>3243</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3201</v>
      </c>
      <c r="B197" s="154" t="s">
        <v>3242</v>
      </c>
      <c r="C197" s="155" t="s">
        <v>3244</v>
      </c>
      <c r="D197" s="158" t="s">
        <v>3245</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3201</v>
      </c>
      <c r="B198" s="154" t="s">
        <v>3242</v>
      </c>
      <c r="C198" s="155" t="s">
        <v>3246</v>
      </c>
      <c r="D198" s="158" t="s">
        <v>3247</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3201</v>
      </c>
      <c r="B199" s="153" t="s">
        <v>3248</v>
      </c>
      <c r="C199" s="151" t="s">
        <v>3249</v>
      </c>
      <c r="D199" s="157" t="s">
        <v>3250</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3201</v>
      </c>
      <c r="B200" s="154" t="s">
        <v>3248</v>
      </c>
      <c r="C200" s="155" t="s">
        <v>3251</v>
      </c>
      <c r="D200" s="158" t="s">
        <v>3252</v>
      </c>
      <c r="E200" s="161" t="s">
        <v>3253</v>
      </c>
      <c r="F200" s="164" t="s">
        <v>2767</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3201</v>
      </c>
      <c r="B201" s="154" t="s">
        <v>3248</v>
      </c>
      <c r="C201" s="155" t="s">
        <v>3254</v>
      </c>
      <c r="D201" s="158" t="s">
        <v>3255</v>
      </c>
      <c r="E201" s="161" t="s">
        <v>3256</v>
      </c>
      <c r="F201" s="164" t="s">
        <v>2753</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3201</v>
      </c>
      <c r="B202" s="154" t="s">
        <v>3248</v>
      </c>
      <c r="C202" s="155" t="s">
        <v>3257</v>
      </c>
      <c r="D202" s="158" t="s">
        <v>3258</v>
      </c>
      <c r="E202" s="161" t="s">
        <v>3259</v>
      </c>
      <c r="F202" s="164" t="s">
        <v>2753</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3201</v>
      </c>
      <c r="B203" s="154" t="s">
        <v>3248</v>
      </c>
      <c r="C203" s="155" t="s">
        <v>3260</v>
      </c>
      <c r="D203" s="158" t="s">
        <v>3261</v>
      </c>
      <c r="E203" s="161" t="s">
        <v>3262</v>
      </c>
      <c r="F203" s="164" t="s">
        <v>2753</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3201</v>
      </c>
      <c r="B204" s="154" t="s">
        <v>3248</v>
      </c>
      <c r="C204" s="155" t="s">
        <v>3263</v>
      </c>
      <c r="D204" s="158" t="s">
        <v>3264</v>
      </c>
      <c r="E204" s="161" t="s">
        <v>3265</v>
      </c>
      <c r="F204" s="164" t="s">
        <v>2753</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3201</v>
      </c>
      <c r="B205" s="153" t="s">
        <v>3266</v>
      </c>
      <c r="C205" s="151" t="s">
        <v>3267</v>
      </c>
      <c r="D205" s="157" t="s">
        <v>3268</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3201</v>
      </c>
      <c r="B206" s="154" t="s">
        <v>3266</v>
      </c>
      <c r="C206" s="155" t="s">
        <v>3269</v>
      </c>
      <c r="D206" s="158" t="s">
        <v>3270</v>
      </c>
      <c r="E206" s="161" t="s">
        <v>3271</v>
      </c>
      <c r="F206" s="164" t="s">
        <v>2757</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3201</v>
      </c>
      <c r="B207" s="154" t="s">
        <v>3266</v>
      </c>
      <c r="C207" s="155" t="s">
        <v>3272</v>
      </c>
      <c r="D207" s="158" t="s">
        <v>3273</v>
      </c>
      <c r="E207" s="161" t="s">
        <v>3274</v>
      </c>
      <c r="F207" s="164" t="s">
        <v>2757</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3201</v>
      </c>
      <c r="B208" s="154" t="s">
        <v>3266</v>
      </c>
      <c r="C208" s="155" t="s">
        <v>3275</v>
      </c>
      <c r="D208" s="158" t="s">
        <v>3276</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3201</v>
      </c>
      <c r="B209" s="153" t="s">
        <v>3277</v>
      </c>
      <c r="C209" s="151" t="s">
        <v>3278</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3201</v>
      </c>
      <c r="B210" s="154" t="s">
        <v>3277</v>
      </c>
      <c r="C210" s="155" t="s">
        <v>3279</v>
      </c>
      <c r="D210" s="158" t="s">
        <v>3280</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3281</v>
      </c>
      <c r="B211" s="152" t="s">
        <v>21</v>
      </c>
      <c r="C211" s="150" t="s">
        <v>3282</v>
      </c>
      <c r="D211" s="156" t="s">
        <v>3283</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3281</v>
      </c>
      <c r="B212" s="153" t="s">
        <v>3284</v>
      </c>
      <c r="C212" s="151" t="s">
        <v>3285</v>
      </c>
      <c r="D212" s="157" t="s">
        <v>3286</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3281</v>
      </c>
      <c r="B213" s="154" t="s">
        <v>3284</v>
      </c>
      <c r="C213" s="155" t="s">
        <v>3287</v>
      </c>
      <c r="D213" s="158" t="s">
        <v>3288</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3281</v>
      </c>
      <c r="B214" s="154" t="s">
        <v>3284</v>
      </c>
      <c r="C214" s="155" t="s">
        <v>3289</v>
      </c>
      <c r="D214" s="158" t="s">
        <v>3290</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3281</v>
      </c>
      <c r="B215" s="154" t="s">
        <v>3284</v>
      </c>
      <c r="C215" s="155" t="s">
        <v>3291</v>
      </c>
      <c r="D215" s="158" t="s">
        <v>3292</v>
      </c>
      <c r="E215" s="161" t="s">
        <v>3293</v>
      </c>
      <c r="F215" s="164" t="s">
        <v>2757</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3281</v>
      </c>
      <c r="B216" s="154" t="s">
        <v>3284</v>
      </c>
      <c r="C216" s="155" t="s">
        <v>3294</v>
      </c>
      <c r="D216" s="158" t="s">
        <v>3295</v>
      </c>
      <c r="E216" s="161" t="s">
        <v>3296</v>
      </c>
      <c r="F216" s="164" t="s">
        <v>2753</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3281</v>
      </c>
      <c r="B217" s="153" t="s">
        <v>3242</v>
      </c>
      <c r="C217" s="151" t="s">
        <v>3297</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3281</v>
      </c>
      <c r="B218" s="154" t="s">
        <v>3242</v>
      </c>
      <c r="C218" s="155" t="s">
        <v>3298</v>
      </c>
      <c r="D218" s="158" t="s">
        <v>3299</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3281</v>
      </c>
      <c r="B219" s="154" t="s">
        <v>3242</v>
      </c>
      <c r="C219" s="155" t="s">
        <v>3300</v>
      </c>
      <c r="D219" s="158" t="s">
        <v>3301</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3281</v>
      </c>
      <c r="B220" s="153" t="s">
        <v>3302</v>
      </c>
      <c r="C220" s="151" t="s">
        <v>3303</v>
      </c>
      <c r="D220" s="157" t="s">
        <v>3304</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3281</v>
      </c>
      <c r="B221" s="154" t="s">
        <v>3302</v>
      </c>
      <c r="C221" s="155" t="s">
        <v>3305</v>
      </c>
      <c r="D221" s="158" t="s">
        <v>3306</v>
      </c>
      <c r="E221" s="161" t="s">
        <v>3307</v>
      </c>
      <c r="F221" s="164" t="s">
        <v>2753</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3281</v>
      </c>
      <c r="B222" s="154" t="s">
        <v>3302</v>
      </c>
      <c r="C222" s="155" t="s">
        <v>3308</v>
      </c>
      <c r="D222" s="158" t="s">
        <v>3309</v>
      </c>
      <c r="E222" s="161" t="s">
        <v>3310</v>
      </c>
      <c r="F222" s="164" t="s">
        <v>2753</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3281</v>
      </c>
      <c r="B223" s="154" t="s">
        <v>3302</v>
      </c>
      <c r="C223" s="155" t="s">
        <v>3311</v>
      </c>
      <c r="D223" s="158" t="s">
        <v>3312</v>
      </c>
      <c r="E223" s="161" t="s">
        <v>3313</v>
      </c>
      <c r="F223" s="164" t="s">
        <v>2753</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3281</v>
      </c>
      <c r="B224" s="154" t="s">
        <v>3302</v>
      </c>
      <c r="C224" s="155" t="s">
        <v>3314</v>
      </c>
      <c r="D224" s="158" t="s">
        <v>3315</v>
      </c>
      <c r="E224" s="161" t="s">
        <v>3316</v>
      </c>
      <c r="F224" s="164" t="s">
        <v>2753</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3281</v>
      </c>
      <c r="B225" s="154" t="s">
        <v>3302</v>
      </c>
      <c r="C225" s="155" t="s">
        <v>3317</v>
      </c>
      <c r="D225" s="158" t="s">
        <v>3318</v>
      </c>
      <c r="E225" s="161" t="s">
        <v>3319</v>
      </c>
      <c r="F225" s="164" t="s">
        <v>2753</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3281</v>
      </c>
      <c r="B226" s="171" t="s">
        <v>3302</v>
      </c>
      <c r="C226" s="172" t="s">
        <v>3320</v>
      </c>
      <c r="D226" s="173" t="s">
        <v>3321</v>
      </c>
      <c r="E226" s="174" t="s">
        <v>3322</v>
      </c>
      <c r="F226" s="175" t="s">
        <v>2753</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852</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IFERROR(INDEX('Recommendations'!$H$2:$H$167, MATCH(H2,'Recommendations'!$A$2:$A$167,0))="Implemented", FALSE))</xm:f>
            <x14:dxf>
              <font>
                <color rgb="FF000000"/>
              </font>
              <fill>
                <patternFill>
                  <bgColor rgb="FF3C7D22"/>
                </patternFill>
              </fill>
            </x14:dxf>
          </x14:cfRule>
          <x14:cfRule type="expression" priority="2" id="{00000000-000E-0000-0700-000002000000}">
            <xm:f>AND(H2&lt;&gt;"", IFERROR(INDEX('Recommendations'!$H$2:$H$167, MATCH(H2,'Recommendations'!$A$2:$A$167,0))="Compensated", FALSE))</xm:f>
            <x14:dxf>
              <font>
                <color rgb="FF000000"/>
              </font>
              <fill>
                <patternFill>
                  <bgColor rgb="FFC6E0B4"/>
                </patternFill>
              </fill>
            </x14:dxf>
          </x14:cfRule>
          <x14:cfRule type="expression" priority="3" id="{00000000-000E-0000-0700-000003000000}">
            <xm:f>AND(H2&lt;&gt;"", IFERROR(INDEX('Recommendations'!$H$2:$H$167, MATCH(H2,'Recommendations'!$A$2:$A$167,0))="Testing", FALSE))</xm:f>
            <x14:dxf>
              <font>
                <color rgb="FF000000"/>
              </font>
              <fill>
                <patternFill>
                  <bgColor rgb="FFFFC000"/>
                </patternFill>
              </fill>
            </x14:dxf>
          </x14:cfRule>
          <x14:cfRule type="expression" priority="4" id="{00000000-000E-0000-0700-000004000000}">
            <xm:f>AND(H2&lt;&gt;"", IFERROR(INDEX('Recommendations'!$H$2:$H$167, MATCH(H2,'Recommendations'!$A$2:$A$167,0))="Failed", FALSE))</xm:f>
            <x14:dxf>
              <font>
                <color rgb="FF000000"/>
              </font>
              <fill>
                <patternFill>
                  <bgColor rgb="FFD82891"/>
                </patternFill>
              </fill>
            </x14:dxf>
          </x14:cfRule>
          <x14:cfRule type="expression" priority="5" id="{00000000-000E-0000-0700-000005000000}">
            <xm:f>AND(H2&lt;&gt;"", IFERROR(INDEX('Recommendations'!$H$2:$H$167, MATCH(H2,'Recommendations'!$A$2:$A$167,0))="Risk Accepted", FALSE))</xm:f>
            <x14:dxf>
              <font>
                <color rgb="FF000000"/>
              </font>
              <fill>
                <patternFill>
                  <bgColor rgb="FFD9D9D9"/>
                </patternFill>
              </fill>
            </x14:dxf>
          </x14:cfRule>
          <x14:cfRule type="expression" priority="6" id="{00000000-000E-0000-0700-000006000000}">
            <xm:f>AND(H2&lt;&gt;"", IFERROR(INDEX('Recommendations'!$H$2:$H$167, MATCH(H2,'Recommendations'!$A$2:$A$167,0))="N/A",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2740</v>
      </c>
      <c r="B1" s="210" t="s">
        <v>3323</v>
      </c>
      <c r="C1" s="210" t="s">
        <v>3324</v>
      </c>
      <c r="D1" s="210" t="s">
        <v>3325</v>
      </c>
      <c r="E1" s="210" t="s">
        <v>2049</v>
      </c>
      <c r="F1" s="210" t="s">
        <v>1108</v>
      </c>
      <c r="G1" s="210" t="s">
        <v>1109</v>
      </c>
      <c r="H1" s="210" t="s">
        <v>1110</v>
      </c>
      <c r="I1" s="210" t="s">
        <v>1111</v>
      </c>
      <c r="J1" s="210" t="s">
        <v>1112</v>
      </c>
      <c r="K1" s="210" t="s">
        <v>1113</v>
      </c>
      <c r="L1" s="210" t="s">
        <v>1114</v>
      </c>
      <c r="M1" s="210" t="s">
        <v>1115</v>
      </c>
      <c r="N1" s="210" t="s">
        <v>1116</v>
      </c>
      <c r="O1" s="210" t="s">
        <v>1117</v>
      </c>
      <c r="P1" s="210" t="s">
        <v>1118</v>
      </c>
      <c r="Q1" s="210" t="s">
        <v>1119</v>
      </c>
      <c r="R1" s="210" t="s">
        <v>1120</v>
      </c>
      <c r="S1" s="210" t="s">
        <v>1121</v>
      </c>
      <c r="T1" s="210" t="s">
        <v>1122</v>
      </c>
      <c r="U1" s="210" t="s">
        <v>1123</v>
      </c>
      <c r="V1" s="210" t="s">
        <v>1124</v>
      </c>
      <c r="W1" s="210" t="s">
        <v>1125</v>
      </c>
      <c r="X1" s="210" t="s">
        <v>1126</v>
      </c>
      <c r="Y1" s="210" t="s">
        <v>1127</v>
      </c>
      <c r="Z1" s="210" t="s">
        <v>1128</v>
      </c>
      <c r="AA1" s="210" t="s">
        <v>1129</v>
      </c>
      <c r="AB1" s="210" t="s">
        <v>1130</v>
      </c>
      <c r="AC1" s="210" t="s">
        <v>1131</v>
      </c>
      <c r="AD1" s="210" t="s">
        <v>1132</v>
      </c>
      <c r="AE1" s="210" t="s">
        <v>1133</v>
      </c>
      <c r="AF1" s="210" t="s">
        <v>1134</v>
      </c>
      <c r="AG1" s="210" t="s">
        <v>1135</v>
      </c>
      <c r="AH1" s="210" t="s">
        <v>1136</v>
      </c>
      <c r="AI1" s="210" t="s">
        <v>1137</v>
      </c>
      <c r="AJ1" s="210" t="s">
        <v>1138</v>
      </c>
      <c r="AK1" s="210" t="s">
        <v>1139</v>
      </c>
      <c r="AL1" s="210" t="s">
        <v>1140</v>
      </c>
      <c r="AM1" s="210" t="s">
        <v>1141</v>
      </c>
      <c r="AN1" s="210" t="s">
        <v>1142</v>
      </c>
      <c r="AO1" s="210" t="s">
        <v>1143</v>
      </c>
      <c r="AP1" s="210" t="s">
        <v>1144</v>
      </c>
      <c r="AQ1" s="210" t="s">
        <v>1145</v>
      </c>
      <c r="AR1" s="210" t="s">
        <v>1146</v>
      </c>
      <c r="AS1" s="210" t="s">
        <v>1147</v>
      </c>
      <c r="AT1" s="211" t="s">
        <v>1148</v>
      </c>
    </row>
    <row r="2" spans="1:46" ht="60" customHeight="1" outlineLevel="1" x14ac:dyDescent="0.35">
      <c r="A2" s="203" t="s">
        <v>949</v>
      </c>
      <c r="B2" s="189" t="s">
        <v>3326</v>
      </c>
      <c r="C2" s="189"/>
      <c r="D2" s="192" t="s">
        <v>3327</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949</v>
      </c>
      <c r="B3" s="190" t="s">
        <v>3326</v>
      </c>
      <c r="C3" s="191" t="s">
        <v>3328</v>
      </c>
      <c r="D3" s="193" t="s">
        <v>3329</v>
      </c>
      <c r="E3" s="193" t="s">
        <v>3330</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949</v>
      </c>
      <c r="B4" s="190" t="s">
        <v>3326</v>
      </c>
      <c r="C4" s="191" t="s">
        <v>3331</v>
      </c>
      <c r="D4" s="193" t="s">
        <v>3332</v>
      </c>
      <c r="E4" s="193" t="s">
        <v>3333</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949</v>
      </c>
      <c r="B5" s="190" t="s">
        <v>3326</v>
      </c>
      <c r="C5" s="191" t="s">
        <v>3334</v>
      </c>
      <c r="D5" s="193" t="s">
        <v>3335</v>
      </c>
      <c r="E5" s="193" t="s">
        <v>3336</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949</v>
      </c>
      <c r="B6" s="190" t="s">
        <v>3326</v>
      </c>
      <c r="C6" s="191" t="s">
        <v>3337</v>
      </c>
      <c r="D6" s="193" t="s">
        <v>3338</v>
      </c>
      <c r="E6" s="193" t="s">
        <v>3339</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949</v>
      </c>
      <c r="B7" s="190" t="s">
        <v>3326</v>
      </c>
      <c r="C7" s="191" t="s">
        <v>3340</v>
      </c>
      <c r="D7" s="193" t="s">
        <v>3341</v>
      </c>
      <c r="E7" s="193" t="s">
        <v>3342</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949</v>
      </c>
      <c r="B8" s="190" t="s">
        <v>3326</v>
      </c>
      <c r="C8" s="191" t="s">
        <v>3343</v>
      </c>
      <c r="D8" s="193" t="s">
        <v>3344</v>
      </c>
      <c r="E8" s="193" t="s">
        <v>3345</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949</v>
      </c>
      <c r="B9" s="190" t="s">
        <v>3326</v>
      </c>
      <c r="C9" s="191" t="s">
        <v>3346</v>
      </c>
      <c r="D9" s="193" t="s">
        <v>3347</v>
      </c>
      <c r="E9" s="193" t="s">
        <v>3348</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949</v>
      </c>
      <c r="B10" s="190" t="s">
        <v>3326</v>
      </c>
      <c r="C10" s="191" t="s">
        <v>3349</v>
      </c>
      <c r="D10" s="193" t="s">
        <v>3350</v>
      </c>
      <c r="E10" s="193" t="s">
        <v>3351</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949</v>
      </c>
      <c r="B11" s="190" t="s">
        <v>3326</v>
      </c>
      <c r="C11" s="191" t="s">
        <v>3352</v>
      </c>
      <c r="D11" s="193" t="s">
        <v>3353</v>
      </c>
      <c r="E11" s="193" t="s">
        <v>3354</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949</v>
      </c>
      <c r="B12" s="190" t="s">
        <v>3326</v>
      </c>
      <c r="C12" s="191" t="s">
        <v>3355</v>
      </c>
      <c r="D12" s="193" t="s">
        <v>3356</v>
      </c>
      <c r="E12" s="193" t="s">
        <v>3357</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949</v>
      </c>
      <c r="B13" s="190" t="s">
        <v>3326</v>
      </c>
      <c r="C13" s="191" t="s">
        <v>3358</v>
      </c>
      <c r="D13" s="193" t="s">
        <v>3359</v>
      </c>
      <c r="E13" s="193" t="s">
        <v>3360</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949</v>
      </c>
      <c r="B14" s="190" t="s">
        <v>3326</v>
      </c>
      <c r="C14" s="191" t="s">
        <v>3361</v>
      </c>
      <c r="D14" s="193" t="s">
        <v>3362</v>
      </c>
      <c r="E14" s="193" t="s">
        <v>3363</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949</v>
      </c>
      <c r="B15" s="190" t="s">
        <v>3326</v>
      </c>
      <c r="C15" s="191" t="s">
        <v>3364</v>
      </c>
      <c r="D15" s="193" t="s">
        <v>3365</v>
      </c>
      <c r="E15" s="193" t="s">
        <v>3366</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949</v>
      </c>
      <c r="B16" s="190" t="s">
        <v>3326</v>
      </c>
      <c r="C16" s="191" t="s">
        <v>3367</v>
      </c>
      <c r="D16" s="193" t="s">
        <v>3368</v>
      </c>
      <c r="E16" s="193" t="s">
        <v>3369</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949</v>
      </c>
      <c r="B17" s="190" t="s">
        <v>3326</v>
      </c>
      <c r="C17" s="191" t="s">
        <v>3370</v>
      </c>
      <c r="D17" s="193" t="s">
        <v>3371</v>
      </c>
      <c r="E17" s="193" t="s">
        <v>3372</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949</v>
      </c>
      <c r="B18" s="190" t="s">
        <v>3326</v>
      </c>
      <c r="C18" s="191" t="s">
        <v>3373</v>
      </c>
      <c r="D18" s="193" t="s">
        <v>3374</v>
      </c>
      <c r="E18" s="193" t="s">
        <v>3375</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949</v>
      </c>
      <c r="B19" s="189" t="s">
        <v>3376</v>
      </c>
      <c r="C19" s="189"/>
      <c r="D19" s="192" t="s">
        <v>3377</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949</v>
      </c>
      <c r="B20" s="190" t="s">
        <v>3376</v>
      </c>
      <c r="C20" s="191" t="s">
        <v>3378</v>
      </c>
      <c r="D20" s="193" t="s">
        <v>3379</v>
      </c>
      <c r="E20" s="193" t="s">
        <v>3380</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949</v>
      </c>
      <c r="B21" s="190" t="s">
        <v>3376</v>
      </c>
      <c r="C21" s="191" t="s">
        <v>3381</v>
      </c>
      <c r="D21" s="193" t="s">
        <v>3382</v>
      </c>
      <c r="E21" s="193" t="s">
        <v>3383</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949</v>
      </c>
      <c r="B22" s="190" t="s">
        <v>3376</v>
      </c>
      <c r="C22" s="191" t="s">
        <v>3384</v>
      </c>
      <c r="D22" s="193" t="s">
        <v>3385</v>
      </c>
      <c r="E22" s="193" t="s">
        <v>3386</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949</v>
      </c>
      <c r="B23" s="190" t="s">
        <v>3376</v>
      </c>
      <c r="C23" s="191" t="s">
        <v>3387</v>
      </c>
      <c r="D23" s="193" t="s">
        <v>3388</v>
      </c>
      <c r="E23" s="193" t="s">
        <v>3389</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949</v>
      </c>
      <c r="B24" s="190" t="s">
        <v>3376</v>
      </c>
      <c r="C24" s="191" t="s">
        <v>3390</v>
      </c>
      <c r="D24" s="193" t="s">
        <v>3391</v>
      </c>
      <c r="E24" s="193" t="s">
        <v>3392</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949</v>
      </c>
      <c r="B25" s="190" t="s">
        <v>3376</v>
      </c>
      <c r="C25" s="191" t="s">
        <v>3393</v>
      </c>
      <c r="D25" s="193" t="s">
        <v>3394</v>
      </c>
      <c r="E25" s="193" t="s">
        <v>3395</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949</v>
      </c>
      <c r="B26" s="190" t="s">
        <v>3376</v>
      </c>
      <c r="C26" s="191" t="s">
        <v>3396</v>
      </c>
      <c r="D26" s="193" t="s">
        <v>3397</v>
      </c>
      <c r="E26" s="193" t="s">
        <v>3398</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949</v>
      </c>
      <c r="B27" s="190" t="s">
        <v>3376</v>
      </c>
      <c r="C27" s="191" t="s">
        <v>3399</v>
      </c>
      <c r="D27" s="193" t="s">
        <v>3400</v>
      </c>
      <c r="E27" s="193" t="s">
        <v>3401</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949</v>
      </c>
      <c r="B28" s="190" t="s">
        <v>3376</v>
      </c>
      <c r="C28" s="191" t="s">
        <v>3402</v>
      </c>
      <c r="D28" s="193" t="s">
        <v>3403</v>
      </c>
      <c r="E28" s="193" t="s">
        <v>3404</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949</v>
      </c>
      <c r="B29" s="190" t="s">
        <v>3376</v>
      </c>
      <c r="C29" s="191" t="s">
        <v>3405</v>
      </c>
      <c r="D29" s="193" t="s">
        <v>3406</v>
      </c>
      <c r="E29" s="193" t="s">
        <v>3407</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949</v>
      </c>
      <c r="B30" s="190" t="s">
        <v>3376</v>
      </c>
      <c r="C30" s="191" t="s">
        <v>3408</v>
      </c>
      <c r="D30" s="193" t="s">
        <v>3409</v>
      </c>
      <c r="E30" s="193" t="s">
        <v>3410</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949</v>
      </c>
      <c r="B31" s="190" t="s">
        <v>3376</v>
      </c>
      <c r="C31" s="191" t="s">
        <v>3411</v>
      </c>
      <c r="D31" s="193" t="s">
        <v>3412</v>
      </c>
      <c r="E31" s="193" t="s">
        <v>3413</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3414</v>
      </c>
      <c r="B32" s="189"/>
      <c r="C32" s="189"/>
      <c r="D32" s="192" t="s">
        <v>3415</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3414</v>
      </c>
      <c r="B33" s="190"/>
      <c r="C33" s="191" t="s">
        <v>3416</v>
      </c>
      <c r="D33" s="193" t="s">
        <v>3417</v>
      </c>
      <c r="E33" s="193" t="s">
        <v>3418</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3414</v>
      </c>
      <c r="B34" s="190"/>
      <c r="C34" s="191" t="s">
        <v>3419</v>
      </c>
      <c r="D34" s="193" t="s">
        <v>3420</v>
      </c>
      <c r="E34" s="193" t="s">
        <v>3421</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3414</v>
      </c>
      <c r="B35" s="190"/>
      <c r="C35" s="191" t="s">
        <v>3422</v>
      </c>
      <c r="D35" s="193" t="s">
        <v>3423</v>
      </c>
      <c r="E35" s="193" t="s">
        <v>3424</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3414</v>
      </c>
      <c r="B36" s="189" t="s">
        <v>3425</v>
      </c>
      <c r="C36" s="189"/>
      <c r="D36" s="192" t="s">
        <v>3426</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3414</v>
      </c>
      <c r="B37" s="190" t="s">
        <v>3425</v>
      </c>
      <c r="C37" s="191" t="s">
        <v>3427</v>
      </c>
      <c r="D37" s="193" t="s">
        <v>3428</v>
      </c>
      <c r="E37" s="193" t="s">
        <v>3429</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3414</v>
      </c>
      <c r="B38" s="190" t="s">
        <v>3425</v>
      </c>
      <c r="C38" s="191" t="s">
        <v>3430</v>
      </c>
      <c r="D38" s="193" t="s">
        <v>3431</v>
      </c>
      <c r="E38" s="193" t="s">
        <v>3432</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3414</v>
      </c>
      <c r="B39" s="190" t="s">
        <v>3425</v>
      </c>
      <c r="C39" s="191" t="s">
        <v>3433</v>
      </c>
      <c r="D39" s="193" t="s">
        <v>3434</v>
      </c>
      <c r="E39" s="193" t="s">
        <v>3435</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3414</v>
      </c>
      <c r="B40" s="190" t="s">
        <v>3425</v>
      </c>
      <c r="C40" s="191" t="s">
        <v>3436</v>
      </c>
      <c r="D40" s="193" t="s">
        <v>3437</v>
      </c>
      <c r="E40" s="193" t="s">
        <v>3438</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3414</v>
      </c>
      <c r="B41" s="190" t="s">
        <v>3425</v>
      </c>
      <c r="C41" s="191" t="s">
        <v>3439</v>
      </c>
      <c r="D41" s="193" t="s">
        <v>3440</v>
      </c>
      <c r="E41" s="193" t="s">
        <v>3441</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3414</v>
      </c>
      <c r="B42" s="190" t="s">
        <v>3425</v>
      </c>
      <c r="C42" s="191" t="s">
        <v>3442</v>
      </c>
      <c r="D42" s="193" t="s">
        <v>3443</v>
      </c>
      <c r="E42" s="193" t="s">
        <v>3444</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3414</v>
      </c>
      <c r="B43" s="190" t="s">
        <v>3425</v>
      </c>
      <c r="C43" s="191" t="s">
        <v>3445</v>
      </c>
      <c r="D43" s="193" t="s">
        <v>3446</v>
      </c>
      <c r="E43" s="193" t="s">
        <v>3447</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3414</v>
      </c>
      <c r="B44" s="190" t="s">
        <v>3425</v>
      </c>
      <c r="C44" s="191" t="s">
        <v>3448</v>
      </c>
      <c r="D44" s="193" t="s">
        <v>3449</v>
      </c>
      <c r="E44" s="193" t="s">
        <v>3450</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3414</v>
      </c>
      <c r="B45" s="190" t="s">
        <v>3425</v>
      </c>
      <c r="C45" s="191" t="s">
        <v>3451</v>
      </c>
      <c r="D45" s="193" t="s">
        <v>3452</v>
      </c>
      <c r="E45" s="193" t="s">
        <v>3453</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3414</v>
      </c>
      <c r="B46" s="190" t="s">
        <v>3425</v>
      </c>
      <c r="C46" s="191" t="s">
        <v>3454</v>
      </c>
      <c r="D46" s="193" t="s">
        <v>3455</v>
      </c>
      <c r="E46" s="193" t="s">
        <v>3456</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3414</v>
      </c>
      <c r="B47" s="190" t="s">
        <v>3425</v>
      </c>
      <c r="C47" s="191" t="s">
        <v>3457</v>
      </c>
      <c r="D47" s="193" t="s">
        <v>3458</v>
      </c>
      <c r="E47" s="193" t="s">
        <v>3459</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3414</v>
      </c>
      <c r="B48" s="190" t="s">
        <v>3425</v>
      </c>
      <c r="C48" s="191" t="s">
        <v>3460</v>
      </c>
      <c r="D48" s="193" t="s">
        <v>3461</v>
      </c>
      <c r="E48" s="193" t="s">
        <v>3462</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3414</v>
      </c>
      <c r="B49" s="190" t="s">
        <v>3425</v>
      </c>
      <c r="C49" s="191" t="s">
        <v>3463</v>
      </c>
      <c r="D49" s="193" t="s">
        <v>3464</v>
      </c>
      <c r="E49" s="193" t="s">
        <v>3465</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3414</v>
      </c>
      <c r="B50" s="190" t="s">
        <v>3425</v>
      </c>
      <c r="C50" s="191" t="s">
        <v>3466</v>
      </c>
      <c r="D50" s="193" t="s">
        <v>3467</v>
      </c>
      <c r="E50" s="193" t="s">
        <v>3468</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3414</v>
      </c>
      <c r="B51" s="189" t="s">
        <v>3469</v>
      </c>
      <c r="C51" s="189"/>
      <c r="D51" s="192" t="s">
        <v>3470</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3414</v>
      </c>
      <c r="B52" s="190" t="s">
        <v>3469</v>
      </c>
      <c r="C52" s="191" t="s">
        <v>3471</v>
      </c>
      <c r="D52" s="193" t="s">
        <v>3472</v>
      </c>
      <c r="E52" s="193" t="s">
        <v>3473</v>
      </c>
      <c r="F52" s="195">
        <f>IF(COUNTIF(G52:AT52,"&lt;&gt;")=0,"",SUMPRODUCT(((Recommendations[ImplStatus]="Implemented")+(Recommendations[ImplStatus]="Compensated"))*ISNUMBER(MATCH(Recommendations[Id],G52:AT52,0)))/COUNTIF(G52:AT52,"&lt;&gt;"))</f>
        <v>0</v>
      </c>
      <c r="G52" s="197" t="s">
        <v>91</v>
      </c>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3414</v>
      </c>
      <c r="B53" s="190" t="s">
        <v>3469</v>
      </c>
      <c r="C53" s="191" t="s">
        <v>3474</v>
      </c>
      <c r="D53" s="193" t="s">
        <v>3475</v>
      </c>
      <c r="E53" s="193" t="s">
        <v>3476</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3414</v>
      </c>
      <c r="B54" s="190" t="s">
        <v>3469</v>
      </c>
      <c r="C54" s="191" t="s">
        <v>3477</v>
      </c>
      <c r="D54" s="193" t="s">
        <v>3478</v>
      </c>
      <c r="E54" s="193" t="s">
        <v>3479</v>
      </c>
      <c r="F54" s="195">
        <f>IF(COUNTIF(G54:AT54,"&lt;&gt;")=0,"",SUMPRODUCT(((Recommendations[ImplStatus]="Implemented")+(Recommendations[ImplStatus]="Compensated"))*ISNUMBER(MATCH(Recommendations[Id],G54:AT54,0)))/COUNTIF(G54:AT54,"&lt;&gt;"))</f>
        <v>0</v>
      </c>
      <c r="G54" s="197" t="s">
        <v>96</v>
      </c>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3414</v>
      </c>
      <c r="B55" s="190" t="s">
        <v>3469</v>
      </c>
      <c r="C55" s="191" t="s">
        <v>3480</v>
      </c>
      <c r="D55" s="193" t="s">
        <v>3481</v>
      </c>
      <c r="E55" s="193" t="s">
        <v>3482</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3414</v>
      </c>
      <c r="B56" s="190" t="s">
        <v>3469</v>
      </c>
      <c r="C56" s="191" t="s">
        <v>3483</v>
      </c>
      <c r="D56" s="193" t="s">
        <v>3484</v>
      </c>
      <c r="E56" s="193" t="s">
        <v>3485</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3414</v>
      </c>
      <c r="B57" s="190" t="s">
        <v>3469</v>
      </c>
      <c r="C57" s="191" t="s">
        <v>3486</v>
      </c>
      <c r="D57" s="193" t="s">
        <v>3487</v>
      </c>
      <c r="E57" s="193" t="s">
        <v>3488</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3414</v>
      </c>
      <c r="B58" s="190" t="s">
        <v>3469</v>
      </c>
      <c r="C58" s="191" t="s">
        <v>3489</v>
      </c>
      <c r="D58" s="193" t="s">
        <v>3490</v>
      </c>
      <c r="E58" s="193" t="s">
        <v>3491</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3414</v>
      </c>
      <c r="B59" s="190" t="s">
        <v>3469</v>
      </c>
      <c r="C59" s="191" t="s">
        <v>3492</v>
      </c>
      <c r="D59" s="193" t="s">
        <v>3493</v>
      </c>
      <c r="E59" s="193" t="s">
        <v>3494</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3414</v>
      </c>
      <c r="B60" s="190" t="s">
        <v>3495</v>
      </c>
      <c r="C60" s="191" t="s">
        <v>3496</v>
      </c>
      <c r="D60" s="193" t="s">
        <v>3497</v>
      </c>
      <c r="E60" s="193" t="s">
        <v>3498</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3414</v>
      </c>
      <c r="B61" s="190" t="s">
        <v>3495</v>
      </c>
      <c r="C61" s="191" t="s">
        <v>3499</v>
      </c>
      <c r="D61" s="193" t="s">
        <v>3500</v>
      </c>
      <c r="E61" s="193" t="s">
        <v>3501</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3414</v>
      </c>
      <c r="B62" s="189" t="s">
        <v>3502</v>
      </c>
      <c r="C62" s="189"/>
      <c r="D62" s="192" t="s">
        <v>3503</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3414</v>
      </c>
      <c r="B63" s="190" t="s">
        <v>3502</v>
      </c>
      <c r="C63" s="191" t="s">
        <v>3504</v>
      </c>
      <c r="D63" s="193" t="s">
        <v>3505</v>
      </c>
      <c r="E63" s="193" t="s">
        <v>3506</v>
      </c>
      <c r="F63" s="195">
        <f>IF(COUNTIF(G63:AT63,"&lt;&gt;")=0,"",SUMPRODUCT(((Recommendations[ImplStatus]="Implemented")+(Recommendations[ImplStatus]="Compensated"))*ISNUMBER(MATCH(Recommendations[Id],G63:AT63,0)))/COUNTIF(G63:AT63,"&lt;&gt;"))</f>
        <v>0</v>
      </c>
      <c r="G63" s="197" t="s">
        <v>31</v>
      </c>
      <c r="H63" s="197" t="s">
        <v>178</v>
      </c>
      <c r="I63" s="197" t="s">
        <v>198</v>
      </c>
      <c r="J63" s="197" t="s">
        <v>259</v>
      </c>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3414</v>
      </c>
      <c r="B64" s="190" t="s">
        <v>3502</v>
      </c>
      <c r="C64" s="191" t="s">
        <v>3507</v>
      </c>
      <c r="D64" s="193" t="s">
        <v>3508</v>
      </c>
      <c r="E64" s="193" t="s">
        <v>3509</v>
      </c>
      <c r="F64" s="195">
        <f>IF(COUNTIF(G64:AT64,"&lt;&gt;")=0,"",SUMPRODUCT(((Recommendations[ImplStatus]="Implemented")+(Recommendations[ImplStatus]="Compensated"))*ISNUMBER(MATCH(Recommendations[Id],G64:AT64,0)))/COUNTIF(G64:AT64,"&lt;&gt;"))</f>
        <v>0</v>
      </c>
      <c r="G64" s="197" t="s">
        <v>340</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3414</v>
      </c>
      <c r="B65" s="190" t="s">
        <v>3502</v>
      </c>
      <c r="C65" s="191" t="s">
        <v>3510</v>
      </c>
      <c r="D65" s="193" t="s">
        <v>3511</v>
      </c>
      <c r="E65" s="193" t="s">
        <v>3512</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3414</v>
      </c>
      <c r="B66" s="190" t="s">
        <v>3502</v>
      </c>
      <c r="C66" s="191" t="s">
        <v>3513</v>
      </c>
      <c r="D66" s="193" t="s">
        <v>3514</v>
      </c>
      <c r="E66" s="193" t="s">
        <v>3515</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3414</v>
      </c>
      <c r="B67" s="190" t="s">
        <v>3502</v>
      </c>
      <c r="C67" s="191" t="s">
        <v>3516</v>
      </c>
      <c r="D67" s="193" t="s">
        <v>3517</v>
      </c>
      <c r="E67" s="193" t="s">
        <v>3518</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3414</v>
      </c>
      <c r="B68" s="190" t="s">
        <v>3502</v>
      </c>
      <c r="C68" s="191" t="s">
        <v>3519</v>
      </c>
      <c r="D68" s="193" t="s">
        <v>3520</v>
      </c>
      <c r="E68" s="193" t="s">
        <v>3521</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3414</v>
      </c>
      <c r="B69" s="190" t="s">
        <v>3502</v>
      </c>
      <c r="C69" s="191" t="s">
        <v>3522</v>
      </c>
      <c r="D69" s="193" t="s">
        <v>3523</v>
      </c>
      <c r="E69" s="193" t="s">
        <v>3524</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3414</v>
      </c>
      <c r="B70" s="190" t="s">
        <v>3502</v>
      </c>
      <c r="C70" s="191" t="s">
        <v>3525</v>
      </c>
      <c r="D70" s="193" t="s">
        <v>3526</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3414</v>
      </c>
      <c r="B71" s="190" t="s">
        <v>3502</v>
      </c>
      <c r="C71" s="191" t="s">
        <v>3527</v>
      </c>
      <c r="D71" s="193" t="s">
        <v>3528</v>
      </c>
      <c r="E71" s="193" t="s">
        <v>3529</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3414</v>
      </c>
      <c r="B72" s="190" t="s">
        <v>3502</v>
      </c>
      <c r="C72" s="191" t="s">
        <v>3530</v>
      </c>
      <c r="D72" s="193" t="s">
        <v>3531</v>
      </c>
      <c r="E72" s="193" t="s">
        <v>3532</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3414</v>
      </c>
      <c r="B73" s="190" t="s">
        <v>3502</v>
      </c>
      <c r="C73" s="191" t="s">
        <v>3533</v>
      </c>
      <c r="D73" s="193" t="s">
        <v>3534</v>
      </c>
      <c r="E73" s="193" t="s">
        <v>3535</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3414</v>
      </c>
      <c r="B74" s="190" t="s">
        <v>3502</v>
      </c>
      <c r="C74" s="191" t="s">
        <v>3536</v>
      </c>
      <c r="D74" s="193" t="s">
        <v>3537</v>
      </c>
      <c r="E74" s="193" t="s">
        <v>3538</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3414</v>
      </c>
      <c r="B75" s="190" t="s">
        <v>3502</v>
      </c>
      <c r="C75" s="191" t="s">
        <v>3539</v>
      </c>
      <c r="D75" s="193" t="s">
        <v>3540</v>
      </c>
      <c r="E75" s="193" t="s">
        <v>3541</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3414</v>
      </c>
      <c r="B76" s="190" t="s">
        <v>3502</v>
      </c>
      <c r="C76" s="191" t="s">
        <v>3542</v>
      </c>
      <c r="D76" s="193" t="s">
        <v>3543</v>
      </c>
      <c r="E76" s="193" t="s">
        <v>3544</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3414</v>
      </c>
      <c r="B77" s="190" t="s">
        <v>3502</v>
      </c>
      <c r="C77" s="191" t="s">
        <v>3545</v>
      </c>
      <c r="D77" s="193" t="s">
        <v>3546</v>
      </c>
      <c r="E77" s="193" t="s">
        <v>3547</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3414</v>
      </c>
      <c r="B78" s="190" t="s">
        <v>3502</v>
      </c>
      <c r="C78" s="191" t="s">
        <v>3548</v>
      </c>
      <c r="D78" s="193" t="s">
        <v>3549</v>
      </c>
      <c r="E78" s="193" t="s">
        <v>3550</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3414</v>
      </c>
      <c r="B79" s="189" t="s">
        <v>3502</v>
      </c>
      <c r="C79" s="189"/>
      <c r="D79" s="192" t="s">
        <v>3551</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3552</v>
      </c>
      <c r="B80" s="190"/>
      <c r="C80" s="191" t="s">
        <v>3553</v>
      </c>
      <c r="D80" s="193" t="s">
        <v>3554</v>
      </c>
      <c r="E80" s="193" t="s">
        <v>3555</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3552</v>
      </c>
      <c r="B81" s="190"/>
      <c r="C81" s="191" t="s">
        <v>3556</v>
      </c>
      <c r="D81" s="193" t="s">
        <v>3557</v>
      </c>
      <c r="E81" s="193" t="s">
        <v>3558</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3552</v>
      </c>
      <c r="B82" s="190"/>
      <c r="C82" s="191" t="s">
        <v>3559</v>
      </c>
      <c r="D82" s="193" t="s">
        <v>3560</v>
      </c>
      <c r="E82" s="193" t="s">
        <v>3561</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3552</v>
      </c>
      <c r="B83" s="190"/>
      <c r="C83" s="191" t="s">
        <v>3562</v>
      </c>
      <c r="D83" s="193" t="s">
        <v>3563</v>
      </c>
      <c r="E83" s="193" t="s">
        <v>3564</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3552</v>
      </c>
      <c r="B84" s="189"/>
      <c r="C84" s="189"/>
      <c r="D84" s="192" t="s">
        <v>3565</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3566</v>
      </c>
      <c r="B85" s="190"/>
      <c r="C85" s="191" t="s">
        <v>3567</v>
      </c>
      <c r="D85" s="193" t="s">
        <v>3568</v>
      </c>
      <c r="E85" s="193" t="s">
        <v>3569</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3566</v>
      </c>
      <c r="B86" s="190"/>
      <c r="C86" s="191" t="s">
        <v>3570</v>
      </c>
      <c r="D86" s="193" t="s">
        <v>3571</v>
      </c>
      <c r="E86" s="193" t="s">
        <v>3572</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3566</v>
      </c>
      <c r="B87" s="190"/>
      <c r="C87" s="191" t="s">
        <v>3573</v>
      </c>
      <c r="D87" s="193" t="s">
        <v>3574</v>
      </c>
      <c r="E87" s="193" t="s">
        <v>3575</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3566</v>
      </c>
      <c r="B88" s="190"/>
      <c r="C88" s="191" t="s">
        <v>3576</v>
      </c>
      <c r="D88" s="193" t="s">
        <v>3577</v>
      </c>
      <c r="E88" s="193" t="s">
        <v>3578</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3566</v>
      </c>
      <c r="B89" s="190"/>
      <c r="C89" s="191" t="s">
        <v>3579</v>
      </c>
      <c r="D89" s="193" t="s">
        <v>3580</v>
      </c>
      <c r="E89" s="193" t="s">
        <v>3581</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3566</v>
      </c>
      <c r="B90" s="189" t="s">
        <v>3582</v>
      </c>
      <c r="C90" s="189"/>
      <c r="D90" s="192" t="s">
        <v>3583</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3566</v>
      </c>
      <c r="B91" s="190" t="s">
        <v>3582</v>
      </c>
      <c r="C91" s="191" t="s">
        <v>3584</v>
      </c>
      <c r="D91" s="193" t="s">
        <v>3585</v>
      </c>
      <c r="E91" s="193" t="s">
        <v>3586</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3566</v>
      </c>
      <c r="B92" s="190" t="s">
        <v>3582</v>
      </c>
      <c r="C92" s="191" t="s">
        <v>3587</v>
      </c>
      <c r="D92" s="193" t="s">
        <v>3588</v>
      </c>
      <c r="E92" s="193" t="s">
        <v>3589</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3582</v>
      </c>
      <c r="C93" s="191" t="s">
        <v>3590</v>
      </c>
      <c r="D93" s="193" t="s">
        <v>3591</v>
      </c>
      <c r="E93" s="193" t="s">
        <v>3592</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3582</v>
      </c>
      <c r="C94" s="191" t="s">
        <v>3593</v>
      </c>
      <c r="D94" s="193" t="s">
        <v>3594</v>
      </c>
      <c r="E94" s="193" t="s">
        <v>3595</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3582</v>
      </c>
      <c r="C95" s="191" t="s">
        <v>3596</v>
      </c>
      <c r="D95" s="193" t="s">
        <v>3597</v>
      </c>
      <c r="E95" s="193" t="s">
        <v>3598</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3582</v>
      </c>
      <c r="C96" s="191" t="s">
        <v>3599</v>
      </c>
      <c r="D96" s="193" t="s">
        <v>3600</v>
      </c>
      <c r="E96" s="193" t="s">
        <v>3601</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3582</v>
      </c>
      <c r="C97" s="191" t="s">
        <v>3602</v>
      </c>
      <c r="D97" s="193" t="s">
        <v>3603</v>
      </c>
      <c r="E97" s="193" t="s">
        <v>3604</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3582</v>
      </c>
      <c r="C98" s="191" t="s">
        <v>3605</v>
      </c>
      <c r="D98" s="193" t="s">
        <v>3606</v>
      </c>
      <c r="E98" s="193" t="s">
        <v>3607</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3608</v>
      </c>
      <c r="C99" s="189"/>
      <c r="D99" s="192" t="s">
        <v>3609</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3608</v>
      </c>
      <c r="C100" s="191" t="s">
        <v>3610</v>
      </c>
      <c r="D100" s="193" t="s">
        <v>3611</v>
      </c>
      <c r="E100" s="193" t="s">
        <v>3612</v>
      </c>
      <c r="F100" s="195">
        <f>IF(COUNTIF(G100:AT100,"&lt;&gt;")=0,"",SUMPRODUCT(((Recommendations[ImplStatus]="Implemented")+(Recommendations[ImplStatus]="Compensated"))*ISNUMBER(MATCH(Recommendations[Id],G100:AT100,0)))/COUNTIF(G100:AT100,"&lt;&gt;"))</f>
        <v>0</v>
      </c>
      <c r="G100" s="197" t="s">
        <v>183</v>
      </c>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3608</v>
      </c>
      <c r="C101" s="191" t="s">
        <v>3613</v>
      </c>
      <c r="D101" s="193" t="s">
        <v>3614</v>
      </c>
      <c r="E101" s="193" t="s">
        <v>3615</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3608</v>
      </c>
      <c r="C102" s="191" t="s">
        <v>3616</v>
      </c>
      <c r="D102" s="193" t="s">
        <v>3617</v>
      </c>
      <c r="E102" s="193" t="s">
        <v>3618</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3608</v>
      </c>
      <c r="C103" s="191" t="s">
        <v>3619</v>
      </c>
      <c r="D103" s="193" t="s">
        <v>3620</v>
      </c>
      <c r="E103" s="193" t="s">
        <v>3621</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3608</v>
      </c>
      <c r="C104" s="199" t="s">
        <v>3622</v>
      </c>
      <c r="D104" s="200" t="s">
        <v>3623</v>
      </c>
      <c r="E104" s="200" t="s">
        <v>3624</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852</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IFERROR(INDEX('Recommendations'!$H$2:$H$167, MATCH(G2,'Recommendations'!$A$2:$A$167,0))="Implemented", FALSE))</xm:f>
            <x14:dxf>
              <font>
                <color rgb="FF000000"/>
              </font>
              <fill>
                <patternFill>
                  <bgColor rgb="FF3C7D22"/>
                </patternFill>
              </fill>
            </x14:dxf>
          </x14:cfRule>
          <x14:cfRule type="expression" priority="2" id="{00000000-000E-0000-0800-000002000000}">
            <xm:f>AND(G2&lt;&gt;"", IFERROR(INDEX('Recommendations'!$H$2:$H$167, MATCH(G2,'Recommendations'!$A$2:$A$167,0))="Compensated", FALSE))</xm:f>
            <x14:dxf>
              <font>
                <color rgb="FF000000"/>
              </font>
              <fill>
                <patternFill>
                  <bgColor rgb="FFC6E0B4"/>
                </patternFill>
              </fill>
            </x14:dxf>
          </x14:cfRule>
          <x14:cfRule type="expression" priority="3" id="{00000000-000E-0000-0800-000003000000}">
            <xm:f>AND(G2&lt;&gt;"", IFERROR(INDEX('Recommendations'!$H$2:$H$167, MATCH(G2,'Recommendations'!$A$2:$A$167,0))="Testing", FALSE))</xm:f>
            <x14:dxf>
              <font>
                <color rgb="FF000000"/>
              </font>
              <fill>
                <patternFill>
                  <bgColor rgb="FFFFC000"/>
                </patternFill>
              </fill>
            </x14:dxf>
          </x14:cfRule>
          <x14:cfRule type="expression" priority="4" id="{00000000-000E-0000-0800-000004000000}">
            <xm:f>AND(G2&lt;&gt;"", IFERROR(INDEX('Recommendations'!$H$2:$H$167, MATCH(G2,'Recommendations'!$A$2:$A$167,0))="Failed", FALSE))</xm:f>
            <x14:dxf>
              <font>
                <color rgb="FF000000"/>
              </font>
              <fill>
                <patternFill>
                  <bgColor rgb="FFD82891"/>
                </patternFill>
              </fill>
            </x14:dxf>
          </x14:cfRule>
          <x14:cfRule type="expression" priority="5" id="{00000000-000E-0000-0800-000005000000}">
            <xm:f>AND(G2&lt;&gt;"", IFERROR(INDEX('Recommendations'!$H$2:$H$167, MATCH(G2,'Recommendations'!$A$2:$A$167,0))="Risk Accepted", FALSE))</xm:f>
            <x14:dxf>
              <font>
                <color rgb="FF000000"/>
              </font>
              <fill>
                <patternFill>
                  <bgColor rgb="FFD9D9D9"/>
                </patternFill>
              </fill>
            </x14:dxf>
          </x14:cfRule>
          <x14:cfRule type="expression" priority="6" id="{00000000-000E-0000-0800-000006000000}">
            <xm:f>AND(G2&lt;&gt;"", IFERROR(INDEX('Recommendations'!$H$2:$H$167, MATCH(G2,'Recommendations'!$A$2:$A$167,0))="N/A",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Perimeter L3 Switch Security Technical Implementation Guide - Cisco - SHGIR</dc:title>
  <dc:subject>Generated on: 2026-06-08 13:14:31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2026-06-08T12:14:40Z</dcterms:modified>
  <cp:category>DISA-STIG</cp:category>
  <cp:contentStatus>Draft</cp:contentStatus>
</cp:coreProperties>
</file>