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CA19282222F0EDBE0B8DD1CE4326BA1CDF94EAD0" xr6:coauthVersionLast="47" xr6:coauthVersionMax="47" xr10:uidLastSave="{9EA5FB7A-9A5E-4572-82BE-C74BBA4916E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326" i="11" l="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F73" i="3"/>
  <c r="E81" i="3" s="1"/>
  <c r="E73" i="3"/>
  <c r="D73" i="3"/>
  <c r="C73" i="3"/>
  <c r="E72" i="3"/>
  <c r="F72" i="3" s="1"/>
  <c r="D72" i="3"/>
  <c r="C72" i="3"/>
  <c r="E71" i="3"/>
  <c r="D71" i="3"/>
  <c r="C71" i="3"/>
  <c r="W123" i="3" s="1"/>
  <c r="F70" i="3"/>
  <c r="V155" i="3" s="1"/>
  <c r="E70" i="3"/>
  <c r="D70" i="3"/>
  <c r="C70" i="3"/>
  <c r="U123" i="3" s="1"/>
  <c r="E69" i="3"/>
  <c r="D69" i="3"/>
  <c r="C69" i="3"/>
  <c r="S123" i="3" s="1"/>
  <c r="E54" i="3"/>
  <c r="D54" i="3"/>
  <c r="C54" i="3"/>
  <c r="F54" i="3" s="1"/>
  <c r="E53" i="3"/>
  <c r="D53" i="3"/>
  <c r="C53" i="3"/>
  <c r="F53" i="3" s="1"/>
  <c r="E52" i="3"/>
  <c r="D52" i="3"/>
  <c r="C52" i="3"/>
  <c r="F52" i="3" s="1"/>
  <c r="E34" i="3"/>
  <c r="D34" i="3"/>
  <c r="C34" i="3"/>
  <c r="F34" i="3" s="1"/>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D8" i="3"/>
  <c r="C8" i="3"/>
  <c r="C7" i="3" s="1"/>
  <c r="D7" i="3" s="1"/>
  <c r="E38" i="3" l="1"/>
  <c r="D38" i="3"/>
  <c r="C38" i="3"/>
  <c r="E59" i="3"/>
  <c r="C59" i="3"/>
  <c r="D59" i="3"/>
  <c r="E97" i="3"/>
  <c r="C97" i="3"/>
  <c r="D97" i="3"/>
  <c r="D60" i="3"/>
  <c r="C60" i="3"/>
  <c r="E60" i="3"/>
  <c r="E98" i="3"/>
  <c r="D98" i="3"/>
  <c r="C98" i="3"/>
  <c r="E41" i="3"/>
  <c r="D41" i="3"/>
  <c r="C41" i="3"/>
  <c r="E39" i="3"/>
  <c r="D39" i="3"/>
  <c r="C39" i="3"/>
  <c r="E99" i="3"/>
  <c r="D99" i="3"/>
  <c r="C99" i="3"/>
  <c r="G112" i="3"/>
  <c r="C100" i="3"/>
  <c r="E100" i="3"/>
  <c r="D100" i="3"/>
  <c r="E43" i="3"/>
  <c r="D43" i="3"/>
  <c r="C43" i="3"/>
  <c r="C40" i="3"/>
  <c r="D40" i="3"/>
  <c r="E40" i="3"/>
  <c r="D42" i="3"/>
  <c r="E42" i="3"/>
  <c r="C42" i="3"/>
  <c r="R151" i="3"/>
  <c r="R146" i="3"/>
  <c r="R141" i="3"/>
  <c r="R136" i="3"/>
  <c r="R131" i="3"/>
  <c r="R126" i="3"/>
  <c r="E20" i="3"/>
  <c r="D20"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E58" i="3"/>
  <c r="D58" i="3"/>
  <c r="C58" i="3"/>
  <c r="E80" i="3"/>
  <c r="D80" i="3"/>
  <c r="C80" i="3"/>
  <c r="V126" i="3"/>
  <c r="V131" i="3"/>
  <c r="V136" i="3"/>
  <c r="V141" i="3"/>
  <c r="V146" i="3"/>
  <c r="V151" i="3"/>
  <c r="D78" i="3"/>
  <c r="E78" i="3"/>
  <c r="V127" i="3"/>
  <c r="V132" i="3"/>
  <c r="V137" i="3"/>
  <c r="V142" i="3"/>
  <c r="V147" i="3"/>
  <c r="V152" i="3"/>
  <c r="F69" i="3"/>
  <c r="V128" i="3"/>
  <c r="V133" i="3"/>
  <c r="V138" i="3"/>
  <c r="V143" i="3"/>
  <c r="V148" i="3"/>
  <c r="V153" i="3"/>
  <c r="Q123" i="3"/>
  <c r="C81" i="3"/>
  <c r="F71" i="3"/>
  <c r="D81" i="3"/>
  <c r="V129" i="3"/>
  <c r="V134" i="3"/>
  <c r="V139" i="3"/>
  <c r="V144" i="3"/>
  <c r="V149" i="3"/>
  <c r="V154" i="3"/>
  <c r="V125" i="3"/>
  <c r="V130" i="3"/>
  <c r="V135" i="3"/>
  <c r="V140" i="3"/>
  <c r="V145" i="3"/>
  <c r="V150" i="3"/>
  <c r="T151" i="3" l="1"/>
  <c r="T146" i="3"/>
  <c r="T141" i="3"/>
  <c r="T136" i="3"/>
  <c r="T131" i="3"/>
  <c r="T126"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 r="E77" i="3"/>
  <c r="D77" i="3"/>
  <c r="C77" i="3"/>
  <c r="X155" i="3"/>
  <c r="X150" i="3"/>
  <c r="X145" i="3"/>
  <c r="X140" i="3"/>
  <c r="X135" i="3"/>
  <c r="X130" i="3"/>
  <c r="X125" i="3"/>
  <c r="X154" i="3"/>
  <c r="X149" i="3"/>
  <c r="X144" i="3"/>
  <c r="X139" i="3"/>
  <c r="X134" i="3"/>
  <c r="X129" i="3"/>
  <c r="D79" i="3"/>
  <c r="E79" i="3"/>
  <c r="X153" i="3"/>
  <c r="X148" i="3"/>
  <c r="X143" i="3"/>
  <c r="X138" i="3"/>
  <c r="X133" i="3"/>
  <c r="X128" i="3"/>
  <c r="X152" i="3"/>
  <c r="X147" i="3"/>
  <c r="X142" i="3"/>
  <c r="X137" i="3"/>
  <c r="X132" i="3"/>
  <c r="X127" i="3"/>
  <c r="C79" i="3"/>
  <c r="X151" i="3"/>
  <c r="X146" i="3"/>
  <c r="X141" i="3"/>
  <c r="X136" i="3"/>
  <c r="X131" i="3"/>
  <c r="X12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SWLAN access points must implement MAC filtering.</t>
        </r>
      </text>
    </comment>
    <comment ref="J26" authorId="0" shapeId="0" xr:uid="{00000000-0006-0000-0400-000002000000}">
      <text>
        <r>
          <rPr>
            <sz val="11"/>
            <rFont val="Calibri"/>
          </rPr>
          <t>Any wireless technology used to transmit classified information must be an NSA Type 1 product.</t>
        </r>
      </text>
    </comment>
    <comment ref="J27" authorId="0" shapeId="0" xr:uid="{00000000-0006-0000-0400-000003000000}">
      <text>
        <r>
          <rPr>
            <sz val="11"/>
            <rFont val="Calibri"/>
          </rPr>
          <t>NSA Type1 products and required procedures must be used to protect classified data at rest (DAR) on wireless devices used on a classified WLAN or WMAN.</t>
        </r>
      </text>
    </comment>
    <comment ref="J38" authorId="0" shapeId="0" xr:uid="{00000000-0006-0000-0400-000004000000}">
      <text>
        <r>
          <rPr>
            <sz val="11"/>
            <rFont val="Calibri"/>
          </rPr>
          <t>WLAN SSIDs must be changed from the manufacturer’s default to a pseudo random word that does not identify the unit, base, organization, etc.</t>
        </r>
      </text>
    </comment>
    <comment ref="J39" authorId="0" shapeId="0" xr:uid="{00000000-0006-0000-0400-000005000000}">
      <text>
        <r>
          <rPr>
            <sz val="11"/>
            <rFont val="Calibri"/>
          </rPr>
          <t>A device’s wired network interfaces (e.g., Ethernet) must be disconnected or otherwise disabled when wireless connections are in use.</t>
        </r>
      </text>
    </comment>
    <comment ref="J63" authorId="0" shapeId="0" xr:uid="{00000000-0006-0000-0400-000006000000}">
      <text>
        <r>
          <rPr>
            <sz val="11"/>
            <rFont val="Calibri"/>
          </rPr>
          <t>Only supported versions of the Harris SecNet 11/54 should be used.</t>
        </r>
      </text>
    </comment>
    <comment ref="J67" authorId="0" shapeId="0" xr:uid="{00000000-0006-0000-0400-000007000000}">
      <text>
        <r>
          <rPr>
            <sz val="11"/>
            <rFont val="Calibri"/>
          </rPr>
          <t>Only supported versions of the Harris SecNet 11/54 should be used.</t>
        </r>
      </text>
    </comment>
    <comment ref="J105" authorId="0" shapeId="0" xr:uid="{00000000-0006-0000-0400-000008000000}">
      <text>
        <r>
          <rPr>
            <sz val="11"/>
            <rFont val="Calibri"/>
          </rPr>
          <t>A Secure WLAN (SWLAN) must conform to an approved network architecture.</t>
        </r>
      </text>
    </comment>
    <comment ref="K105" authorId="0" shapeId="0" xr:uid="{00000000-0006-0000-0400-000009000000}">
      <text>
        <r>
          <rPr>
            <sz val="11"/>
            <rFont val="Calibri"/>
          </rPr>
          <t>Wireless access points and bridges must be placed in dedicated subnets outside the enclave’s perimeter.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1" authorId="0" shapeId="0" xr:uid="{00000000-0006-0000-0500-000001000000}">
      <text>
        <r>
          <rPr>
            <sz val="11"/>
            <rFont val="Calibri"/>
          </rPr>
          <t>Only supported versions of the Harris SecNet 11/54 should be used.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SWLAN access points must implement MAC filtering.</t>
        </r>
      </text>
    </comment>
    <comment ref="J33" authorId="0" shapeId="0" xr:uid="{00000000-0006-0000-0600-000002000000}">
      <text>
        <r>
          <rPr>
            <sz val="11"/>
            <rFont val="Calibri"/>
          </rPr>
          <t>WLAN SSIDs must be changed from the manufacturer’s default to a pseudo random word that does not identify the unit, base, organization, etc.</t>
        </r>
      </text>
    </comment>
    <comment ref="J37" authorId="0" shapeId="0" xr:uid="{00000000-0006-0000-0600-000003000000}">
      <text>
        <r>
          <rPr>
            <sz val="11"/>
            <rFont val="Calibri"/>
          </rPr>
          <t>A device’s wired network interfaces (e.g., Ethernet) must be disconnected or otherwise disabled when wireless connections are in use.</t>
        </r>
      </text>
    </comment>
    <comment ref="J73" authorId="0" shapeId="0" xr:uid="{00000000-0006-0000-0600-000004000000}">
      <text>
        <r>
          <rPr>
            <sz val="11"/>
            <rFont val="Calibri"/>
          </rPr>
          <t>Before a Secure WLAN (SWLAN) becomes operational and is connected to the SIPRNet the Certified TEMPEST Technical Authority (CTTA) must be notified.</t>
        </r>
      </text>
    </comment>
    <comment ref="K73" authorId="0" shapeId="0" xr:uid="{00000000-0006-0000-0600-000005000000}">
      <text>
        <r>
          <rPr>
            <sz val="11"/>
            <rFont val="Calibri"/>
          </rPr>
          <t>Physical security controls must be implemented for SWLAN access points.</t>
        </r>
      </text>
    </comment>
    <comment ref="J88" authorId="0" shapeId="0" xr:uid="{00000000-0006-0000-0600-000006000000}">
      <text>
        <r>
          <rPr>
            <sz val="11"/>
            <rFont val="Calibri"/>
          </rPr>
          <t>A Secure WLAN (SWLAN) must conform to an approved network architecture.</t>
        </r>
      </text>
    </comment>
    <comment ref="K88" authorId="0" shapeId="0" xr:uid="{00000000-0006-0000-0600-000007000000}">
      <text>
        <r>
          <rPr>
            <sz val="11"/>
            <rFont val="Calibri"/>
          </rPr>
          <t>Wireless access points and bridges must be placed in dedicated subnets outside the enclave’s perimeter.</t>
        </r>
      </text>
    </comment>
    <comment ref="J91" authorId="0" shapeId="0" xr:uid="{00000000-0006-0000-0600-000008000000}">
      <text>
        <r>
          <rPr>
            <sz val="11"/>
            <rFont val="Calibri"/>
          </rPr>
          <t>Any wireless technology used to transmit classified information must be an NSA Type 1 product.</t>
        </r>
      </text>
    </comment>
    <comment ref="J93" authorId="0" shapeId="0" xr:uid="{00000000-0006-0000-0600-000009000000}">
      <text>
        <r>
          <rPr>
            <sz val="11"/>
            <rFont val="Calibri"/>
          </rPr>
          <t>NSA Type1 products and required procedures must be used to protect classified data at rest (DAR) on wireless devices used on a classified WLAN or WMAN.</t>
        </r>
      </text>
    </comment>
    <comment ref="K93" authorId="0" shapeId="0" xr:uid="{00000000-0006-0000-0600-00000B000000}">
      <text>
        <r>
          <rPr>
            <sz val="11"/>
            <rFont val="Calibri"/>
          </rPr>
          <t>The site must have written procedures for the protection, handling, accounting, and use of NSA Type 1 products.</t>
        </r>
      </text>
    </comment>
    <comment ref="L93" authorId="0" shapeId="0" xr:uid="{00000000-0006-0000-0600-00000A000000}">
      <text>
        <r>
          <rPr>
            <sz val="11"/>
            <rFont val="Calibri"/>
          </rPr>
          <t>SWLAN must be rekeyed at least every 90 days.</t>
        </r>
      </text>
    </comment>
    <comment ref="J99" authorId="0" shapeId="0" xr:uid="{00000000-0006-0000-0600-00000C000000}">
      <text>
        <r>
          <rPr>
            <sz val="11"/>
            <rFont val="Calibri"/>
          </rPr>
          <t>Only supported versions of the Harris SecNet 11/54 should be used.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Only supported versions of the Harris SecNet 11/54 should be used.</t>
        </r>
      </text>
    </comment>
    <comment ref="H89" authorId="0" shapeId="0" xr:uid="{00000000-0006-0000-0700-000002000000}">
      <text>
        <r>
          <rPr>
            <sz val="11"/>
            <rFont val="Calibri"/>
          </rPr>
          <t>SWLAN access points must implement MAC filtering.</t>
        </r>
      </text>
    </comment>
    <comment ref="H93" authorId="0" shapeId="0" xr:uid="{00000000-0006-0000-0700-000003000000}">
      <text>
        <r>
          <rPr>
            <sz val="11"/>
            <rFont val="Calibri"/>
          </rPr>
          <t>Physical security controls must be implemented for SWLAN access points.</t>
        </r>
      </text>
    </comment>
    <comment ref="H110" authorId="0" shapeId="0" xr:uid="{00000000-0006-0000-0700-000004000000}">
      <text>
        <r>
          <rPr>
            <sz val="11"/>
            <rFont val="Calibri"/>
          </rPr>
          <t>NSA Type1 products and required procedures must be used to protect classified data at rest (DAR) on wireless devices used on a classified WLAN or WMAN.</t>
        </r>
      </text>
    </comment>
    <comment ref="I110" authorId="0" shapeId="0" xr:uid="{00000000-0006-0000-0700-000005000000}">
      <text>
        <r>
          <rPr>
            <sz val="11"/>
            <rFont val="Calibri"/>
          </rPr>
          <t>The site must have written procedures for the protection, handling, accounting, and use of NSA Type 1 products.</t>
        </r>
      </text>
    </comment>
    <comment ref="H111" authorId="0" shapeId="0" xr:uid="{00000000-0006-0000-0700-000006000000}">
      <text>
        <r>
          <rPr>
            <sz val="11"/>
            <rFont val="Calibri"/>
          </rPr>
          <t>Any wireless technology used to transmit classified information must be an NSA Type 1 product.</t>
        </r>
      </text>
    </comment>
    <comment ref="I111" authorId="0" shapeId="0" xr:uid="{00000000-0006-0000-0700-000007000000}">
      <text>
        <r>
          <rPr>
            <sz val="11"/>
            <rFont val="Calibri"/>
          </rPr>
          <t>SWLAN must be rekeyed at least every 90 days.</t>
        </r>
      </text>
    </comment>
    <comment ref="H134" authorId="0" shapeId="0" xr:uid="{00000000-0006-0000-0700-000008000000}">
      <text>
        <r>
          <rPr>
            <sz val="11"/>
            <rFont val="Calibri"/>
          </rPr>
          <t>A Secure WLAN (SWLAN) must conform to an approved network architecture.</t>
        </r>
      </text>
    </comment>
    <comment ref="I134" authorId="0" shapeId="0" xr:uid="{00000000-0006-0000-0700-000009000000}">
      <text>
        <r>
          <rPr>
            <sz val="11"/>
            <rFont val="Calibri"/>
          </rPr>
          <t>Wireless access points and bridges must be placed in dedicated subnets outside the enclave’s perimeter.</t>
        </r>
      </text>
    </comment>
    <comment ref="H142" authorId="0" shapeId="0" xr:uid="{00000000-0006-0000-0700-00000A000000}">
      <text>
        <r>
          <rPr>
            <sz val="11"/>
            <rFont val="Calibri"/>
          </rPr>
          <t>A device’s wired network interfaces (e.g., Ethernet) must be disconnected or otherwise disabled when wireless connections are in use.</t>
        </r>
      </text>
    </comment>
    <comment ref="I142" authorId="0" shapeId="0" xr:uid="{00000000-0006-0000-0700-00000B000000}">
      <text>
        <r>
          <rPr>
            <sz val="11"/>
            <rFont val="Calibri"/>
          </rPr>
          <t>WLAN SSIDs must be changed from the manufacturer’s default to a pseudo random word that does not identify the unit, base, organization, etc.</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100" authorId="0" shapeId="0" xr:uid="{00000000-0006-0000-0800-000001000000}">
      <text>
        <r>
          <rPr>
            <sz val="11"/>
            <rFont val="Calibri"/>
          </rPr>
          <t>Only supported versions of the Harris SecNet 11/54 should be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Wireless access points and bridges must be placed in dedicated subnets outside the enclave’s perimeter.</t>
        </r>
      </text>
    </comment>
    <comment ref="L33" authorId="0" shapeId="0" xr:uid="{00000000-0006-0000-0A00-000002000000}">
      <text>
        <r>
          <rPr>
            <sz val="11"/>
            <rFont val="Calibri"/>
          </rPr>
          <t>WLAN SSIDs must be changed from the manufacturer’s default to a pseudo random word that does not identify the unit, base, organization, etc.</t>
        </r>
      </text>
    </comment>
    <comment ref="L59" authorId="0" shapeId="0" xr:uid="{00000000-0006-0000-0A00-000003000000}">
      <text>
        <r>
          <rPr>
            <sz val="11"/>
            <rFont val="Calibri"/>
          </rPr>
          <t>NSA Type1 products and required procedures must be used to protect classified data at rest (DAR) on wireless devices used on a classified WLAN or WMAN.</t>
        </r>
      </text>
    </comment>
    <comment ref="L84" authorId="0" shapeId="0" xr:uid="{00000000-0006-0000-0A00-000004000000}">
      <text>
        <r>
          <rPr>
            <sz val="11"/>
            <rFont val="Calibri"/>
          </rPr>
          <t>Any wireless technology used to transmit classified information must be an NSA Type 1 product.</t>
        </r>
      </text>
    </comment>
    <comment ref="L119" authorId="0" shapeId="0" xr:uid="{00000000-0006-0000-0A00-000005000000}">
      <text>
        <r>
          <rPr>
            <sz val="11"/>
            <rFont val="Calibri"/>
          </rPr>
          <t>Only supported versions of the Harris SecNet 11/54 should be used.</t>
        </r>
      </text>
    </comment>
    <comment ref="L200" authorId="0" shapeId="0" xr:uid="{00000000-0006-0000-0A00-000006000000}">
      <text>
        <r>
          <rPr>
            <sz val="11"/>
            <rFont val="Calibri"/>
          </rPr>
          <t>Physical security controls must be implemented for SWLAN access points.</t>
        </r>
      </text>
    </comment>
  </commentList>
</comments>
</file>

<file path=xl/sharedStrings.xml><?xml version="1.0" encoding="utf-8"?>
<sst xmlns="http://schemas.openxmlformats.org/spreadsheetml/2006/main" count="8064" uniqueCount="4811">
  <si>
    <t>Id</t>
  </si>
  <si>
    <t>Title</t>
  </si>
  <si>
    <t>Severity</t>
  </si>
  <si>
    <t>MoSCoW</t>
  </si>
  <si>
    <t>OpsImpact</t>
  </si>
  <si>
    <t>Phase</t>
  </si>
  <si>
    <t>ImplStatus</t>
  </si>
  <si>
    <t>Notes</t>
  </si>
  <si>
    <t>Remediation</t>
  </si>
  <si>
    <t>Description</t>
  </si>
  <si>
    <t>Audit</t>
  </si>
  <si>
    <t>Status</t>
  </si>
  <si>
    <t>LogID</t>
  </si>
  <si>
    <t>V-3512</t>
  </si>
  <si>
    <r>
      <rPr>
        <sz val="11"/>
        <rFont val="Calibri"/>
      </rPr>
      <t>NSA Type1 products and required procedures must be used to protect classified data at rest (DAR) on wireless devices used on a classified WLAN or WMAN.</t>
    </r>
  </si>
  <si>
    <t>CAT I (High)</t>
  </si>
  <si>
    <t>Unassigned</t>
  </si>
  <si>
    <t>Unassessed</t>
  </si>
  <si>
    <t>Pending</t>
  </si>
  <si>
    <t/>
  </si>
  <si>
    <r>
      <rPr>
        <sz val="11"/>
        <color rgb="FF000000"/>
        <rFont val="Calibri"/>
      </rPr>
      <t>Immediately discontinue use of the non-compliant device.</t>
    </r>
  </si>
  <si>
    <r>
      <rPr>
        <sz val="11"/>
        <color rgb="FF000000"/>
        <rFont val="Calibri"/>
      </rPr>
      <t>NSA Type 1 products provide a high level of assurance that cryptography is implemented correctly and meets the standards for storage of classified information.  Use of cryptography that is not Type 1 certified violates policy and increases the risk that classified data will be compromised.</t>
    </r>
  </si>
  <si>
    <r>
      <rPr>
        <sz val="11"/>
        <color rgb="FF000000"/>
        <rFont val="Calibri"/>
      </rPr>
      <t>Detailed Policy requirements:</t>
    </r>
    <r>
      <rPr>
        <sz val="11"/>
        <color rgb="FF000000"/>
        <rFont val="Calibri"/>
      </rPr>
      <t xml:space="preserve">
</t>
    </r>
    <r>
      <rPr>
        <sz val="11"/>
        <color rgb="FF000000"/>
        <rFont val="Calibri"/>
      </rPr>
      <t xml:space="preserve">Type 1 products and required procedures must be used to protect classified data-at-rest on wireless computers that are used on a classified WLAN or WMAN. </t>
    </r>
    <r>
      <rPr>
        <sz val="11"/>
        <color rgb="FF000000"/>
        <rFont val="Calibri"/>
      </rPr>
      <t xml:space="preserve">
</t>
    </r>
    <r>
      <rPr>
        <sz val="11"/>
        <color rgb="FF000000"/>
        <rFont val="Calibri"/>
      </rPr>
      <t>If NSA Type1 certified DAR encryption is not available, the following requirements apply:</t>
    </r>
    <r>
      <rPr>
        <sz val="11"/>
        <color rgb="FF000000"/>
        <rFont val="Calibri"/>
      </rPr>
      <t xml:space="preserve">
</t>
    </r>
    <r>
      <rPr>
        <sz val="11"/>
        <color rgb="FF000000"/>
        <rFont val="Calibri"/>
      </rPr>
      <t>- The storage media shall be physically removed from the computer and stored within a COMSEC-approved security container when the computer is not being used.</t>
    </r>
    <r>
      <rPr>
        <sz val="11"/>
        <color rgb="FF000000"/>
        <rFont val="Calibri"/>
      </rPr>
      <t xml:space="preserve">
</t>
    </r>
    <r>
      <rPr>
        <sz val="11"/>
        <color rgb="FF000000"/>
        <rFont val="Calibri"/>
      </rPr>
      <t>- The entire computer shall be placed within a COMSEC-approved security container, if the computer has embedded storage media that cannot be removed.</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 xml:space="preserve">Interview the IAO to determine if devices with wireless functionality (e.g., laptops or PDAs with embedded radios) are used to store classified data.  If yes, verify the device is an NSA Type 1 certified product. </t>
    </r>
    <r>
      <rPr>
        <sz val="11"/>
        <color rgb="FF000000"/>
        <rFont val="Calibri"/>
      </rPr>
      <t xml:space="preserve">
</t>
    </r>
    <r>
      <rPr>
        <sz val="11"/>
        <color rgb="FF000000"/>
        <rFont val="Calibri"/>
      </rPr>
      <t>Mark as a finding if a Type 1 product is not used, or if the storage media or device is not stored in a COMSEC-approved security container when not in use.</t>
    </r>
  </si>
  <si>
    <t>V-4636</t>
  </si>
  <si>
    <r>
      <rPr>
        <sz val="11"/>
        <rFont val="Calibri"/>
      </rPr>
      <t>A Secure WLAN (SWLAN) must conform to an approved network architecture.</t>
    </r>
  </si>
  <si>
    <r>
      <rPr>
        <sz val="11"/>
        <color rgb="FF000000"/>
        <rFont val="Calibri"/>
      </rPr>
      <t>Disable or remove the non-compliant SWLAN or reconfigure it to conform to one of the approved architectures.</t>
    </r>
  </si>
  <si>
    <r>
      <rPr>
        <sz val="11"/>
        <color rgb="FF000000"/>
        <rFont val="Calibri"/>
      </rPr>
      <t>Approved network architectures have been assessed for IA risk.  Non-approved architectures provide less assurance than approved architectures because they have not undergone the same level of evaluation.</t>
    </r>
  </si>
  <si>
    <r>
      <rPr>
        <sz val="11"/>
        <color rgb="FF000000"/>
        <rFont val="Calibri"/>
      </rPr>
      <t>Detailed Policy Requirements:</t>
    </r>
    <r>
      <rPr>
        <sz val="11"/>
        <color rgb="FF000000"/>
        <rFont val="Calibri"/>
      </rPr>
      <t xml:space="preserve">
</t>
    </r>
    <r>
      <rPr>
        <sz val="11"/>
        <color rgb="FF000000"/>
        <rFont val="Calibri"/>
      </rPr>
      <t xml:space="preserve">The SWLAN architecture conforms to one of the approved configurations: </t>
    </r>
    <r>
      <rPr>
        <sz val="11"/>
        <color rgb="FF000000"/>
        <rFont val="Calibri"/>
      </rPr>
      <t xml:space="preserve">
</t>
    </r>
    <r>
      <rPr>
        <sz val="11"/>
        <color rgb="FF000000"/>
        <rFont val="Calibri"/>
      </rPr>
      <t>LAN Extension: This architecture provides wireless access to the wired infrastructure using a Harris SecNet 11/ 54 or L3 KOV-26 Talon. In this architecture, the boundary is controlled either with fencing or inspection. See Figure 2.2 in the DISA FSO Wireless Overview for an example of the LAN Extension architecture.</t>
    </r>
    <r>
      <rPr>
        <sz val="11"/>
        <color rgb="FF000000"/>
        <rFont val="Calibri"/>
      </rPr>
      <t xml:space="preserve">
</t>
    </r>
    <r>
      <rPr>
        <sz val="11"/>
        <color rgb="FF000000"/>
        <rFont val="Calibri"/>
      </rPr>
      <t>Wireless Bridging: This architecture provides point-to-point bridging using Harris SecNet 11/ 54 or Talon. In this architecture, the boundary is controlled either with fencing or inspection. See Figure 2.3 in the DISA FSO Wireless Overview for an example of the Wireless Bridging architecture.</t>
    </r>
    <r>
      <rPr>
        <sz val="11"/>
        <color rgb="FF000000"/>
        <rFont val="Calibri"/>
      </rPr>
      <t xml:space="preserve">
</t>
    </r>
    <r>
      <rPr>
        <sz val="11"/>
        <color rgb="FF000000"/>
        <rFont val="Calibri"/>
      </rPr>
      <t>Wireless Peer-to-Peer: This architecture provides point-to-point communications between wireless clients using Harris SecNet 11/ 54 or Talon. In this architecture, the boundary is controlled either with fencing or inspection. See Figure 3.2 in the DISA FSO Wireless Overview for an example of the Wireless Peer-to-Peer architecture.</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Interview the SA or IAO to obtain SWLAN network diagrams.  Review the SWLAN architecture and ensure it conforms to one of the approved use cases.</t>
    </r>
  </si>
  <si>
    <t>V-7075</t>
  </si>
  <si>
    <r>
      <rPr>
        <sz val="11"/>
        <rFont val="Calibri"/>
      </rPr>
      <t>The site must have written procedures for the protection, handling, accounting, and use of NSA Type 1 products.</t>
    </r>
  </si>
  <si>
    <t>CAT III (Low)</t>
  </si>
  <si>
    <r>
      <rPr>
        <sz val="11"/>
        <color rgb="FF000000"/>
        <rFont val="Calibri"/>
      </rPr>
      <t>Document procedures for the protection, handling, accounting, and use of NSA Type 1 certified WLAN products and keys.</t>
    </r>
  </si>
  <si>
    <r>
      <rPr>
        <sz val="11"/>
        <color rgb="FF000000"/>
        <rFont val="Calibri"/>
      </rPr>
      <t>Written procedures provide assurance that personnel take the required steps to prevent loss of keys or other breaches of system security.</t>
    </r>
  </si>
  <si>
    <r>
      <rPr>
        <sz val="11"/>
        <color rgb="FF000000"/>
        <rFont val="Calibri"/>
      </rPr>
      <t>Interview IAO. Verify written operating procedures exist for the protection, handling, accounting, and use of NSA Type 1 certified WLAN products and keys in a SWLAN operational environment.</t>
    </r>
  </si>
  <si>
    <t>V-14002</t>
  </si>
  <si>
    <r>
      <rPr>
        <sz val="11"/>
        <rFont val="Calibri"/>
      </rPr>
      <t>A device’s wired network interfaces (e.g., Ethernet) must be disconnected or otherwise disabled when wireless connections are in use.</t>
    </r>
  </si>
  <si>
    <t>CAT II (Medium)</t>
  </si>
  <si>
    <r>
      <rPr>
        <sz val="11"/>
        <color rgb="FF000000"/>
        <rFont val="Calibri"/>
      </rPr>
      <t>Ensure the wired network interfaces on a WLAN client are disconnected or otherwise disabled when wireless network connections are in use.</t>
    </r>
  </si>
  <si>
    <r>
      <rPr>
        <sz val="11"/>
        <color rgb="FF000000"/>
        <rFont val="Calibri"/>
      </rPr>
      <t>If a client device supports simultaneous use of wireless and wired connections, then this increases the probability that an adversary who can access the device using its wireless interface can then route traffic through the device’s wired interface to attack devices on the wired network or obtain sensitive DoD information.</t>
    </r>
  </si>
  <si>
    <r>
      <rPr>
        <sz val="11"/>
        <color rgb="FF000000"/>
        <rFont val="Calibri"/>
      </rPr>
      <t xml:space="preserve">Review client devices and verify that there is some technical procedure to disable the wireless network interface when the wired network interface is active (e.g., connected to a network via an Ethernet cable). </t>
    </r>
    <r>
      <rPr>
        <sz val="11"/>
        <color rgb="FF000000"/>
        <rFont val="Calibri"/>
      </rPr>
      <t xml:space="preserve">
</t>
    </r>
    <r>
      <rPr>
        <sz val="11"/>
        <color rgb="FF000000"/>
        <rFont val="Calibri"/>
      </rPr>
      <t xml:space="preserve">Examples of compliant implementations: </t>
    </r>
    <r>
      <rPr>
        <sz val="11"/>
        <color rgb="FF000000"/>
        <rFont val="Calibri"/>
      </rPr>
      <t xml:space="preserve">
</t>
    </r>
    <r>
      <rPr>
        <sz val="11"/>
        <color rgb="FF000000"/>
        <rFont val="Calibri"/>
      </rPr>
      <t xml:space="preserve">- Client side connection management software products have configuration settings that disable wireless connections when a wired connection is active. </t>
    </r>
    <r>
      <rPr>
        <sz val="11"/>
        <color rgb="FF000000"/>
        <rFont val="Calibri"/>
      </rPr>
      <t xml:space="preserve">
</t>
    </r>
    <r>
      <rPr>
        <sz val="11"/>
        <color rgb="FF000000"/>
        <rFont val="Calibri"/>
      </rPr>
      <t>- Microsoft Windows hardware profiles can be created that disable assigned wireless network interfaces when the Ethernet connection is active.</t>
    </r>
    <r>
      <rPr>
        <sz val="11"/>
        <color rgb="FF000000"/>
        <rFont val="Calibri"/>
      </rPr>
      <t xml:space="preserve">
</t>
    </r>
    <r>
      <rPr>
        <sz val="11"/>
        <color rgb="FF000000"/>
        <rFont val="Calibri"/>
      </rPr>
      <t xml:space="preserve">To check compliance, select a sample of devices (3-4), and establish a network connection using the wireless interface.  Test that the wireless interface is active using a command line utility such as ifconfig (UNIX/Linux), or ipconfig (Windows), or management tools such as Network Connections within the Windows Control Panel. Then plug the device into an active Ethernet port (or other wired network).  Repeat the process used to check that the connection was active to verify it is now disabled. </t>
    </r>
    <r>
      <rPr>
        <sz val="11"/>
        <color rgb="FF000000"/>
        <rFont val="Calibri"/>
      </rPr>
      <t xml:space="preserve">
</t>
    </r>
    <r>
      <rPr>
        <sz val="11"/>
        <color rgb="FF000000"/>
        <rFont val="Calibri"/>
      </rPr>
      <t>Mark as a finding if one or more of the tested devices do not disable the wireless interface upon connection to a wired network.  Also mark as finding if the device does not have the capability to disable the wireless interface when the wired interface is active.</t>
    </r>
  </si>
  <si>
    <t>V-14846</t>
  </si>
  <si>
    <r>
      <rPr>
        <sz val="11"/>
        <rFont val="Calibri"/>
      </rPr>
      <t>WLAN SSIDs must be changed from the manufacturer’s default to a pseudo random word that does not identify the unit, base, organization, etc.</t>
    </r>
  </si>
  <si>
    <r>
      <rPr>
        <sz val="11"/>
        <color rgb="FF000000"/>
        <rFont val="Calibri"/>
      </rPr>
      <t>Change the SSID to a pseudo random word that does not identify the unit, base, or organization.</t>
    </r>
  </si>
  <si>
    <r>
      <rPr>
        <sz val="11"/>
        <color rgb="FF000000"/>
        <rFont val="Calibri"/>
      </rPr>
      <t>An SSID identifying the unit, site or purpose of the WLAN or is set to the manufacturer default may cause an OPSEC vulnerability.</t>
    </r>
  </si>
  <si>
    <r>
      <rPr>
        <sz val="11"/>
        <color rgb="FF000000"/>
        <rFont val="Calibri"/>
      </rPr>
      <t xml:space="preserve">Review device configuration. </t>
    </r>
    <r>
      <rPr>
        <sz val="11"/>
        <color rgb="FF000000"/>
        <rFont val="Calibri"/>
      </rPr>
      <t xml:space="preserve">
</t>
    </r>
    <r>
      <rPr>
        <sz val="11"/>
        <color rgb="FF000000"/>
        <rFont val="Calibri"/>
      </rPr>
      <t xml:space="preserve">1. Obtain the SSID using a wireless scanner or the AP or WLAN controller management software.  </t>
    </r>
    <r>
      <rPr>
        <sz val="11"/>
        <color rgb="FF000000"/>
        <rFont val="Calibri"/>
      </rPr>
      <t xml:space="preserve">
</t>
    </r>
    <r>
      <rPr>
        <sz val="11"/>
        <color rgb="FF000000"/>
        <rFont val="Calibri"/>
      </rPr>
      <t>2. Verify the name is not meaningful (e.g., site name, product name, room number, etc.) or set to the manufacturer's default value.</t>
    </r>
    <r>
      <rPr>
        <sz val="11"/>
        <color rgb="FF000000"/>
        <rFont val="Calibri"/>
      </rPr>
      <t xml:space="preserve">
</t>
    </r>
    <r>
      <rPr>
        <sz val="11"/>
        <color rgb="FF000000"/>
        <rFont val="Calibri"/>
      </rPr>
      <t>Mark as a finding if the SSID does not meet the requirement listed above.</t>
    </r>
  </si>
  <si>
    <t>V-14886</t>
  </si>
  <si>
    <r>
      <rPr>
        <sz val="11"/>
        <rFont val="Calibri"/>
      </rPr>
      <t>Wireless access points and bridges must be placed in dedicated subnets outside the enclave’s perimeter.</t>
    </r>
  </si>
  <si>
    <r>
      <rPr>
        <sz val="11"/>
        <color rgb="FF000000"/>
        <rFont val="Calibri"/>
      </rPr>
      <t>Remove wireless network devices with direct connections to an enclave network.  If feasible, reconfigure network connections to isolate the WLAN infrastructure from the enclave network, separating them with a firewall or equivalent protection.</t>
    </r>
  </si>
  <si>
    <r>
      <rPr>
        <sz val="11"/>
        <color rgb="FF000000"/>
        <rFont val="Calibri"/>
      </rPr>
      <t>If an adversary is able to compromise an access point or controller that is directly connected to an enclave network, then the adversary can easily surveil and attack other devices from that beachhead. A defense-in-depth approach requires an additional layer of protection exist between the WLAN and the enclave network. This is particularly important for wireless networks, which may be vulnerable to attack from outside physical perimeter of the facility or base given the inherent nature of radio communications to penetrate walls, fences, and other physical boundaries.</t>
    </r>
  </si>
  <si>
    <r>
      <rPr>
        <sz val="11"/>
        <color rgb="FF000000"/>
        <rFont val="Calibri"/>
      </rPr>
      <t>Detailed policy requirements:</t>
    </r>
    <r>
      <rPr>
        <sz val="11"/>
        <color rgb="FF000000"/>
        <rFont val="Calibri"/>
      </rPr>
      <t xml:space="preserve">
</t>
    </r>
    <r>
      <rPr>
        <sz val="11"/>
        <color rgb="FF000000"/>
        <rFont val="Calibri"/>
      </rPr>
      <t>Wireless access points and bridges must not be directly connected to the enclave network. A network device must separate wireless access from other elements of the enclave network. Sites must also comply with the Network Infrastructure STIG configuration requirements for DMZ, VLAN, and VPN configurations, as applicable.</t>
    </r>
    <r>
      <rPr>
        <sz val="11"/>
        <color rgb="FF000000"/>
        <rFont val="Calibri"/>
      </rPr>
      <t xml:space="preserve">
</t>
    </r>
    <r>
      <rPr>
        <sz val="11"/>
        <color rgb="FF000000"/>
        <rFont val="Calibri"/>
      </rPr>
      <t xml:space="preserve">Examples of acceptable architectures include placing access points or controllers in a screened subnet (e.g. DMZ separating intranet and wireless network) or dedicated virtual LAN (VLAN) with ACLs. </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Review network architecture with the network administrator.</t>
    </r>
    <r>
      <rPr>
        <sz val="11"/>
        <color rgb="FF000000"/>
        <rFont val="Calibri"/>
      </rPr>
      <t xml:space="preserve">
</t>
    </r>
    <r>
      <rPr>
        <sz val="11"/>
        <color rgb="FF000000"/>
        <rFont val="Calibri"/>
      </rPr>
      <t>1. Verify compliance by inspecting the site network topology diagrams.</t>
    </r>
    <r>
      <rPr>
        <sz val="11"/>
        <color rgb="FF000000"/>
        <rFont val="Calibri"/>
      </rPr>
      <t xml:space="preserve">
</t>
    </r>
    <r>
      <rPr>
        <sz val="11"/>
        <color rgb="FF000000"/>
        <rFont val="Calibri"/>
      </rPr>
      <t>2. Since many network diagrams are not kept up-to-date, walk through the connections with the network administrator using network management tools or diagnostic commands to verify the diagrams are current.</t>
    </r>
    <r>
      <rPr>
        <sz val="11"/>
        <color rgb="FF000000"/>
        <rFont val="Calibri"/>
      </rPr>
      <t xml:space="preserve">
</t>
    </r>
    <r>
      <rPr>
        <sz val="11"/>
        <color rgb="FF000000"/>
        <rFont val="Calibri"/>
      </rPr>
      <t>If the site’s wireless infrastructure, such as access points and bridges, is not isolated from the enclave network, this is a finding.</t>
    </r>
  </si>
  <si>
    <t>V-15300</t>
  </si>
  <si>
    <r>
      <rPr>
        <sz val="11"/>
        <rFont val="Calibri"/>
      </rPr>
      <t>Any wireless technology used to transmit classified information must be an NSA Type 1 product.</t>
    </r>
  </si>
  <si>
    <r>
      <rPr>
        <sz val="11"/>
        <color rgb="FF000000"/>
        <rFont val="Calibri"/>
      </rPr>
      <t>Immediately remove the uncertified device from the network. Install and operate a Type 1 product if wireless functionality is still required.</t>
    </r>
  </si>
  <si>
    <r>
      <rPr>
        <sz val="11"/>
        <color rgb="FF000000"/>
        <rFont val="Calibri"/>
      </rPr>
      <t>NSA Type 1 certification provides the level of assurance required for transmission of classified data.  Systems without this certification are more likely to be compromised by a determined and resourceful adversary.</t>
    </r>
  </si>
  <si>
    <r>
      <rPr>
        <sz val="11"/>
        <color rgb="FF000000"/>
        <rFont val="Calibri"/>
      </rPr>
      <t>Visually verify the site is using a Harris Corporation SecNet 11 or SecNet 54 or L3 KOV-26 Talon (version 1.1.04 or later) for the classified WLAN.</t>
    </r>
  </si>
  <si>
    <t>V-18582</t>
  </si>
  <si>
    <r>
      <rPr>
        <sz val="11"/>
        <rFont val="Calibri"/>
      </rPr>
      <t>A Secure WLAN (SWLAN) connected to the SIPRNet must have a SIPRNet connection approval package must be on file with the Classified Connection Approval Office (CCAO).</t>
    </r>
  </si>
  <si>
    <r>
      <rPr>
        <sz val="11"/>
        <color rgb="FF000000"/>
        <rFont val="Calibri"/>
      </rPr>
      <t>Disable or remove the non-compliant SWLAN until the site has all required approvals for operation.</t>
    </r>
  </si>
  <si>
    <r>
      <rPr>
        <sz val="11"/>
        <color rgb="FF000000"/>
        <rFont val="Calibri"/>
      </rPr>
      <t>The CCAO approval process provides assurance that the SWLAN use is appropriate and does not introduce unmitigated risks into the SIPRNET.</t>
    </r>
  </si>
  <si>
    <r>
      <rPr>
        <sz val="11"/>
        <color rgb="FF000000"/>
        <rFont val="Calibri"/>
      </rPr>
      <t>Review documentation.</t>
    </r>
    <r>
      <rPr>
        <sz val="11"/>
        <color rgb="FF000000"/>
        <rFont val="Calibri"/>
      </rPr>
      <t xml:space="preserve">
</t>
    </r>
    <r>
      <rPr>
        <sz val="11"/>
        <color rgb="FF000000"/>
        <rFont val="Calibri"/>
      </rPr>
      <t>- Verify the SWLAN system SCAO approval documentation exists and has been approved and has a SIPRNet or NIPRNet Interim Approval to Operate (IATO) or Approval to Operate (ATO) in GIAP database.</t>
    </r>
    <r>
      <rPr>
        <sz val="11"/>
        <color rgb="FF000000"/>
        <rFont val="Calibri"/>
      </rPr>
      <t xml:space="preserve">
</t>
    </r>
    <r>
      <rPr>
        <sz val="11"/>
        <color rgb="FF000000"/>
        <rFont val="Calibri"/>
      </rPr>
      <t>- Verify the SWLAN system is included in the SSAA/SSP and is signed by the DAA.</t>
    </r>
    <r>
      <rPr>
        <sz val="11"/>
        <color rgb="FF000000"/>
        <rFont val="Calibri"/>
      </rPr>
      <t xml:space="preserve">
</t>
    </r>
    <r>
      <rPr>
        <sz val="11"/>
        <color rgb="FF000000"/>
        <rFont val="Calibri"/>
      </rPr>
      <t>Mark as a finding if requirements are not met.</t>
    </r>
  </si>
  <si>
    <t>V-18583</t>
  </si>
  <si>
    <r>
      <rPr>
        <sz val="11"/>
        <rFont val="Calibri"/>
      </rPr>
      <t>Before a Secure WLAN (SWLAN) becomes operational and is connected to the SIPRNet the Certified TEMPEST Technical Authority (CTTA) must be notified.</t>
    </r>
  </si>
  <si>
    <r>
      <rPr>
        <sz val="11"/>
        <color rgb="FF000000"/>
        <rFont val="Calibri"/>
      </rPr>
      <t>Notify the CTTA of the need to review the SWLAN.</t>
    </r>
  </si>
  <si>
    <r>
      <rPr>
        <sz val="11"/>
        <color rgb="FF000000"/>
        <rFont val="Calibri"/>
      </rPr>
      <t>Wireless signals are extremely vulnerable to both detection and interception, which can provide an adversary with the location and intensity of particular DoD activities and potentially reveal classified DoD information.  TEMPEST reviews provide assurance that unacceptable risks have been identified and mitigated.</t>
    </r>
  </si>
  <si>
    <r>
      <rPr>
        <sz val="11"/>
        <color rgb="FF000000"/>
        <rFont val="Calibri"/>
      </rPr>
      <t>Review documentation. Verify the local CTTA has been notified of the site’s intent to install and operate a SWLAN. Mark as a finding if the local CTTA has not been notified.</t>
    </r>
  </si>
  <si>
    <t>V-18584</t>
  </si>
  <si>
    <r>
      <rPr>
        <sz val="11"/>
        <rFont val="Calibri"/>
      </rPr>
      <t>Physical security controls must be implemented for SWLAN access points.</t>
    </r>
  </si>
  <si>
    <r>
      <rPr>
        <sz val="11"/>
        <color rgb="FF000000"/>
        <rFont val="Calibri"/>
      </rPr>
      <t>Implement required physical security controls for the SWLAN.</t>
    </r>
  </si>
  <si>
    <r>
      <rPr>
        <sz val="11"/>
        <color rgb="FF000000"/>
        <rFont val="Calibri"/>
      </rPr>
      <t>If an adversary is able to gain physical access to a SWLAN device, it may be able to compromise the device in a variety of ways, some of which could enable the adversary to obtain classified data.  Physical security controls greatly mitigate this risk.</t>
    </r>
  </si>
  <si>
    <r>
      <rPr>
        <sz val="11"/>
        <color rgb="FF000000"/>
        <rFont val="Calibri"/>
      </rPr>
      <t>Detailed Policy Requirements:</t>
    </r>
    <r>
      <rPr>
        <sz val="11"/>
        <color rgb="FF000000"/>
        <rFont val="Calibri"/>
      </rPr>
      <t xml:space="preserve">
</t>
    </r>
    <r>
      <rPr>
        <sz val="11"/>
        <color rgb="FF000000"/>
        <rFont val="Calibri"/>
      </rPr>
      <t>The following physical security controls must be implemented for SWLAN access points:</t>
    </r>
    <r>
      <rPr>
        <sz val="11"/>
        <color rgb="FF000000"/>
        <rFont val="Calibri"/>
      </rPr>
      <t xml:space="preserve">
</t>
    </r>
    <r>
      <rPr>
        <sz val="11"/>
        <color rgb="FF000000"/>
        <rFont val="Calibri"/>
      </rPr>
      <t>- Secure WLAN access points shall be physically secured, and methods shall exist to facilitate the detection of tampering. WLAN APs are part of a communications system and shall have controlled physical security, in accordance with DoDD 5200.08-R. SWLAN access points not within a location that provides limited access shall have controlled physical security with either fencing or inspection.</t>
    </r>
    <r>
      <rPr>
        <sz val="11"/>
        <color rgb="FF000000"/>
        <rFont val="Calibri"/>
      </rPr>
      <t xml:space="preserve">
</t>
    </r>
    <r>
      <rPr>
        <sz val="11"/>
        <color rgb="FF000000"/>
        <rFont val="Calibri"/>
      </rPr>
      <t xml:space="preserve">- Either physical inventories or electronic inventories shall be conducted daily by viewing or polling the serial number or MAC address. Access points not stored in a COMSEC-approved security container shall be physically inventoried. </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It is recommended the Traditional Reviewer assist with this check. Review the physical security controls of the SWLAN access points.</t>
    </r>
    <r>
      <rPr>
        <sz val="11"/>
        <color rgb="FF000000"/>
        <rFont val="Calibri"/>
      </rPr>
      <t xml:space="preserve">
</t>
    </r>
    <r>
      <rPr>
        <sz val="11"/>
        <color rgb="FF000000"/>
        <rFont val="Calibri"/>
      </rPr>
      <t>- Verify site SWLAN access points are physically secured - -- Verify there is some method for alerting site security if the access point has been tampered with.</t>
    </r>
    <r>
      <rPr>
        <sz val="11"/>
        <color rgb="FF000000"/>
        <rFont val="Calibri"/>
      </rPr>
      <t xml:space="preserve">
</t>
    </r>
    <r>
      <rPr>
        <sz val="11"/>
        <color rgb="FF000000"/>
        <rFont val="Calibri"/>
      </rPr>
      <t>- Determine if site SWLAN access points are in locations that provide limited access to only authorized personnel who are approved to access the access points.</t>
    </r>
    <r>
      <rPr>
        <sz val="11"/>
        <color rgb="FF000000"/>
        <rFont val="Calibri"/>
      </rPr>
      <t xml:space="preserve">
</t>
    </r>
    <r>
      <rPr>
        <sz val="11"/>
        <color rgb="FF000000"/>
        <rFont val="Calibri"/>
      </rPr>
      <t>- Determine how the site conducts a daily physical inventory of SWLAN access points. Verify that required inventory methods are used, depending on if the access points are stored in a COMSEC container.</t>
    </r>
    <r>
      <rPr>
        <sz val="11"/>
        <color rgb="FF000000"/>
        <rFont val="Calibri"/>
      </rPr>
      <t xml:space="preserve">
</t>
    </r>
    <r>
      <rPr>
        <sz val="11"/>
        <color rgb="FF000000"/>
        <rFont val="Calibri"/>
      </rPr>
      <t>- Mark as a finding if any requirement has not been met.</t>
    </r>
  </si>
  <si>
    <t>V-30359</t>
  </si>
  <si>
    <r>
      <rPr>
        <sz val="11"/>
        <rFont val="Calibri"/>
      </rPr>
      <t>SWLAN access points must implement MAC filtering.</t>
    </r>
  </si>
  <si>
    <r>
      <rPr>
        <sz val="11"/>
        <color rgb="FF000000"/>
        <rFont val="Calibri"/>
      </rPr>
      <t>Implement MAC filtering on the SWLAN access point.</t>
    </r>
  </si>
  <si>
    <r>
      <rPr>
        <sz val="11"/>
        <color rgb="FF000000"/>
        <rFont val="Calibri"/>
      </rPr>
      <t>Medium access control (MAC) filtering is a mechanism for ensuring that only authorized devices connect to the WLAN.  While there are other methods to achieve similar protection with greater assurance, MAC filtering can be employed as a defense-in-depth measure.</t>
    </r>
  </si>
  <si>
    <r>
      <rPr>
        <sz val="11"/>
        <color rgb="FF000000"/>
        <rFont val="Calibri"/>
      </rPr>
      <t>Detailed Policy Requirements:</t>
    </r>
    <r>
      <rPr>
        <sz val="11"/>
        <color rgb="FF000000"/>
        <rFont val="Calibri"/>
      </rPr>
      <t xml:space="preserve">
</t>
    </r>
    <r>
      <rPr>
        <sz val="11"/>
        <color rgb="FF000000"/>
        <rFont val="Calibri"/>
      </rPr>
      <t xml:space="preserve">MAC filtering must be implemented to enable the SWLAN AP to perform client device access control. </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 xml:space="preserve">Verify MAC address filtering has been implemented on site SWLAN access points. Have the system administrator log into a sample of site SWLAN access points (2-3 devices) and show MAC address filtering has been enabled. </t>
    </r>
    <r>
      <rPr>
        <sz val="11"/>
        <color rgb="FF000000"/>
        <rFont val="Calibri"/>
      </rPr>
      <t xml:space="preserve">
</t>
    </r>
    <r>
      <rPr>
        <sz val="11"/>
        <color rgb="FF000000"/>
        <rFont val="Calibri"/>
      </rPr>
      <t>Mark as a finding if MAC filtering has not been enabled.</t>
    </r>
  </si>
  <si>
    <t>V-30369</t>
  </si>
  <si>
    <r>
      <rPr>
        <sz val="11"/>
        <rFont val="Calibri"/>
      </rPr>
      <t>SWLAN must be rekeyed at least every 90 days.</t>
    </r>
  </si>
  <si>
    <r>
      <rPr>
        <sz val="11"/>
        <color rgb="FF000000"/>
        <rFont val="Calibri"/>
      </rPr>
      <t>Write and implement rekeying procedures that specify the keys must be changed at least every 90 days.</t>
    </r>
  </si>
  <si>
    <r>
      <rPr>
        <sz val="11"/>
        <color rgb="FF000000"/>
        <rFont val="Calibri"/>
      </rPr>
      <t>The longer a key remains in use, the more likely it will be compromised.   If an adversary can compromise an SWLAN key, then it can obtain classified information.</t>
    </r>
  </si>
  <si>
    <r>
      <rPr>
        <sz val="11"/>
        <color rgb="FF000000"/>
        <rFont val="Calibri"/>
      </rPr>
      <t>Detailed Policy Requirements:</t>
    </r>
    <r>
      <rPr>
        <sz val="11"/>
        <color rgb="FF000000"/>
        <rFont val="Calibri"/>
      </rPr>
      <t xml:space="preserve">
</t>
    </r>
    <r>
      <rPr>
        <sz val="11"/>
        <color rgb="FF000000"/>
        <rFont val="Calibri"/>
      </rPr>
      <t>SWLAN system will be rekeyed at least every 90 days.</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Interview IAO and obtain the site’s procedures for rekeying the WLAN.  Mark a finding if the procedures do not exist or they do not include a requirement to rekey at least every 90 days.</t>
    </r>
  </si>
  <si>
    <t>V-72525</t>
  </si>
  <si>
    <r>
      <rPr>
        <sz val="11"/>
        <rFont val="Calibri"/>
      </rPr>
      <t>Only supported versions of the Harris SecNet 11/54 should be used.</t>
    </r>
  </si>
  <si>
    <r>
      <rPr>
        <sz val="11"/>
        <color rgb="FF000000"/>
        <rFont val="Calibri"/>
      </rPr>
      <t>Remove all versions of the Harris SecNet 11 or 54 wireless routers from service and properly dispose of the devices.</t>
    </r>
  </si>
  <si>
    <r>
      <rPr>
        <sz val="11"/>
        <color rgb="FF000000"/>
        <rFont val="Calibri"/>
      </rPr>
      <t>If an unsupported version of the Harris SecNet wireless router is being used, the device is not being updated with security patches and may contain vulnerabilities that may expose classified data to unauthorized people. The SecNet 11 and 54 support old and obsolete wireless technologies and are no longer being supported by Harris.</t>
    </r>
  </si>
  <si>
    <r>
      <rPr>
        <sz val="11"/>
        <color rgb="FF000000"/>
        <rFont val="Calibri"/>
      </rPr>
      <t xml:space="preserve">Determine the model numbers of a site’s classified wireless routers. </t>
    </r>
    <r>
      <rPr>
        <sz val="11"/>
        <color rgb="FF000000"/>
        <rFont val="Calibri"/>
      </rPr>
      <t xml:space="preserve">
</t>
    </r>
    <r>
      <rPr>
        <sz val="11"/>
        <color rgb="FF000000"/>
        <rFont val="Calibri"/>
      </rPr>
      <t>If the Harris SecNet 11 or 54 wireless routers are being used,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</si>
  <si>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</si>
  <si>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</si>
  <si>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</si>
  <si>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</si>
  <si>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</si>
  <si>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</si>
  <si>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</si>
  <si>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</si>
  <si>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</si>
  <si>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</si>
  <si>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</si>
  <si>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</si>
  <si>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</si>
  <si>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</si>
  <si>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</si>
  <si>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</si>
  <si>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</si>
  <si>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</si>
  <si>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</si>
  <si>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</si>
  <si>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</si>
  <si>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</si>
  <si>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</si>
  <si>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</si>
  <si>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</si>
  <si>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</si>
  <si>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</si>
  <si>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</si>
  <si>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</si>
  <si>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Harris SecNet 11 / 54 Security Technical Implementation Guide (STIG) V6R10</t>
  </si>
  <si>
    <t>Developed By:</t>
  </si>
  <si>
    <t>Defense Information Systems Agency (DISA) for the US DoD</t>
  </si>
  <si>
    <t>Release Information:</t>
  </si>
  <si>
    <r>
      <rPr>
        <b/>
        <sz val="11"/>
        <color rgb="FF000000"/>
        <rFont val="Calibri"/>
      </rPr>
      <t>Version:</t>
    </r>
    <r>
      <rPr>
        <sz val="11"/>
        <color rgb="FF000000"/>
        <rFont val="Calibri"/>
      </rPr>
      <t xml:space="preserve"> V6R10    </t>
    </r>
    <r>
      <rPr>
        <b/>
        <sz val="11"/>
        <color rgb="FF000000"/>
        <rFont val="Calibri"/>
      </rPr>
      <t>Date:</t>
    </r>
    <r>
      <rPr>
        <sz val="11"/>
        <color rgb="FF000000"/>
        <rFont val="Calibri"/>
      </rPr>
      <t xml:space="preserve"> 27 January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13</t>
    </r>
  </si>
  <si>
    <t>Download Url:</t>
  </si>
  <si>
    <t>https://www.cyber.mil/stigs</t>
  </si>
  <si>
    <t>Guide Overview:</t>
  </si>
  <si>
    <r>
      <rPr>
        <sz val="11"/>
        <color rgb="FF000000"/>
        <rFont val="Calibri"/>
      </rPr>
      <t>The Harris SecNet 11/54 Security Technical Implementation Guide (STIG) is published as a tool to improve the security of Department of Defense (DoD) information systems. This document is meant for use in conjunction with the Enclave, Network Infrastructure, Secure Remote Computing, and appropriate operating system (OS)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</si>
  <si>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</si>
  <si>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</si>
  <si>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</si>
  <si>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</si>
  <si>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</si>
  <si>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</si>
  <si>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</si>
  <si>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</si>
  <si>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</si>
  <si>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</si>
  <si>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</si>
  <si>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</si>
  <si>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</si>
  <si>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</si>
  <si>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</si>
  <si>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</si>
  <si>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</si>
  <si>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</si>
  <si>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</si>
  <si>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</si>
  <si>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</si>
  <si>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</si>
  <si>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</si>
  <si>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</si>
  <si>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</si>
  <si>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</si>
  <si>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</si>
  <si>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</si>
  <si>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</si>
  <si>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</si>
  <si>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</si>
  <si>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</si>
  <si>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</si>
  <si>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</si>
  <si>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</si>
  <si>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</si>
  <si>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</si>
  <si>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</si>
  <si>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</si>
  <si>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Security Hardening Implementation Dashboard</t>
  </si>
  <si>
    <t>Scope Overview</t>
  </si>
  <si>
    <t>Count</t>
  </si>
  <si>
    <t>% of Total</t>
  </si>
  <si>
    <t>Hardening Guide</t>
  </si>
  <si>
    <t xml:space="preserve">   Harris SecNet 11 / 54 Security Technical Implementation Guide (STIG) V6R10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</si>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</sst>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78">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8">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EBC-417A-BEF9-09C0A956F19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EBC-417A-BEF9-09C0A956F19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c:v>
                </c:pt>
              </c:numCache>
            </c:numRef>
          </c:val>
          <c:extLst>
            <c:ext xmlns:c16="http://schemas.microsoft.com/office/drawing/2014/chart" uri="{C3380CC4-5D6E-409C-BE32-E72D297353CC}">
              <c16:uniqueId val="{00000002-FEBC-417A-BEF9-09C0A956F19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4F9-4258-BD1F-744F781E9D1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4F9-4258-BD1F-744F781E9D1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13</c:v>
                </c:pt>
              </c:numCache>
            </c:numRef>
          </c:val>
          <c:extLst>
            <c:ext xmlns:c16="http://schemas.microsoft.com/office/drawing/2014/chart" uri="{C3380CC4-5D6E-409C-BE32-E72D297353CC}">
              <c16:uniqueId val="{00000002-84F9-4258-BD1F-744F781E9D1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F30D-491B-86AB-E81EAA9A0AA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F30D-491B-86AB-E81EAA9A0AA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6</c:v>
                </c:pt>
                <c:pt idx="1">
                  <c:v>4</c:v>
                </c:pt>
                <c:pt idx="2">
                  <c:v>3</c:v>
                </c:pt>
              </c:numCache>
            </c:numRef>
          </c:val>
          <c:extLst>
            <c:ext xmlns:c16="http://schemas.microsoft.com/office/drawing/2014/chart" uri="{C3380CC4-5D6E-409C-BE32-E72D297353CC}">
              <c16:uniqueId val="{00000002-F30D-491B-86AB-E81EAA9A0AA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854-4794-81F7-1C88750C8E2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854-4794-81F7-1C88750C8E2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13</c:v>
                </c:pt>
              </c:numCache>
            </c:numRef>
          </c:val>
          <c:extLst>
            <c:ext xmlns:c16="http://schemas.microsoft.com/office/drawing/2014/chart" uri="{C3380CC4-5D6E-409C-BE32-E72D297353CC}">
              <c16:uniqueId val="{00000002-8854-4794-81F7-1C88750C8E2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158-405E-AF54-9B4E04350FE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158-405E-AF54-9B4E04350FE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13</c:v>
                </c:pt>
              </c:numCache>
            </c:numRef>
          </c:val>
          <c:extLst>
            <c:ext xmlns:c16="http://schemas.microsoft.com/office/drawing/2014/chart" uri="{C3380CC4-5D6E-409C-BE32-E72D297353CC}">
              <c16:uniqueId val="{00000002-6158-405E-AF54-9B4E04350FE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017-45E2-BCAC-6C3F13F42F8D}"/>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017-45E2-BCAC-6C3F13F42F8D}"/>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017-45E2-BCAC-6C3F13F42F8D}"/>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017-45E2-BCAC-6C3F13F42F8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E5B-4900-B1BE-8327C5C34CA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b50qo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eurrt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o2p2hp">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k3gcs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1tssk2">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fofa1f">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q2tqz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4">
  <autoFilter ref="A1:M1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86</v>
      </c>
    </row>
    <row r="3" spans="2:3" ht="15" customHeight="1" x14ac:dyDescent="0.35"/>
    <row r="4" spans="2:3" ht="58" x14ac:dyDescent="0.35">
      <c r="B4" s="18" t="s">
        <v>87</v>
      </c>
      <c r="C4" s="19" t="s">
        <v>88</v>
      </c>
    </row>
    <row r="5" spans="2:3" x14ac:dyDescent="0.35">
      <c r="C5" s="19" t="s">
        <v>89</v>
      </c>
    </row>
    <row r="6" spans="2:3" x14ac:dyDescent="0.35">
      <c r="C6" s="16" t="s">
        <v>90</v>
      </c>
    </row>
    <row r="7" spans="2:3" ht="10" customHeight="1" x14ac:dyDescent="0.35"/>
    <row r="8" spans="2:3" ht="232" x14ac:dyDescent="0.35">
      <c r="B8" s="20" t="s">
        <v>91</v>
      </c>
      <c r="C8" s="19" t="s">
        <v>92</v>
      </c>
    </row>
    <row r="9" spans="2:3" ht="10" customHeight="1" x14ac:dyDescent="0.35"/>
    <row r="10" spans="2:3" ht="35" customHeight="1" x14ac:dyDescent="0.35">
      <c r="B10" s="20" t="s">
        <v>93</v>
      </c>
      <c r="C10" s="19" t="s">
        <v>94</v>
      </c>
    </row>
    <row r="11" spans="2:3" ht="75" customHeight="1" x14ac:dyDescent="0.35">
      <c r="B11" s="16" t="s">
        <v>19</v>
      </c>
      <c r="C11" s="19" t="s">
        <v>95</v>
      </c>
    </row>
    <row r="12" spans="2:3" ht="47" customHeight="1" x14ac:dyDescent="0.35">
      <c r="B12" s="16" t="s">
        <v>19</v>
      </c>
      <c r="C12" s="19" t="s">
        <v>96</v>
      </c>
    </row>
    <row r="13" spans="2:3" ht="35" customHeight="1" x14ac:dyDescent="0.35">
      <c r="B13" s="16" t="s">
        <v>19</v>
      </c>
      <c r="C13" s="19" t="s">
        <v>97</v>
      </c>
    </row>
    <row r="14" spans="2:3" ht="32" customHeight="1" x14ac:dyDescent="0.35">
      <c r="B14" s="16" t="s">
        <v>19</v>
      </c>
      <c r="C14" s="19" t="s">
        <v>98</v>
      </c>
    </row>
    <row r="15" spans="2:3" ht="30" customHeight="1" x14ac:dyDescent="0.35">
      <c r="B15" s="16" t="s">
        <v>19</v>
      </c>
      <c r="C15" s="19" t="s">
        <v>99</v>
      </c>
    </row>
    <row r="16" spans="2:3" ht="10" customHeight="1" x14ac:dyDescent="0.35"/>
    <row r="17" spans="1:3" ht="145" customHeight="1" x14ac:dyDescent="0.35">
      <c r="B17" s="20" t="s">
        <v>100</v>
      </c>
      <c r="C17" s="19" t="s">
        <v>101</v>
      </c>
    </row>
    <row r="18" spans="1:3" ht="10" customHeight="1" x14ac:dyDescent="0.35"/>
    <row r="19" spans="1:3" ht="3" customHeight="1" x14ac:dyDescent="0.35">
      <c r="B19" s="21"/>
      <c r="C19" s="21"/>
    </row>
    <row r="20" spans="1:3" ht="12" customHeight="1" x14ac:dyDescent="0.35"/>
    <row r="21" spans="1:3" ht="35" customHeight="1" x14ac:dyDescent="0.35">
      <c r="A21" s="23"/>
      <c r="B21" s="24" t="s">
        <v>102</v>
      </c>
      <c r="C21" s="25" t="s">
        <v>103</v>
      </c>
    </row>
    <row r="22" spans="1:3" ht="18" customHeight="1" x14ac:dyDescent="0.35">
      <c r="A22" s="23"/>
      <c r="B22" s="23" t="s">
        <v>19</v>
      </c>
      <c r="C22" s="25" t="s">
        <v>104</v>
      </c>
    </row>
    <row r="23" spans="1:3" ht="18" customHeight="1" x14ac:dyDescent="0.35">
      <c r="A23" s="23"/>
      <c r="B23" s="23" t="s">
        <v>19</v>
      </c>
      <c r="C23" s="25" t="s">
        <v>105</v>
      </c>
    </row>
    <row r="24" spans="1:3" ht="18" customHeight="1" x14ac:dyDescent="0.35">
      <c r="A24" s="23"/>
      <c r="B24" s="23" t="s">
        <v>19</v>
      </c>
      <c r="C24" s="25" t="s">
        <v>106</v>
      </c>
    </row>
    <row r="25" spans="1:3" ht="18" customHeight="1" x14ac:dyDescent="0.35">
      <c r="A25" s="23"/>
      <c r="B25" s="23" t="s">
        <v>19</v>
      </c>
      <c r="C25" s="25" t="s">
        <v>107</v>
      </c>
    </row>
    <row r="26" spans="1:3" ht="18" customHeight="1" x14ac:dyDescent="0.35">
      <c r="A26" s="23"/>
      <c r="B26" s="23" t="s">
        <v>19</v>
      </c>
      <c r="C26" s="25" t="s">
        <v>108</v>
      </c>
    </row>
    <row r="27" spans="1:3" ht="18" customHeight="1" x14ac:dyDescent="0.35">
      <c r="A27" s="23"/>
      <c r="B27" s="23" t="s">
        <v>19</v>
      </c>
      <c r="C27" s="25" t="s">
        <v>109</v>
      </c>
    </row>
    <row r="28" spans="1:3" ht="18" customHeight="1" x14ac:dyDescent="0.35">
      <c r="A28" s="23"/>
      <c r="B28" s="23" t="s">
        <v>19</v>
      </c>
      <c r="C28" s="25" t="s">
        <v>110</v>
      </c>
    </row>
    <row r="29" spans="1:3" ht="18" customHeight="1" x14ac:dyDescent="0.35">
      <c r="A29" s="23"/>
      <c r="B29" s="23" t="s">
        <v>19</v>
      </c>
      <c r="C29" s="25" t="s">
        <v>111</v>
      </c>
    </row>
    <row r="30" spans="1:3" ht="44" customHeight="1" x14ac:dyDescent="0.35">
      <c r="A30" s="23"/>
      <c r="B30" s="23" t="s">
        <v>19</v>
      </c>
      <c r="C30" s="26" t="s">
        <v>112</v>
      </c>
    </row>
    <row r="31" spans="1:3" ht="10" customHeight="1" x14ac:dyDescent="0.35"/>
    <row r="32" spans="1:3" ht="3" customHeight="1" x14ac:dyDescent="0.35">
      <c r="B32" s="21"/>
      <c r="C32" s="21"/>
    </row>
    <row r="33" spans="2:3" ht="12" customHeight="1" x14ac:dyDescent="0.35"/>
    <row r="34" spans="2:3" ht="24" customHeight="1" x14ac:dyDescent="0.35">
      <c r="B34" s="27" t="s">
        <v>113</v>
      </c>
      <c r="C34" s="28" t="s">
        <v>114</v>
      </c>
    </row>
    <row r="35" spans="2:3" ht="18.5" x14ac:dyDescent="0.35">
      <c r="B35" s="27" t="s">
        <v>115</v>
      </c>
      <c r="C35" s="29" t="s">
        <v>116</v>
      </c>
    </row>
    <row r="36" spans="2:3" ht="27" customHeight="1" x14ac:dyDescent="0.35">
      <c r="B36" s="30" t="s">
        <v>117</v>
      </c>
      <c r="C36" s="22" t="s">
        <v>118</v>
      </c>
    </row>
    <row r="37" spans="2:3" x14ac:dyDescent="0.35">
      <c r="B37" s="27" t="s">
        <v>119</v>
      </c>
      <c r="C37" s="31" t="s">
        <v>120</v>
      </c>
    </row>
    <row r="38" spans="2:3" ht="10" customHeight="1" x14ac:dyDescent="0.35"/>
    <row r="39" spans="2:3" ht="58" x14ac:dyDescent="0.35">
      <c r="B39" s="27" t="s">
        <v>121</v>
      </c>
      <c r="C39" s="32" t="s">
        <v>122</v>
      </c>
    </row>
    <row r="40" spans="2:3" ht="10" customHeight="1" x14ac:dyDescent="0.35"/>
    <row r="41" spans="2:3" ht="43.5" x14ac:dyDescent="0.35">
      <c r="B41" s="27" t="s">
        <v>123</v>
      </c>
      <c r="C41" s="19" t="s">
        <v>124</v>
      </c>
    </row>
    <row r="42" spans="2:3" ht="10" customHeight="1" x14ac:dyDescent="0.35"/>
    <row r="43" spans="2:3" ht="15.5" x14ac:dyDescent="0.35">
      <c r="C43" s="33" t="s">
        <v>15</v>
      </c>
    </row>
    <row r="44" spans="2:3" ht="29" x14ac:dyDescent="0.35">
      <c r="C44" s="19" t="s">
        <v>125</v>
      </c>
    </row>
    <row r="45" spans="2:3" ht="10" customHeight="1" x14ac:dyDescent="0.35"/>
    <row r="46" spans="2:3" ht="15.5" x14ac:dyDescent="0.35">
      <c r="C46" s="34" t="s">
        <v>36</v>
      </c>
    </row>
    <row r="47" spans="2:3" ht="29" x14ac:dyDescent="0.35">
      <c r="C47" s="19" t="s">
        <v>126</v>
      </c>
    </row>
    <row r="48" spans="2:3" ht="10" customHeight="1" x14ac:dyDescent="0.35"/>
    <row r="49" spans="2:3" ht="15.5" x14ac:dyDescent="0.35">
      <c r="C49" s="35" t="s">
        <v>30</v>
      </c>
    </row>
    <row r="50" spans="2:3" ht="29" x14ac:dyDescent="0.35">
      <c r="C50" s="19" t="s">
        <v>127</v>
      </c>
    </row>
    <row r="51" spans="2:3" ht="10" customHeight="1" x14ac:dyDescent="0.35"/>
    <row r="52" spans="2:3" ht="3" customHeight="1" x14ac:dyDescent="0.35">
      <c r="B52" s="21"/>
      <c r="C52" s="21"/>
    </row>
    <row r="53" spans="2:3" ht="12" customHeight="1" x14ac:dyDescent="0.35"/>
    <row r="54" spans="2:3" ht="130.5" x14ac:dyDescent="0.35">
      <c r="B54" s="18" t="s">
        <v>128</v>
      </c>
      <c r="C54" s="19" t="s">
        <v>129</v>
      </c>
    </row>
    <row r="55" spans="2:3" ht="6" customHeight="1" x14ac:dyDescent="0.35"/>
    <row r="56" spans="2:3" ht="217.5" x14ac:dyDescent="0.35">
      <c r="C56" s="19" t="s">
        <v>130</v>
      </c>
    </row>
    <row r="57" spans="2:3" ht="6" customHeight="1" x14ac:dyDescent="0.35"/>
    <row r="58" spans="2:3" ht="43.5" x14ac:dyDescent="0.35">
      <c r="C58" s="19" t="s">
        <v>131</v>
      </c>
    </row>
    <row r="59" spans="2:3" ht="10" customHeight="1" x14ac:dyDescent="0.35"/>
    <row r="60" spans="2:3" ht="3" customHeight="1" x14ac:dyDescent="0.35">
      <c r="B60" s="21"/>
      <c r="C60" s="21"/>
    </row>
    <row r="61" spans="2:3" ht="12" customHeight="1" x14ac:dyDescent="0.35"/>
    <row r="62" spans="2:3" ht="145" x14ac:dyDescent="0.35">
      <c r="B62" s="18" t="s">
        <v>132</v>
      </c>
      <c r="C62" s="19" t="s">
        <v>133</v>
      </c>
    </row>
    <row r="63" spans="2:3" ht="6" customHeight="1" x14ac:dyDescent="0.35"/>
    <row r="64" spans="2:3" ht="203" x14ac:dyDescent="0.35">
      <c r="C64" s="19" t="s">
        <v>134</v>
      </c>
    </row>
    <row r="65" spans="2:3" ht="6" customHeight="1" x14ac:dyDescent="0.35"/>
    <row r="66" spans="2:3" ht="43.5" x14ac:dyDescent="0.35">
      <c r="C66" s="19" t="s">
        <v>135</v>
      </c>
    </row>
    <row r="67" spans="2:3" ht="10" customHeight="1" x14ac:dyDescent="0.35"/>
    <row r="68" spans="2:3" ht="3" customHeight="1" x14ac:dyDescent="0.35">
      <c r="B68" s="21"/>
      <c r="C68" s="21"/>
    </row>
    <row r="69" spans="2:3" ht="12" customHeight="1" x14ac:dyDescent="0.35"/>
    <row r="70" spans="2:3" ht="101.5" x14ac:dyDescent="0.35">
      <c r="B70" s="18" t="s">
        <v>136</v>
      </c>
      <c r="C70" s="19" t="s">
        <v>137</v>
      </c>
    </row>
    <row r="71" spans="2:3" ht="6" customHeight="1" x14ac:dyDescent="0.35"/>
    <row r="72" spans="2:3" ht="145" x14ac:dyDescent="0.35">
      <c r="C72" s="19" t="s">
        <v>138</v>
      </c>
    </row>
    <row r="73" spans="2:3" ht="6" customHeight="1" x14ac:dyDescent="0.35"/>
    <row r="74" spans="2:3" ht="43.5" x14ac:dyDescent="0.35">
      <c r="C74" s="19" t="s">
        <v>139</v>
      </c>
    </row>
    <row r="75" spans="2:3" ht="10" customHeight="1" x14ac:dyDescent="0.35"/>
    <row r="76" spans="2:3" ht="3" customHeight="1" x14ac:dyDescent="0.35">
      <c r="B76" s="21"/>
      <c r="C76" s="21"/>
    </row>
    <row r="77" spans="2:3" ht="12" customHeight="1" x14ac:dyDescent="0.35"/>
    <row r="78" spans="2:3" ht="26" customHeight="1" x14ac:dyDescent="0.35">
      <c r="B78" s="36" t="s">
        <v>140</v>
      </c>
    </row>
    <row r="79" spans="2:3" ht="8" customHeight="1" x14ac:dyDescent="0.35"/>
    <row r="80" spans="2:3" ht="20" customHeight="1" x14ac:dyDescent="0.35">
      <c r="B80" s="27" t="s">
        <v>141</v>
      </c>
      <c r="C80" s="37" t="s">
        <v>142</v>
      </c>
    </row>
    <row r="81" spans="2:3" ht="116" x14ac:dyDescent="0.35">
      <c r="C81" s="19" t="s">
        <v>143</v>
      </c>
    </row>
    <row r="82" spans="2:3" ht="10" customHeight="1" x14ac:dyDescent="0.35"/>
    <row r="83" spans="2:3" ht="20" customHeight="1" x14ac:dyDescent="0.35">
      <c r="B83" s="27" t="s">
        <v>144</v>
      </c>
      <c r="C83" s="37" t="s">
        <v>145</v>
      </c>
    </row>
    <row r="84" spans="2:3" ht="116" x14ac:dyDescent="0.35">
      <c r="C84" s="19" t="s">
        <v>146</v>
      </c>
    </row>
    <row r="85" spans="2:3" ht="10" customHeight="1" x14ac:dyDescent="0.35"/>
    <row r="86" spans="2:3" ht="20" customHeight="1" x14ac:dyDescent="0.35">
      <c r="B86" s="27" t="s">
        <v>147</v>
      </c>
      <c r="C86" s="37" t="s">
        <v>148</v>
      </c>
    </row>
    <row r="87" spans="2:3" ht="130.5" x14ac:dyDescent="0.35">
      <c r="C87" s="19" t="s">
        <v>149</v>
      </c>
    </row>
    <row r="88" spans="2:3" ht="10" customHeight="1" x14ac:dyDescent="0.35"/>
    <row r="89" spans="2:3" ht="20" customHeight="1" x14ac:dyDescent="0.35">
      <c r="B89" s="27" t="s">
        <v>150</v>
      </c>
      <c r="C89" s="37" t="s">
        <v>151</v>
      </c>
    </row>
    <row r="90" spans="2:3" ht="130.5" x14ac:dyDescent="0.35">
      <c r="C90" s="19" t="s">
        <v>152</v>
      </c>
    </row>
    <row r="91" spans="2:3" ht="10" customHeight="1" x14ac:dyDescent="0.35"/>
    <row r="92" spans="2:3" ht="20" customHeight="1" x14ac:dyDescent="0.35">
      <c r="B92" s="27" t="s">
        <v>153</v>
      </c>
      <c r="C92" s="37" t="s">
        <v>154</v>
      </c>
    </row>
    <row r="93" spans="2:3" ht="116" x14ac:dyDescent="0.35">
      <c r="C93" s="19" t="s">
        <v>155</v>
      </c>
    </row>
    <row r="94" spans="2:3" ht="10" customHeight="1" x14ac:dyDescent="0.35"/>
    <row r="95" spans="2:3" ht="20" customHeight="1" x14ac:dyDescent="0.35">
      <c r="B95" s="27" t="s">
        <v>156</v>
      </c>
      <c r="C95" s="37" t="s">
        <v>157</v>
      </c>
    </row>
    <row r="96" spans="2:3" ht="116" x14ac:dyDescent="0.35">
      <c r="C96" s="19" t="s">
        <v>158</v>
      </c>
    </row>
    <row r="97" spans="2:3" ht="10" customHeight="1" x14ac:dyDescent="0.35"/>
    <row r="98" spans="2:3" ht="20" customHeight="1" x14ac:dyDescent="0.35">
      <c r="B98" s="27" t="s">
        <v>159</v>
      </c>
      <c r="C98" s="37" t="s">
        <v>160</v>
      </c>
    </row>
    <row r="99" spans="2:3" ht="130.5" x14ac:dyDescent="0.35">
      <c r="C99" s="19" t="s">
        <v>161</v>
      </c>
    </row>
    <row r="100" spans="2:3" ht="10" customHeight="1" x14ac:dyDescent="0.35"/>
    <row r="103" spans="2:3" ht="32" customHeight="1" x14ac:dyDescent="0.35">
      <c r="B103" s="255" t="s">
        <v>85</v>
      </c>
      <c r="C103" s="255"/>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2844</v>
      </c>
      <c r="B1" s="230" t="s">
        <v>0</v>
      </c>
      <c r="C1" s="230" t="s">
        <v>321</v>
      </c>
      <c r="D1" s="230" t="s">
        <v>322</v>
      </c>
      <c r="E1" s="230" t="s">
        <v>327</v>
      </c>
      <c r="F1" s="230" t="s">
        <v>328</v>
      </c>
      <c r="G1" s="230" t="s">
        <v>329</v>
      </c>
      <c r="H1" s="230" t="s">
        <v>330</v>
      </c>
      <c r="I1" s="230" t="s">
        <v>331</v>
      </c>
      <c r="J1" s="230" t="s">
        <v>332</v>
      </c>
      <c r="K1" s="230" t="s">
        <v>333</v>
      </c>
      <c r="L1" s="230" t="s">
        <v>334</v>
      </c>
      <c r="M1" s="230" t="s">
        <v>335</v>
      </c>
      <c r="N1" s="230" t="s">
        <v>336</v>
      </c>
      <c r="O1" s="230" t="s">
        <v>337</v>
      </c>
      <c r="P1" s="230" t="s">
        <v>338</v>
      </c>
      <c r="Q1" s="230" t="s">
        <v>339</v>
      </c>
      <c r="R1" s="230" t="s">
        <v>340</v>
      </c>
      <c r="S1" s="230" t="s">
        <v>341</v>
      </c>
      <c r="T1" s="230" t="s">
        <v>342</v>
      </c>
      <c r="U1" s="230" t="s">
        <v>343</v>
      </c>
      <c r="V1" s="230" t="s">
        <v>344</v>
      </c>
      <c r="W1" s="230" t="s">
        <v>345</v>
      </c>
      <c r="X1" s="230" t="s">
        <v>346</v>
      </c>
      <c r="Y1" s="230" t="s">
        <v>347</v>
      </c>
      <c r="Z1" s="230" t="s">
        <v>348</v>
      </c>
      <c r="AA1" s="230" t="s">
        <v>349</v>
      </c>
      <c r="AB1" s="230" t="s">
        <v>350</v>
      </c>
      <c r="AC1" s="230" t="s">
        <v>351</v>
      </c>
      <c r="AD1" s="230" t="s">
        <v>352</v>
      </c>
      <c r="AE1" s="230" t="s">
        <v>353</v>
      </c>
      <c r="AF1" s="230" t="s">
        <v>354</v>
      </c>
      <c r="AG1" s="230" t="s">
        <v>355</v>
      </c>
      <c r="AH1" s="230" t="s">
        <v>356</v>
      </c>
      <c r="AI1" s="230" t="s">
        <v>357</v>
      </c>
      <c r="AJ1" s="230" t="s">
        <v>358</v>
      </c>
      <c r="AK1" s="230" t="s">
        <v>359</v>
      </c>
      <c r="AL1" s="230" t="s">
        <v>360</v>
      </c>
      <c r="AM1" s="230" t="s">
        <v>361</v>
      </c>
      <c r="AN1" s="230" t="s">
        <v>362</v>
      </c>
      <c r="AO1" s="230" t="s">
        <v>363</v>
      </c>
      <c r="AP1" s="230" t="s">
        <v>364</v>
      </c>
      <c r="AQ1" s="230" t="s">
        <v>365</v>
      </c>
      <c r="AR1" s="230" t="s">
        <v>366</v>
      </c>
      <c r="AS1" s="231" t="s">
        <v>367</v>
      </c>
    </row>
    <row r="2" spans="1:45" ht="60" customHeight="1" outlineLevel="1" x14ac:dyDescent="0.35">
      <c r="A2" s="223" t="s">
        <v>2845</v>
      </c>
      <c r="B2" s="210" t="s">
        <v>2846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2845</v>
      </c>
      <c r="B3" s="211" t="s">
        <v>2847</v>
      </c>
      <c r="C3" s="212" t="s">
        <v>2848</v>
      </c>
      <c r="D3" s="214" t="s">
        <v>2849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2845</v>
      </c>
      <c r="B4" s="211" t="s">
        <v>2850</v>
      </c>
      <c r="C4" s="212" t="s">
        <v>2851</v>
      </c>
      <c r="D4" s="214" t="s">
        <v>2852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2845</v>
      </c>
      <c r="B5" s="211" t="s">
        <v>2853</v>
      </c>
      <c r="C5" s="212" t="s">
        <v>2854</v>
      </c>
      <c r="D5" s="214" t="s">
        <v>2855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2845</v>
      </c>
      <c r="B6" s="211" t="s">
        <v>2856</v>
      </c>
      <c r="C6" s="212" t="s">
        <v>2857</v>
      </c>
      <c r="D6" s="214" t="s">
        <v>2858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2845</v>
      </c>
      <c r="B7" s="211" t="s">
        <v>2859</v>
      </c>
      <c r="C7" s="212" t="s">
        <v>2860</v>
      </c>
      <c r="D7" s="214" t="s">
        <v>2861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2845</v>
      </c>
      <c r="B8" s="211" t="s">
        <v>2862</v>
      </c>
      <c r="C8" s="212" t="s">
        <v>2863</v>
      </c>
      <c r="D8" s="214" t="s">
        <v>2864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2845</v>
      </c>
      <c r="B9" s="211" t="s">
        <v>2865</v>
      </c>
      <c r="C9" s="212" t="s">
        <v>2866</v>
      </c>
      <c r="D9" s="214" t="s">
        <v>2867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2845</v>
      </c>
      <c r="B10" s="211" t="s">
        <v>2868</v>
      </c>
      <c r="C10" s="212" t="s">
        <v>2869</v>
      </c>
      <c r="D10" s="214" t="s">
        <v>2870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2845</v>
      </c>
      <c r="B11" s="211" t="s">
        <v>2871</v>
      </c>
      <c r="C11" s="212" t="s">
        <v>2872</v>
      </c>
      <c r="D11" s="214" t="s">
        <v>2873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2845</v>
      </c>
      <c r="B12" s="211" t="s">
        <v>2874</v>
      </c>
      <c r="C12" s="212" t="s">
        <v>2875</v>
      </c>
      <c r="D12" s="214" t="s">
        <v>2876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2845</v>
      </c>
      <c r="B13" s="211" t="s">
        <v>2877</v>
      </c>
      <c r="C13" s="212" t="s">
        <v>2878</v>
      </c>
      <c r="D13" s="214" t="s">
        <v>2879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2845</v>
      </c>
      <c r="B14" s="211" t="s">
        <v>2880</v>
      </c>
      <c r="C14" s="212" t="s">
        <v>2881</v>
      </c>
      <c r="D14" s="214" t="s">
        <v>2882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2845</v>
      </c>
      <c r="B15" s="211" t="s">
        <v>2883</v>
      </c>
      <c r="C15" s="212" t="s">
        <v>2884</v>
      </c>
      <c r="D15" s="214" t="s">
        <v>2885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2845</v>
      </c>
      <c r="B16" s="211" t="s">
        <v>2886</v>
      </c>
      <c r="C16" s="212" t="s">
        <v>2887</v>
      </c>
      <c r="D16" s="214" t="s">
        <v>2888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2845</v>
      </c>
      <c r="B17" s="211" t="s">
        <v>2889</v>
      </c>
      <c r="C17" s="212" t="s">
        <v>2890</v>
      </c>
      <c r="D17" s="214" t="s">
        <v>2891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2845</v>
      </c>
      <c r="B18" s="211" t="s">
        <v>2892</v>
      </c>
      <c r="C18" s="212" t="s">
        <v>2893</v>
      </c>
      <c r="D18" s="214" t="s">
        <v>2894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2845</v>
      </c>
      <c r="B19" s="211" t="s">
        <v>2895</v>
      </c>
      <c r="C19" s="212" t="s">
        <v>2896</v>
      </c>
      <c r="D19" s="214" t="s">
        <v>2897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2845</v>
      </c>
      <c r="B20" s="211" t="s">
        <v>2898</v>
      </c>
      <c r="C20" s="212" t="s">
        <v>2899</v>
      </c>
      <c r="D20" s="214" t="s">
        <v>2900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2845</v>
      </c>
      <c r="B21" s="211" t="s">
        <v>2901</v>
      </c>
      <c r="C21" s="212" t="s">
        <v>2902</v>
      </c>
      <c r="D21" s="214" t="s">
        <v>2903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2845</v>
      </c>
      <c r="B22" s="211" t="s">
        <v>2904</v>
      </c>
      <c r="C22" s="212" t="s">
        <v>2905</v>
      </c>
      <c r="D22" s="214" t="s">
        <v>2906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2845</v>
      </c>
      <c r="B23" s="211" t="s">
        <v>2907</v>
      </c>
      <c r="C23" s="212" t="s">
        <v>2908</v>
      </c>
      <c r="D23" s="214" t="s">
        <v>2909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2845</v>
      </c>
      <c r="B24" s="211" t="s">
        <v>2910</v>
      </c>
      <c r="C24" s="212" t="s">
        <v>2911</v>
      </c>
      <c r="D24" s="214" t="s">
        <v>2912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2845</v>
      </c>
      <c r="B25" s="211" t="s">
        <v>2913</v>
      </c>
      <c r="C25" s="212" t="s">
        <v>2914</v>
      </c>
      <c r="D25" s="214" t="s">
        <v>2915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2845</v>
      </c>
      <c r="B26" s="211" t="s">
        <v>2916</v>
      </c>
      <c r="C26" s="212" t="s">
        <v>2917</v>
      </c>
      <c r="D26" s="214" t="s">
        <v>2918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2845</v>
      </c>
      <c r="B27" s="211" t="s">
        <v>2919</v>
      </c>
      <c r="C27" s="212" t="s">
        <v>2920</v>
      </c>
      <c r="D27" s="214" t="s">
        <v>2921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2845</v>
      </c>
      <c r="B28" s="211" t="s">
        <v>2922</v>
      </c>
      <c r="C28" s="212" t="s">
        <v>2923</v>
      </c>
      <c r="D28" s="214" t="s">
        <v>2924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2845</v>
      </c>
      <c r="B29" s="211" t="s">
        <v>2925</v>
      </c>
      <c r="C29" s="212" t="s">
        <v>2926</v>
      </c>
      <c r="D29" s="214" t="s">
        <v>2927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2845</v>
      </c>
      <c r="B30" s="211" t="s">
        <v>2928</v>
      </c>
      <c r="C30" s="212" t="s">
        <v>2929</v>
      </c>
      <c r="D30" s="214" t="s">
        <v>2930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2845</v>
      </c>
      <c r="B31" s="211" t="s">
        <v>2931</v>
      </c>
      <c r="C31" s="212" t="s">
        <v>2932</v>
      </c>
      <c r="D31" s="214" t="s">
        <v>2933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2845</v>
      </c>
      <c r="B32" s="211" t="s">
        <v>2934</v>
      </c>
      <c r="C32" s="212" t="s">
        <v>2935</v>
      </c>
      <c r="D32" s="214" t="s">
        <v>2936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2845</v>
      </c>
      <c r="B33" s="211" t="s">
        <v>2937</v>
      </c>
      <c r="C33" s="212" t="s">
        <v>2938</v>
      </c>
      <c r="D33" s="214" t="s">
        <v>2939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2845</v>
      </c>
      <c r="B34" s="211" t="s">
        <v>2940</v>
      </c>
      <c r="C34" s="212" t="s">
        <v>2941</v>
      </c>
      <c r="D34" s="214" t="s">
        <v>2942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2845</v>
      </c>
      <c r="B35" s="211" t="s">
        <v>2943</v>
      </c>
      <c r="C35" s="212" t="s">
        <v>2944</v>
      </c>
      <c r="D35" s="214" t="s">
        <v>2945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2845</v>
      </c>
      <c r="B36" s="211" t="s">
        <v>2946</v>
      </c>
      <c r="C36" s="212" t="s">
        <v>2947</v>
      </c>
      <c r="D36" s="214" t="s">
        <v>2948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2845</v>
      </c>
      <c r="B37" s="211" t="s">
        <v>2949</v>
      </c>
      <c r="C37" s="212" t="s">
        <v>2950</v>
      </c>
      <c r="D37" s="214" t="s">
        <v>2951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2845</v>
      </c>
      <c r="B38" s="211" t="s">
        <v>2952</v>
      </c>
      <c r="C38" s="212" t="s">
        <v>2953</v>
      </c>
      <c r="D38" s="214" t="s">
        <v>2954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2845</v>
      </c>
      <c r="B39" s="211" t="s">
        <v>2955</v>
      </c>
      <c r="C39" s="212" t="s">
        <v>2956</v>
      </c>
      <c r="D39" s="214" t="s">
        <v>2957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2958</v>
      </c>
      <c r="B40" s="210" t="s">
        <v>2959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2958</v>
      </c>
      <c r="B41" s="211" t="s">
        <v>2960</v>
      </c>
      <c r="C41" s="212" t="s">
        <v>2961</v>
      </c>
      <c r="D41" s="214" t="s">
        <v>2962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2958</v>
      </c>
      <c r="B42" s="211" t="s">
        <v>2963</v>
      </c>
      <c r="C42" s="212" t="s">
        <v>2964</v>
      </c>
      <c r="D42" s="214" t="s">
        <v>2965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2958</v>
      </c>
      <c r="B43" s="211" t="s">
        <v>2966</v>
      </c>
      <c r="C43" s="212" t="s">
        <v>2967</v>
      </c>
      <c r="D43" s="214" t="s">
        <v>2968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2958</v>
      </c>
      <c r="B44" s="211" t="s">
        <v>2969</v>
      </c>
      <c r="C44" s="212" t="s">
        <v>2970</v>
      </c>
      <c r="D44" s="214" t="s">
        <v>2971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2958</v>
      </c>
      <c r="B45" s="211" t="s">
        <v>2972</v>
      </c>
      <c r="C45" s="212" t="s">
        <v>2973</v>
      </c>
      <c r="D45" s="214" t="s">
        <v>2974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2958</v>
      </c>
      <c r="B46" s="211" t="s">
        <v>2975</v>
      </c>
      <c r="C46" s="212" t="s">
        <v>2976</v>
      </c>
      <c r="D46" s="214" t="s">
        <v>2977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2958</v>
      </c>
      <c r="B47" s="211" t="s">
        <v>2978</v>
      </c>
      <c r="C47" s="212" t="s">
        <v>2979</v>
      </c>
      <c r="D47" s="214" t="s">
        <v>2980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2958</v>
      </c>
      <c r="B48" s="211" t="s">
        <v>2981</v>
      </c>
      <c r="C48" s="212" t="s">
        <v>2982</v>
      </c>
      <c r="D48" s="214" t="s">
        <v>2983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2984</v>
      </c>
      <c r="B49" s="210" t="s">
        <v>2985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2984</v>
      </c>
      <c r="B50" s="211" t="s">
        <v>2986</v>
      </c>
      <c r="C50" s="212" t="s">
        <v>2987</v>
      </c>
      <c r="D50" s="214" t="s">
        <v>2988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2984</v>
      </c>
      <c r="B51" s="211" t="s">
        <v>2989</v>
      </c>
      <c r="C51" s="212" t="s">
        <v>2990</v>
      </c>
      <c r="D51" s="214" t="s">
        <v>2991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2984</v>
      </c>
      <c r="B52" s="211" t="s">
        <v>2992</v>
      </c>
      <c r="C52" s="212" t="s">
        <v>2993</v>
      </c>
      <c r="D52" s="214" t="s">
        <v>2994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2984</v>
      </c>
      <c r="B53" s="211" t="s">
        <v>2995</v>
      </c>
      <c r="C53" s="212" t="s">
        <v>2996</v>
      </c>
      <c r="D53" s="214" t="s">
        <v>2997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2984</v>
      </c>
      <c r="B54" s="211" t="s">
        <v>2998</v>
      </c>
      <c r="C54" s="212" t="s">
        <v>2999</v>
      </c>
      <c r="D54" s="214" t="s">
        <v>3000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2984</v>
      </c>
      <c r="B55" s="211" t="s">
        <v>3001</v>
      </c>
      <c r="C55" s="212" t="s">
        <v>3002</v>
      </c>
      <c r="D55" s="214" t="s">
        <v>3003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2984</v>
      </c>
      <c r="B56" s="211" t="s">
        <v>3004</v>
      </c>
      <c r="C56" s="212" t="s">
        <v>3005</v>
      </c>
      <c r="D56" s="214" t="s">
        <v>3006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2984</v>
      </c>
      <c r="B57" s="211" t="s">
        <v>3007</v>
      </c>
      <c r="C57" s="212" t="s">
        <v>3008</v>
      </c>
      <c r="D57" s="214" t="s">
        <v>3009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2984</v>
      </c>
      <c r="B58" s="211" t="s">
        <v>3010</v>
      </c>
      <c r="C58" s="212" t="s">
        <v>3011</v>
      </c>
      <c r="D58" s="214" t="s">
        <v>3012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2984</v>
      </c>
      <c r="B59" s="211" t="s">
        <v>3013</v>
      </c>
      <c r="C59" s="212" t="s">
        <v>3014</v>
      </c>
      <c r="D59" s="214" t="s">
        <v>3015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2984</v>
      </c>
      <c r="B60" s="211" t="s">
        <v>3016</v>
      </c>
      <c r="C60" s="212" t="s">
        <v>3017</v>
      </c>
      <c r="D60" s="214" t="s">
        <v>3018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2984</v>
      </c>
      <c r="B61" s="211" t="s">
        <v>3019</v>
      </c>
      <c r="C61" s="212" t="s">
        <v>3020</v>
      </c>
      <c r="D61" s="214" t="s">
        <v>3021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2984</v>
      </c>
      <c r="B62" s="211" t="s">
        <v>3022</v>
      </c>
      <c r="C62" s="212" t="s">
        <v>3023</v>
      </c>
      <c r="D62" s="214" t="s">
        <v>3024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2984</v>
      </c>
      <c r="B63" s="211" t="s">
        <v>3025</v>
      </c>
      <c r="C63" s="212" t="s">
        <v>3026</v>
      </c>
      <c r="D63" s="214" t="s">
        <v>3027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3028</v>
      </c>
      <c r="B64" s="210" t="s">
        <v>3029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3028</v>
      </c>
      <c r="B65" s="211" t="s">
        <v>3030</v>
      </c>
      <c r="C65" s="212" t="s">
        <v>3031</v>
      </c>
      <c r="D65" s="214" t="s">
        <v>3032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3028</v>
      </c>
      <c r="B66" s="211" t="s">
        <v>3033</v>
      </c>
      <c r="C66" s="212" t="s">
        <v>3034</v>
      </c>
      <c r="D66" s="214" t="s">
        <v>3035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3028</v>
      </c>
      <c r="B67" s="211" t="s">
        <v>3036</v>
      </c>
      <c r="C67" s="212" t="s">
        <v>3037</v>
      </c>
      <c r="D67" s="214" t="s">
        <v>3038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3028</v>
      </c>
      <c r="B68" s="211" t="s">
        <v>3039</v>
      </c>
      <c r="C68" s="212" t="s">
        <v>3040</v>
      </c>
      <c r="D68" s="214" t="s">
        <v>3041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3028</v>
      </c>
      <c r="B69" s="211" t="s">
        <v>3042</v>
      </c>
      <c r="C69" s="212" t="s">
        <v>3043</v>
      </c>
      <c r="D69" s="214" t="s">
        <v>3044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3028</v>
      </c>
      <c r="B70" s="211" t="s">
        <v>3045</v>
      </c>
      <c r="C70" s="212" t="s">
        <v>3046</v>
      </c>
      <c r="D70" s="214" t="s">
        <v>3047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3028</v>
      </c>
      <c r="B71" s="211" t="s">
        <v>3048</v>
      </c>
      <c r="C71" s="212" t="s">
        <v>3049</v>
      </c>
      <c r="D71" s="214" t="s">
        <v>3050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3028</v>
      </c>
      <c r="B72" s="211" t="s">
        <v>3051</v>
      </c>
      <c r="C72" s="212" t="s">
        <v>3052</v>
      </c>
      <c r="D72" s="214" t="s">
        <v>3053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3028</v>
      </c>
      <c r="B73" s="211" t="s">
        <v>3054</v>
      </c>
      <c r="C73" s="212" t="s">
        <v>3055</v>
      </c>
      <c r="D73" s="214" t="s">
        <v>3056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3028</v>
      </c>
      <c r="B74" s="211" t="s">
        <v>3057</v>
      </c>
      <c r="C74" s="212" t="s">
        <v>3058</v>
      </c>
      <c r="D74" s="214" t="s">
        <v>3059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3028</v>
      </c>
      <c r="B75" s="211" t="s">
        <v>3060</v>
      </c>
      <c r="C75" s="212" t="s">
        <v>3061</v>
      </c>
      <c r="D75" s="214" t="s">
        <v>3062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3028</v>
      </c>
      <c r="B76" s="211" t="s">
        <v>3063</v>
      </c>
      <c r="C76" s="212" t="s">
        <v>3064</v>
      </c>
      <c r="D76" s="214" t="s">
        <v>3065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3028</v>
      </c>
      <c r="B77" s="211" t="s">
        <v>3066</v>
      </c>
      <c r="C77" s="212" t="s">
        <v>3067</v>
      </c>
      <c r="D77" s="214" t="s">
        <v>3068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3028</v>
      </c>
      <c r="B78" s="211" t="s">
        <v>3069</v>
      </c>
      <c r="C78" s="212" t="s">
        <v>3070</v>
      </c>
      <c r="D78" s="214" t="s">
        <v>3071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3028</v>
      </c>
      <c r="B79" s="211" t="s">
        <v>3072</v>
      </c>
      <c r="C79" s="212" t="s">
        <v>3073</v>
      </c>
      <c r="D79" s="214" t="s">
        <v>3074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3028</v>
      </c>
      <c r="B80" s="211" t="s">
        <v>3075</v>
      </c>
      <c r="C80" s="212" t="s">
        <v>3076</v>
      </c>
      <c r="D80" s="214" t="s">
        <v>3077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3028</v>
      </c>
      <c r="B81" s="211" t="s">
        <v>3078</v>
      </c>
      <c r="C81" s="212" t="s">
        <v>3079</v>
      </c>
      <c r="D81" s="214" t="s">
        <v>3080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3028</v>
      </c>
      <c r="B82" s="211" t="s">
        <v>3081</v>
      </c>
      <c r="C82" s="212" t="s">
        <v>3082</v>
      </c>
      <c r="D82" s="214" t="s">
        <v>3083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3028</v>
      </c>
      <c r="B83" s="211" t="s">
        <v>3084</v>
      </c>
      <c r="C83" s="212" t="s">
        <v>3085</v>
      </c>
      <c r="D83" s="214" t="s">
        <v>3086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3028</v>
      </c>
      <c r="B84" s="211" t="s">
        <v>3087</v>
      </c>
      <c r="C84" s="212" t="s">
        <v>3088</v>
      </c>
      <c r="D84" s="214" t="s">
        <v>3089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3028</v>
      </c>
      <c r="B85" s="211" t="s">
        <v>3090</v>
      </c>
      <c r="C85" s="212" t="s">
        <v>3091</v>
      </c>
      <c r="D85" s="214" t="s">
        <v>3092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3028</v>
      </c>
      <c r="B86" s="211" t="s">
        <v>3093</v>
      </c>
      <c r="C86" s="212" t="s">
        <v>3094</v>
      </c>
      <c r="D86" s="214" t="s">
        <v>3095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3028</v>
      </c>
      <c r="B87" s="211" t="s">
        <v>3096</v>
      </c>
      <c r="C87" s="212" t="s">
        <v>3097</v>
      </c>
      <c r="D87" s="214" t="s">
        <v>3098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3028</v>
      </c>
      <c r="B88" s="211" t="s">
        <v>3099</v>
      </c>
      <c r="C88" s="212" t="s">
        <v>3100</v>
      </c>
      <c r="D88" s="214" t="s">
        <v>3101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3028</v>
      </c>
      <c r="B89" s="211" t="s">
        <v>3102</v>
      </c>
      <c r="C89" s="212" t="s">
        <v>3103</v>
      </c>
      <c r="D89" s="214" t="s">
        <v>3104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3028</v>
      </c>
      <c r="B90" s="211" t="s">
        <v>3105</v>
      </c>
      <c r="C90" s="212" t="s">
        <v>3106</v>
      </c>
      <c r="D90" s="214" t="s">
        <v>3107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3028</v>
      </c>
      <c r="B91" s="211" t="s">
        <v>3108</v>
      </c>
      <c r="C91" s="212" t="s">
        <v>3109</v>
      </c>
      <c r="D91" s="214" t="s">
        <v>3110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3028</v>
      </c>
      <c r="B92" s="211" t="s">
        <v>3111</v>
      </c>
      <c r="C92" s="212" t="s">
        <v>3112</v>
      </c>
      <c r="D92" s="214" t="s">
        <v>3113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3028</v>
      </c>
      <c r="B93" s="211" t="s">
        <v>3114</v>
      </c>
      <c r="C93" s="212" t="s">
        <v>3115</v>
      </c>
      <c r="D93" s="214" t="s">
        <v>3116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3028</v>
      </c>
      <c r="B94" s="211" t="s">
        <v>3117</v>
      </c>
      <c r="C94" s="212" t="s">
        <v>3118</v>
      </c>
      <c r="D94" s="214" t="s">
        <v>3119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3028</v>
      </c>
      <c r="B95" s="211" t="s">
        <v>3120</v>
      </c>
      <c r="C95" s="212" t="s">
        <v>3121</v>
      </c>
      <c r="D95" s="214" t="s">
        <v>3122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3028</v>
      </c>
      <c r="B96" s="211" t="s">
        <v>3123</v>
      </c>
      <c r="C96" s="212" t="s">
        <v>3124</v>
      </c>
      <c r="D96" s="214" t="s">
        <v>3125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3028</v>
      </c>
      <c r="B97" s="211" t="s">
        <v>3126</v>
      </c>
      <c r="C97" s="212" t="s">
        <v>3127</v>
      </c>
      <c r="D97" s="214" t="s">
        <v>3128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3028</v>
      </c>
      <c r="B98" s="218" t="s">
        <v>3129</v>
      </c>
      <c r="C98" s="219" t="s">
        <v>3130</v>
      </c>
      <c r="D98" s="220" t="s">
        <v>3131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55" t="s">
        <v>85</v>
      </c>
      <c r="B102" s="255"/>
      <c r="C102" s="255"/>
      <c r="D102" s="25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IFERROR(INDEX('Recommendations'!$G$2:$G$14, MATCH(F2,'Recommendations'!$A$2:$A$14,0))="Implemented", FALSE))</xm:f>
            <x14:dxf>
              <font>
                <color rgb="FF000000"/>
              </font>
              <fill>
                <patternFill>
                  <bgColor rgb="FF3C7D22"/>
                </patternFill>
              </fill>
            </x14:dxf>
          </x14:cfRule>
          <x14:cfRule type="expression" priority="2" id="{00000000-000E-0000-0900-000002000000}">
            <xm:f>AND(F2&lt;&gt;"", IFERROR(INDEX('Recommendations'!$G$2:$G$14, MATCH(F2,'Recommendations'!$A$2:$A$14,0))="Compensated", FALSE))</xm:f>
            <x14:dxf>
              <font>
                <color rgb="FF000000"/>
              </font>
              <fill>
                <patternFill>
                  <bgColor rgb="FFC6E0B4"/>
                </patternFill>
              </fill>
            </x14:dxf>
          </x14:cfRule>
          <x14:cfRule type="expression" priority="3" id="{00000000-000E-0000-0900-000003000000}">
            <xm:f>AND(F2&lt;&gt;"", IFERROR(INDEX('Recommendations'!$G$2:$G$14, MATCH(F2,'Recommendations'!$A$2:$A$14,0))="Testing", FALSE))</xm:f>
            <x14:dxf>
              <font>
                <color rgb="FF000000"/>
              </font>
              <fill>
                <patternFill>
                  <bgColor rgb="FFFFC000"/>
                </patternFill>
              </fill>
            </x14:dxf>
          </x14:cfRule>
          <x14:cfRule type="expression" priority="4" id="{00000000-000E-0000-0900-000004000000}">
            <xm:f>AND(F2&lt;&gt;"", IFERROR(INDEX('Recommendations'!$G$2:$G$14, MATCH(F2,'Recommendations'!$A$2:$A$14,0))="Failed", FALSE))</xm:f>
            <x14:dxf>
              <font>
                <color rgb="FF000000"/>
              </font>
              <fill>
                <patternFill>
                  <bgColor rgb="FFD82891"/>
                </patternFill>
              </fill>
            </x14:dxf>
          </x14:cfRule>
          <x14:cfRule type="expression" priority="5" id="{00000000-000E-0000-0900-000005000000}">
            <xm:f>AND(F2&lt;&gt;"", IFERROR(INDEX('Recommendations'!$G$2:$G$14, MATCH(F2,'Recommendations'!$A$2:$A$14,0))="Risk Accepted", FALSE))</xm:f>
            <x14:dxf>
              <font>
                <color rgb="FF000000"/>
              </font>
              <fill>
                <patternFill>
                  <bgColor rgb="FFD9D9D9"/>
                </patternFill>
              </fill>
            </x14:dxf>
          </x14:cfRule>
          <x14:cfRule type="expression" priority="6" id="{00000000-000E-0000-0900-000006000000}">
            <xm:f>AND(F2&lt;&gt;"", IFERROR(INDEX('Recommendations'!$G$2:$G$14, MATCH(F2,'Recommendations'!$A$2:$A$14,0))="N/A",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3132</v>
      </c>
      <c r="C1" s="253" t="s">
        <v>3133</v>
      </c>
      <c r="D1" s="253" t="s">
        <v>3134</v>
      </c>
      <c r="E1" s="253" t="s">
        <v>3135</v>
      </c>
      <c r="F1" s="253" t="s">
        <v>1961</v>
      </c>
      <c r="G1" s="253" t="s">
        <v>3136</v>
      </c>
      <c r="H1" s="253" t="s">
        <v>3137</v>
      </c>
      <c r="I1" s="253" t="s">
        <v>3138</v>
      </c>
      <c r="J1" s="253" t="s">
        <v>10</v>
      </c>
      <c r="K1" s="253" t="s">
        <v>327</v>
      </c>
      <c r="L1" s="253" t="s">
        <v>328</v>
      </c>
      <c r="M1" s="253" t="s">
        <v>329</v>
      </c>
      <c r="N1" s="253" t="s">
        <v>330</v>
      </c>
      <c r="O1" s="253" t="s">
        <v>331</v>
      </c>
      <c r="P1" s="253" t="s">
        <v>332</v>
      </c>
      <c r="Q1" s="253" t="s">
        <v>333</v>
      </c>
      <c r="R1" s="253" t="s">
        <v>334</v>
      </c>
      <c r="S1" s="253" t="s">
        <v>335</v>
      </c>
      <c r="T1" s="253" t="s">
        <v>336</v>
      </c>
      <c r="U1" s="253" t="s">
        <v>337</v>
      </c>
      <c r="V1" s="253" t="s">
        <v>338</v>
      </c>
      <c r="W1" s="253" t="s">
        <v>339</v>
      </c>
      <c r="X1" s="253" t="s">
        <v>340</v>
      </c>
      <c r="Y1" s="253" t="s">
        <v>341</v>
      </c>
      <c r="Z1" s="253" t="s">
        <v>342</v>
      </c>
      <c r="AA1" s="253" t="s">
        <v>343</v>
      </c>
      <c r="AB1" s="253" t="s">
        <v>344</v>
      </c>
      <c r="AC1" s="253" t="s">
        <v>345</v>
      </c>
      <c r="AD1" s="253" t="s">
        <v>346</v>
      </c>
      <c r="AE1" s="253" t="s">
        <v>347</v>
      </c>
      <c r="AF1" s="253" t="s">
        <v>348</v>
      </c>
      <c r="AG1" s="253" t="s">
        <v>349</v>
      </c>
      <c r="AH1" s="253" t="s">
        <v>350</v>
      </c>
      <c r="AI1" s="253" t="s">
        <v>351</v>
      </c>
      <c r="AJ1" s="253" t="s">
        <v>352</v>
      </c>
      <c r="AK1" s="253" t="s">
        <v>353</v>
      </c>
      <c r="AL1" s="253" t="s">
        <v>354</v>
      </c>
      <c r="AM1" s="253" t="s">
        <v>355</v>
      </c>
      <c r="AN1" s="253" t="s">
        <v>356</v>
      </c>
      <c r="AO1" s="253" t="s">
        <v>357</v>
      </c>
      <c r="AP1" s="253" t="s">
        <v>358</v>
      </c>
      <c r="AQ1" s="253" t="s">
        <v>359</v>
      </c>
      <c r="AR1" s="253" t="s">
        <v>360</v>
      </c>
      <c r="AS1" s="253" t="s">
        <v>361</v>
      </c>
      <c r="AT1" s="253" t="s">
        <v>362</v>
      </c>
      <c r="AU1" s="253" t="s">
        <v>363</v>
      </c>
      <c r="AV1" s="253" t="s">
        <v>364</v>
      </c>
      <c r="AW1" s="253" t="s">
        <v>365</v>
      </c>
      <c r="AX1" s="253" t="s">
        <v>366</v>
      </c>
      <c r="AY1" s="254" t="s">
        <v>367</v>
      </c>
    </row>
    <row r="2" spans="1:51" ht="60" customHeight="1" outlineLevel="1" x14ac:dyDescent="0.35">
      <c r="A2" s="244" t="s">
        <v>3139</v>
      </c>
      <c r="B2" s="232" t="s">
        <v>3140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370</v>
      </c>
      <c r="B3" s="233" t="s">
        <v>3141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3142</v>
      </c>
      <c r="B4" s="234" t="s">
        <v>3143</v>
      </c>
      <c r="C4" s="234" t="s">
        <v>3144</v>
      </c>
      <c r="D4" s="234" t="s">
        <v>3145</v>
      </c>
      <c r="E4" s="234" t="s">
        <v>3146</v>
      </c>
      <c r="F4" s="234" t="s">
        <v>19</v>
      </c>
      <c r="G4" s="234" t="s">
        <v>19</v>
      </c>
      <c r="H4" s="234" t="s">
        <v>3147</v>
      </c>
      <c r="I4" s="234" t="s">
        <v>19</v>
      </c>
      <c r="J4" s="234" t="s">
        <v>3148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3149</v>
      </c>
      <c r="B5" s="234" t="s">
        <v>3150</v>
      </c>
      <c r="C5" s="234" t="s">
        <v>3151</v>
      </c>
      <c r="D5" s="234" t="s">
        <v>3152</v>
      </c>
      <c r="E5" s="234" t="s">
        <v>3153</v>
      </c>
      <c r="F5" s="234" t="s">
        <v>3154</v>
      </c>
      <c r="G5" s="234" t="s">
        <v>19</v>
      </c>
      <c r="H5" s="234" t="s">
        <v>3155</v>
      </c>
      <c r="I5" s="234" t="s">
        <v>19</v>
      </c>
      <c r="J5" s="234" t="s">
        <v>3156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376</v>
      </c>
      <c r="B6" s="233" t="s">
        <v>3157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3158</v>
      </c>
      <c r="B7" s="234" t="s">
        <v>3159</v>
      </c>
      <c r="C7" s="234" t="s">
        <v>3160</v>
      </c>
      <c r="D7" s="234" t="s">
        <v>3161</v>
      </c>
      <c r="E7" s="234" t="s">
        <v>3153</v>
      </c>
      <c r="F7" s="234" t="s">
        <v>3162</v>
      </c>
      <c r="G7" s="234" t="s">
        <v>19</v>
      </c>
      <c r="H7" s="234" t="s">
        <v>3163</v>
      </c>
      <c r="I7" s="234" t="s">
        <v>19</v>
      </c>
      <c r="J7" s="234" t="s">
        <v>3164</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3165</v>
      </c>
      <c r="B8" s="234" t="s">
        <v>3166</v>
      </c>
      <c r="C8" s="234" t="s">
        <v>3167</v>
      </c>
      <c r="D8" s="234" t="s">
        <v>3168</v>
      </c>
      <c r="E8" s="234" t="s">
        <v>19</v>
      </c>
      <c r="F8" s="234" t="s">
        <v>19</v>
      </c>
      <c r="G8" s="234" t="s">
        <v>19</v>
      </c>
      <c r="H8" s="234" t="s">
        <v>3169</v>
      </c>
      <c r="I8" s="234" t="s">
        <v>3170</v>
      </c>
      <c r="J8" s="234" t="s">
        <v>3171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3172</v>
      </c>
      <c r="B9" s="234" t="s">
        <v>3173</v>
      </c>
      <c r="C9" s="234" t="s">
        <v>3174</v>
      </c>
      <c r="D9" s="234" t="s">
        <v>3175</v>
      </c>
      <c r="E9" s="234" t="s">
        <v>19</v>
      </c>
      <c r="F9" s="234" t="s">
        <v>19</v>
      </c>
      <c r="G9" s="234" t="s">
        <v>19</v>
      </c>
      <c r="H9" s="234" t="s">
        <v>3176</v>
      </c>
      <c r="I9" s="234" t="s">
        <v>3177</v>
      </c>
      <c r="J9" s="234" t="s">
        <v>3178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3179</v>
      </c>
      <c r="B10" s="234" t="s">
        <v>3180</v>
      </c>
      <c r="C10" s="234" t="s">
        <v>3181</v>
      </c>
      <c r="D10" s="234" t="s">
        <v>3182</v>
      </c>
      <c r="E10" s="234" t="s">
        <v>19</v>
      </c>
      <c r="F10" s="234" t="s">
        <v>19</v>
      </c>
      <c r="G10" s="234" t="s">
        <v>19</v>
      </c>
      <c r="H10" s="234" t="s">
        <v>3183</v>
      </c>
      <c r="I10" s="234" t="s">
        <v>3184</v>
      </c>
      <c r="J10" s="234" t="s">
        <v>3185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3186</v>
      </c>
      <c r="B11" s="234" t="s">
        <v>3187</v>
      </c>
      <c r="C11" s="234" t="s">
        <v>3188</v>
      </c>
      <c r="D11" s="234" t="s">
        <v>3189</v>
      </c>
      <c r="E11" s="234" t="s">
        <v>19</v>
      </c>
      <c r="F11" s="234" t="s">
        <v>19</v>
      </c>
      <c r="G11" s="234" t="s">
        <v>19</v>
      </c>
      <c r="H11" s="234" t="s">
        <v>3190</v>
      </c>
      <c r="I11" s="234" t="s">
        <v>19</v>
      </c>
      <c r="J11" s="234" t="s">
        <v>3191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3192</v>
      </c>
      <c r="B12" s="234" t="s">
        <v>3193</v>
      </c>
      <c r="C12" s="234" t="s">
        <v>3194</v>
      </c>
      <c r="D12" s="234" t="s">
        <v>3195</v>
      </c>
      <c r="E12" s="234" t="s">
        <v>19</v>
      </c>
      <c r="F12" s="234" t="s">
        <v>19</v>
      </c>
      <c r="G12" s="234" t="s">
        <v>3196</v>
      </c>
      <c r="H12" s="234" t="s">
        <v>3197</v>
      </c>
      <c r="I12" s="234" t="s">
        <v>19</v>
      </c>
      <c r="J12" s="234" t="s">
        <v>3198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3199</v>
      </c>
      <c r="B13" s="234" t="s">
        <v>3200</v>
      </c>
      <c r="C13" s="234" t="s">
        <v>3201</v>
      </c>
      <c r="D13" s="234" t="s">
        <v>3202</v>
      </c>
      <c r="E13" s="234" t="s">
        <v>19</v>
      </c>
      <c r="F13" s="234" t="s">
        <v>19</v>
      </c>
      <c r="G13" s="234" t="s">
        <v>19</v>
      </c>
      <c r="H13" s="234" t="s">
        <v>3203</v>
      </c>
      <c r="I13" s="234" t="s">
        <v>19</v>
      </c>
      <c r="J13" s="234" t="s">
        <v>3204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3205</v>
      </c>
      <c r="B14" s="234" t="s">
        <v>3206</v>
      </c>
      <c r="C14" s="234" t="s">
        <v>3207</v>
      </c>
      <c r="D14" s="234" t="s">
        <v>3208</v>
      </c>
      <c r="E14" s="234" t="s">
        <v>19</v>
      </c>
      <c r="F14" s="234" t="s">
        <v>3209</v>
      </c>
      <c r="G14" s="234" t="s">
        <v>19</v>
      </c>
      <c r="H14" s="234" t="s">
        <v>3210</v>
      </c>
      <c r="I14" s="234" t="s">
        <v>3211</v>
      </c>
      <c r="J14" s="234" t="s">
        <v>3212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381</v>
      </c>
      <c r="B15" s="233" t="s">
        <v>3213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3214</v>
      </c>
      <c r="B16" s="234" t="s">
        <v>3215</v>
      </c>
      <c r="C16" s="234" t="s">
        <v>3216</v>
      </c>
      <c r="D16" s="234" t="s">
        <v>3208</v>
      </c>
      <c r="E16" s="234" t="s">
        <v>19</v>
      </c>
      <c r="F16" s="234" t="s">
        <v>3217</v>
      </c>
      <c r="G16" s="234" t="s">
        <v>19</v>
      </c>
      <c r="H16" s="234" t="s">
        <v>3218</v>
      </c>
      <c r="I16" s="234" t="s">
        <v>19</v>
      </c>
      <c r="J16" s="234" t="s">
        <v>3219</v>
      </c>
      <c r="K16" s="237">
        <f>IF(COUNTIF(L16:AY16,"&lt;&gt;")=0,"",SUMPRODUCT(((Recommendations[ImplStatus]="Implemented")+(Recommendations[ImplStatus]="Compensated"))*ISNUMBER(MATCH(Recommendations[Id],L16:AY16,0)))/COUNTIF(L16:AY16,"&lt;&gt;"))</f>
        <v>0</v>
      </c>
      <c r="L16" s="240" t="s">
        <v>45</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3220</v>
      </c>
      <c r="B17" s="234" t="s">
        <v>3221</v>
      </c>
      <c r="C17" s="234" t="s">
        <v>3222</v>
      </c>
      <c r="D17" s="234" t="s">
        <v>3223</v>
      </c>
      <c r="E17" s="234" t="s">
        <v>19</v>
      </c>
      <c r="F17" s="234" t="s">
        <v>3217</v>
      </c>
      <c r="G17" s="234" t="s">
        <v>19</v>
      </c>
      <c r="H17" s="234" t="s">
        <v>3224</v>
      </c>
      <c r="I17" s="234" t="s">
        <v>19</v>
      </c>
      <c r="J17" s="234" t="s">
        <v>3225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3226</v>
      </c>
      <c r="B18" s="234" t="s">
        <v>3227</v>
      </c>
      <c r="C18" s="234" t="s">
        <v>3228</v>
      </c>
      <c r="D18" s="234" t="s">
        <v>19</v>
      </c>
      <c r="E18" s="234" t="s">
        <v>19</v>
      </c>
      <c r="F18" s="234" t="s">
        <v>19</v>
      </c>
      <c r="G18" s="234" t="s">
        <v>19</v>
      </c>
      <c r="H18" s="234" t="s">
        <v>3229</v>
      </c>
      <c r="I18" s="234" t="s">
        <v>19</v>
      </c>
      <c r="J18" s="234" t="s">
        <v>3230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386</v>
      </c>
      <c r="B19" s="233" t="s">
        <v>3231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3232</v>
      </c>
      <c r="B20" s="234" t="s">
        <v>3233</v>
      </c>
      <c r="C20" s="234" t="s">
        <v>3234</v>
      </c>
      <c r="D20" s="234" t="s">
        <v>3235</v>
      </c>
      <c r="E20" s="234" t="s">
        <v>19</v>
      </c>
      <c r="F20" s="234" t="s">
        <v>3236</v>
      </c>
      <c r="G20" s="234" t="s">
        <v>19</v>
      </c>
      <c r="H20" s="234" t="s">
        <v>3237</v>
      </c>
      <c r="I20" s="234" t="s">
        <v>19</v>
      </c>
      <c r="J20" s="234" t="s">
        <v>3238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3239</v>
      </c>
      <c r="B21" s="234" t="s">
        <v>3240</v>
      </c>
      <c r="C21" s="234" t="s">
        <v>3241</v>
      </c>
      <c r="D21" s="234" t="s">
        <v>3242</v>
      </c>
      <c r="E21" s="234" t="s">
        <v>3243</v>
      </c>
      <c r="F21" s="234" t="s">
        <v>19</v>
      </c>
      <c r="G21" s="234" t="s">
        <v>19</v>
      </c>
      <c r="H21" s="234" t="s">
        <v>3244</v>
      </c>
      <c r="I21" s="234" t="s">
        <v>3245</v>
      </c>
      <c r="J21" s="234" t="s">
        <v>3246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3247</v>
      </c>
      <c r="B22" s="234" t="s">
        <v>3248</v>
      </c>
      <c r="C22" s="234" t="s">
        <v>3249</v>
      </c>
      <c r="D22" s="234" t="s">
        <v>3250</v>
      </c>
      <c r="E22" s="234" t="s">
        <v>19</v>
      </c>
      <c r="F22" s="234" t="s">
        <v>3251</v>
      </c>
      <c r="G22" s="234" t="s">
        <v>19</v>
      </c>
      <c r="H22" s="234" t="s">
        <v>3252</v>
      </c>
      <c r="I22" s="234" t="s">
        <v>19</v>
      </c>
      <c r="J22" s="234" t="s">
        <v>3253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3254</v>
      </c>
      <c r="B23" s="234" t="s">
        <v>3255</v>
      </c>
      <c r="C23" s="234" t="s">
        <v>3256</v>
      </c>
      <c r="D23" s="234" t="s">
        <v>3257</v>
      </c>
      <c r="E23" s="234" t="s">
        <v>19</v>
      </c>
      <c r="F23" s="234" t="s">
        <v>19</v>
      </c>
      <c r="G23" s="234" t="s">
        <v>19</v>
      </c>
      <c r="H23" s="234" t="s">
        <v>3258</v>
      </c>
      <c r="I23" s="234" t="s">
        <v>3259</v>
      </c>
      <c r="J23" s="234" t="s">
        <v>3260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3261</v>
      </c>
      <c r="B24" s="234" t="s">
        <v>3262</v>
      </c>
      <c r="C24" s="234" t="s">
        <v>3263</v>
      </c>
      <c r="D24" s="234" t="s">
        <v>3257</v>
      </c>
      <c r="E24" s="234" t="s">
        <v>19</v>
      </c>
      <c r="F24" s="234" t="s">
        <v>3264</v>
      </c>
      <c r="G24" s="234" t="s">
        <v>19</v>
      </c>
      <c r="H24" s="234" t="s">
        <v>3265</v>
      </c>
      <c r="I24" s="234" t="s">
        <v>19</v>
      </c>
      <c r="J24" s="234" t="s">
        <v>3266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390</v>
      </c>
      <c r="B25" s="233" t="s">
        <v>3267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3268</v>
      </c>
      <c r="B26" s="234" t="s">
        <v>3269</v>
      </c>
      <c r="C26" s="234" t="s">
        <v>3270</v>
      </c>
      <c r="D26" s="234" t="s">
        <v>3271</v>
      </c>
      <c r="E26" s="234" t="s">
        <v>19</v>
      </c>
      <c r="F26" s="234" t="s">
        <v>3272</v>
      </c>
      <c r="G26" s="234" t="s">
        <v>19</v>
      </c>
      <c r="H26" s="234" t="s">
        <v>3273</v>
      </c>
      <c r="I26" s="234" t="s">
        <v>19</v>
      </c>
      <c r="J26" s="234" t="s">
        <v>3274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3275</v>
      </c>
      <c r="B27" s="232" t="s">
        <v>3276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396</v>
      </c>
      <c r="B28" s="233" t="s">
        <v>3277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3278</v>
      </c>
      <c r="B29" s="234" t="s">
        <v>3279</v>
      </c>
      <c r="C29" s="234" t="s">
        <v>3280</v>
      </c>
      <c r="D29" s="234" t="s">
        <v>3281</v>
      </c>
      <c r="E29" s="234" t="s">
        <v>3282</v>
      </c>
      <c r="F29" s="234" t="s">
        <v>19</v>
      </c>
      <c r="G29" s="234" t="s">
        <v>19</v>
      </c>
      <c r="H29" s="234" t="s">
        <v>3283</v>
      </c>
      <c r="I29" s="234" t="s">
        <v>19</v>
      </c>
      <c r="J29" s="234" t="s">
        <v>3284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3285</v>
      </c>
      <c r="B30" s="234" t="s">
        <v>3286</v>
      </c>
      <c r="C30" s="234" t="s">
        <v>3151</v>
      </c>
      <c r="D30" s="234" t="s">
        <v>3152</v>
      </c>
      <c r="E30" s="234" t="s">
        <v>19</v>
      </c>
      <c r="F30" s="234" t="s">
        <v>3154</v>
      </c>
      <c r="G30" s="234" t="s">
        <v>19</v>
      </c>
      <c r="H30" s="234" t="s">
        <v>3287</v>
      </c>
      <c r="I30" s="234" t="s">
        <v>19</v>
      </c>
      <c r="J30" s="234" t="s">
        <v>3288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401</v>
      </c>
      <c r="B31" s="233" t="s">
        <v>3289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3290</v>
      </c>
      <c r="B32" s="234" t="s">
        <v>3291</v>
      </c>
      <c r="C32" s="234" t="s">
        <v>3292</v>
      </c>
      <c r="D32" s="234" t="s">
        <v>3293</v>
      </c>
      <c r="E32" s="234" t="s">
        <v>19</v>
      </c>
      <c r="F32" s="234" t="s">
        <v>19</v>
      </c>
      <c r="G32" s="234" t="s">
        <v>3294</v>
      </c>
      <c r="H32" s="234" t="s">
        <v>3295</v>
      </c>
      <c r="I32" s="234" t="s">
        <v>19</v>
      </c>
      <c r="J32" s="234" t="s">
        <v>3296</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3297</v>
      </c>
      <c r="B33" s="234" t="s">
        <v>3298</v>
      </c>
      <c r="C33" s="234" t="s">
        <v>3299</v>
      </c>
      <c r="D33" s="234" t="s">
        <v>3300</v>
      </c>
      <c r="E33" s="234" t="s">
        <v>19</v>
      </c>
      <c r="F33" s="234" t="s">
        <v>3301</v>
      </c>
      <c r="G33" s="234" t="s">
        <v>19</v>
      </c>
      <c r="H33" s="234" t="s">
        <v>3302</v>
      </c>
      <c r="I33" s="234" t="s">
        <v>3303</v>
      </c>
      <c r="J33" s="234" t="s">
        <v>3304</v>
      </c>
      <c r="K33" s="237">
        <f>IF(COUNTIF(L33:AY33,"&lt;&gt;")=0,"",SUMPRODUCT(((Recommendations[ImplStatus]="Implemented")+(Recommendations[ImplStatus]="Compensated"))*ISNUMBER(MATCH(Recommendations[Id],L33:AY33,0)))/COUNTIF(L33:AY33,"&lt;&gt;"))</f>
        <v>0</v>
      </c>
      <c r="L33" s="240" t="s">
        <v>40</v>
      </c>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3305</v>
      </c>
      <c r="B34" s="234" t="s">
        <v>3306</v>
      </c>
      <c r="C34" s="234" t="s">
        <v>3307</v>
      </c>
      <c r="D34" s="234" t="s">
        <v>3308</v>
      </c>
      <c r="E34" s="234" t="s">
        <v>19</v>
      </c>
      <c r="F34" s="234" t="s">
        <v>19</v>
      </c>
      <c r="G34" s="234" t="s">
        <v>19</v>
      </c>
      <c r="H34" s="234" t="s">
        <v>3309</v>
      </c>
      <c r="I34" s="234" t="s">
        <v>19</v>
      </c>
      <c r="J34" s="234" t="s">
        <v>3310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3311</v>
      </c>
      <c r="B35" s="234" t="s">
        <v>3312</v>
      </c>
      <c r="C35" s="234" t="s">
        <v>3313</v>
      </c>
      <c r="D35" s="234" t="s">
        <v>3314</v>
      </c>
      <c r="E35" s="234" t="s">
        <v>19</v>
      </c>
      <c r="F35" s="234" t="s">
        <v>3315</v>
      </c>
      <c r="G35" s="234" t="s">
        <v>19</v>
      </c>
      <c r="H35" s="234" t="s">
        <v>3316</v>
      </c>
      <c r="I35" s="234" t="s">
        <v>19</v>
      </c>
      <c r="J35" s="234" t="s">
        <v>3317</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3318</v>
      </c>
      <c r="B36" s="234" t="s">
        <v>3319</v>
      </c>
      <c r="C36" s="234" t="s">
        <v>3320</v>
      </c>
      <c r="D36" s="234" t="s">
        <v>3321</v>
      </c>
      <c r="E36" s="234" t="s">
        <v>19</v>
      </c>
      <c r="F36" s="234" t="s">
        <v>19</v>
      </c>
      <c r="G36" s="234" t="s">
        <v>3322</v>
      </c>
      <c r="H36" s="234" t="s">
        <v>3323</v>
      </c>
      <c r="I36" s="234" t="s">
        <v>19</v>
      </c>
      <c r="J36" s="234" t="s">
        <v>3324</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3325</v>
      </c>
      <c r="B37" s="234" t="s">
        <v>3326</v>
      </c>
      <c r="C37" s="234" t="s">
        <v>3327</v>
      </c>
      <c r="D37" s="234" t="s">
        <v>3328</v>
      </c>
      <c r="E37" s="234" t="s">
        <v>19</v>
      </c>
      <c r="F37" s="234" t="s">
        <v>3329</v>
      </c>
      <c r="G37" s="234" t="s">
        <v>3330</v>
      </c>
      <c r="H37" s="234" t="s">
        <v>3331</v>
      </c>
      <c r="I37" s="234" t="s">
        <v>19</v>
      </c>
      <c r="J37" s="234" t="s">
        <v>3332</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3333</v>
      </c>
      <c r="B38" s="234" t="s">
        <v>3334</v>
      </c>
      <c r="C38" s="234" t="s">
        <v>3335</v>
      </c>
      <c r="D38" s="234" t="s">
        <v>3336</v>
      </c>
      <c r="E38" s="234" t="s">
        <v>19</v>
      </c>
      <c r="F38" s="234" t="s">
        <v>3329</v>
      </c>
      <c r="G38" s="234" t="s">
        <v>3337</v>
      </c>
      <c r="H38" s="234" t="s">
        <v>3338</v>
      </c>
      <c r="I38" s="234" t="s">
        <v>3339</v>
      </c>
      <c r="J38" s="234" t="s">
        <v>3340</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405</v>
      </c>
      <c r="B39" s="233" t="s">
        <v>3341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3342</v>
      </c>
      <c r="B40" s="234" t="s">
        <v>3343</v>
      </c>
      <c r="C40" s="234" t="s">
        <v>3344</v>
      </c>
      <c r="D40" s="234" t="s">
        <v>3345</v>
      </c>
      <c r="E40" s="234" t="s">
        <v>19</v>
      </c>
      <c r="F40" s="234" t="s">
        <v>19</v>
      </c>
      <c r="G40" s="234" t="s">
        <v>19</v>
      </c>
      <c r="H40" s="234" t="s">
        <v>3346</v>
      </c>
      <c r="I40" s="234" t="s">
        <v>3347</v>
      </c>
      <c r="J40" s="234" t="s">
        <v>3348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3349</v>
      </c>
      <c r="B41" s="234" t="s">
        <v>3350</v>
      </c>
      <c r="C41" s="234" t="s">
        <v>3351</v>
      </c>
      <c r="D41" s="234" t="s">
        <v>19</v>
      </c>
      <c r="E41" s="234" t="s">
        <v>19</v>
      </c>
      <c r="F41" s="234" t="s">
        <v>19</v>
      </c>
      <c r="G41" s="234" t="s">
        <v>19</v>
      </c>
      <c r="H41" s="234" t="s">
        <v>3352</v>
      </c>
      <c r="I41" s="234" t="s">
        <v>19</v>
      </c>
      <c r="J41" s="234" t="s">
        <v>3353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3354</v>
      </c>
      <c r="B42" s="232" t="s">
        <v>3355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428</v>
      </c>
      <c r="B43" s="233" t="s">
        <v>3356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3357</v>
      </c>
      <c r="B44" s="234" t="s">
        <v>3358</v>
      </c>
      <c r="C44" s="234" t="s">
        <v>3359</v>
      </c>
      <c r="D44" s="234" t="s">
        <v>3360</v>
      </c>
      <c r="E44" s="234" t="s">
        <v>3146</v>
      </c>
      <c r="F44" s="234" t="s">
        <v>19</v>
      </c>
      <c r="G44" s="234" t="s">
        <v>19</v>
      </c>
      <c r="H44" s="234" t="s">
        <v>3361</v>
      </c>
      <c r="I44" s="234" t="s">
        <v>19</v>
      </c>
      <c r="J44" s="234" t="s">
        <v>3362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3363</v>
      </c>
      <c r="B45" s="234" t="s">
        <v>3364</v>
      </c>
      <c r="C45" s="234" t="s">
        <v>3365</v>
      </c>
      <c r="D45" s="234" t="s">
        <v>3152</v>
      </c>
      <c r="E45" s="234" t="s">
        <v>19</v>
      </c>
      <c r="F45" s="234" t="s">
        <v>3154</v>
      </c>
      <c r="G45" s="234" t="s">
        <v>19</v>
      </c>
      <c r="H45" s="234" t="s">
        <v>3366</v>
      </c>
      <c r="I45" s="234" t="s">
        <v>19</v>
      </c>
      <c r="J45" s="234" t="s">
        <v>3367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434</v>
      </c>
      <c r="B46" s="233" t="s">
        <v>3368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3369</v>
      </c>
      <c r="B47" s="234" t="s">
        <v>3370</v>
      </c>
      <c r="C47" s="234" t="s">
        <v>3371</v>
      </c>
      <c r="D47" s="234" t="s">
        <v>3372</v>
      </c>
      <c r="E47" s="234" t="s">
        <v>19</v>
      </c>
      <c r="F47" s="234" t="s">
        <v>3373</v>
      </c>
      <c r="G47" s="234" t="s">
        <v>3374</v>
      </c>
      <c r="H47" s="234" t="s">
        <v>3375</v>
      </c>
      <c r="I47" s="234" t="s">
        <v>3376</v>
      </c>
      <c r="J47" s="234" t="s">
        <v>3377</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438</v>
      </c>
      <c r="B48" s="233" t="s">
        <v>3378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3379</v>
      </c>
      <c r="B49" s="234" t="s">
        <v>3380</v>
      </c>
      <c r="C49" s="234" t="s">
        <v>3381</v>
      </c>
      <c r="D49" s="234" t="s">
        <v>3382</v>
      </c>
      <c r="E49" s="234" t="s">
        <v>3383</v>
      </c>
      <c r="F49" s="234" t="s">
        <v>19</v>
      </c>
      <c r="G49" s="234" t="s">
        <v>19</v>
      </c>
      <c r="H49" s="234" t="s">
        <v>3384</v>
      </c>
      <c r="I49" s="234" t="s">
        <v>3385</v>
      </c>
      <c r="J49" s="234" t="s">
        <v>3386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3387</v>
      </c>
      <c r="B50" s="234" t="s">
        <v>3388</v>
      </c>
      <c r="C50" s="234" t="s">
        <v>3389</v>
      </c>
      <c r="D50" s="234" t="s">
        <v>19</v>
      </c>
      <c r="E50" s="234" t="s">
        <v>3390</v>
      </c>
      <c r="F50" s="234" t="s">
        <v>3391</v>
      </c>
      <c r="G50" s="234" t="s">
        <v>19</v>
      </c>
      <c r="H50" s="234" t="s">
        <v>3384</v>
      </c>
      <c r="I50" s="234" t="s">
        <v>3392</v>
      </c>
      <c r="J50" s="234" t="s">
        <v>3393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3394</v>
      </c>
      <c r="B51" s="234" t="s">
        <v>3395</v>
      </c>
      <c r="C51" s="234" t="s">
        <v>3396</v>
      </c>
      <c r="D51" s="234" t="s">
        <v>19</v>
      </c>
      <c r="E51" s="234" t="s">
        <v>19</v>
      </c>
      <c r="F51" s="234" t="s">
        <v>3397</v>
      </c>
      <c r="G51" s="234" t="s">
        <v>19</v>
      </c>
      <c r="H51" s="234" t="s">
        <v>3384</v>
      </c>
      <c r="I51" s="234" t="s">
        <v>3398</v>
      </c>
      <c r="J51" s="234" t="s">
        <v>3399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3400</v>
      </c>
      <c r="B52" s="234" t="s">
        <v>3401</v>
      </c>
      <c r="C52" s="234" t="s">
        <v>3402</v>
      </c>
      <c r="D52" s="234" t="s">
        <v>19</v>
      </c>
      <c r="E52" s="234" t="s">
        <v>19</v>
      </c>
      <c r="F52" s="234" t="s">
        <v>3403</v>
      </c>
      <c r="G52" s="234" t="s">
        <v>19</v>
      </c>
      <c r="H52" s="234" t="s">
        <v>3384</v>
      </c>
      <c r="I52" s="234" t="s">
        <v>3404</v>
      </c>
      <c r="J52" s="234" t="s">
        <v>3405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3406</v>
      </c>
      <c r="B53" s="234" t="s">
        <v>3407</v>
      </c>
      <c r="C53" s="234" t="s">
        <v>3408</v>
      </c>
      <c r="D53" s="234" t="s">
        <v>3409</v>
      </c>
      <c r="E53" s="234" t="s">
        <v>3410</v>
      </c>
      <c r="F53" s="234" t="s">
        <v>19</v>
      </c>
      <c r="G53" s="234" t="s">
        <v>19</v>
      </c>
      <c r="H53" s="234" t="s">
        <v>3411</v>
      </c>
      <c r="I53" s="234" t="s">
        <v>19</v>
      </c>
      <c r="J53" s="234" t="s">
        <v>3412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3413</v>
      </c>
      <c r="B54" s="234" t="s">
        <v>3414</v>
      </c>
      <c r="C54" s="234" t="s">
        <v>3408</v>
      </c>
      <c r="D54" s="234" t="s">
        <v>3409</v>
      </c>
      <c r="E54" s="234" t="s">
        <v>19</v>
      </c>
      <c r="F54" s="234" t="s">
        <v>19</v>
      </c>
      <c r="G54" s="234" t="s">
        <v>19</v>
      </c>
      <c r="H54" s="234" t="s">
        <v>3415</v>
      </c>
      <c r="I54" s="234" t="s">
        <v>3416</v>
      </c>
      <c r="J54" s="234" t="s">
        <v>3417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442</v>
      </c>
      <c r="B55" s="233" t="s">
        <v>3418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3419</v>
      </c>
      <c r="B56" s="234" t="s">
        <v>3420</v>
      </c>
      <c r="C56" s="234" t="s">
        <v>3421</v>
      </c>
      <c r="D56" s="234" t="s">
        <v>3422</v>
      </c>
      <c r="E56" s="234" t="s">
        <v>3423</v>
      </c>
      <c r="F56" s="234" t="s">
        <v>19</v>
      </c>
      <c r="G56" s="234" t="s">
        <v>3424</v>
      </c>
      <c r="H56" s="234" t="s">
        <v>19</v>
      </c>
      <c r="I56" s="234" t="s">
        <v>19</v>
      </c>
      <c r="J56" s="234" t="s">
        <v>3425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3426</v>
      </c>
      <c r="B57" s="234" t="s">
        <v>3427</v>
      </c>
      <c r="C57" s="234" t="s">
        <v>3428</v>
      </c>
      <c r="D57" s="234" t="s">
        <v>3429</v>
      </c>
      <c r="E57" s="234" t="s">
        <v>3430</v>
      </c>
      <c r="F57" s="234" t="s">
        <v>19</v>
      </c>
      <c r="G57" s="234" t="s">
        <v>3431</v>
      </c>
      <c r="H57" s="234" t="s">
        <v>3432</v>
      </c>
      <c r="I57" s="234" t="s">
        <v>19</v>
      </c>
      <c r="J57" s="234" t="s">
        <v>3433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446</v>
      </c>
      <c r="B58" s="233" t="s">
        <v>3434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3435</v>
      </c>
      <c r="B59" s="234" t="s">
        <v>3436</v>
      </c>
      <c r="C59" s="234" t="s">
        <v>3437</v>
      </c>
      <c r="D59" s="234" t="s">
        <v>3438</v>
      </c>
      <c r="E59" s="234" t="s">
        <v>19</v>
      </c>
      <c r="F59" s="234" t="s">
        <v>19</v>
      </c>
      <c r="G59" s="234" t="s">
        <v>3439</v>
      </c>
      <c r="H59" s="234" t="s">
        <v>3440</v>
      </c>
      <c r="I59" s="234" t="s">
        <v>3441</v>
      </c>
      <c r="J59" s="234" t="s">
        <v>3442</v>
      </c>
      <c r="K59" s="237">
        <f>IF(COUNTIF(L59:AY59,"&lt;&gt;")=0,"",SUMPRODUCT(((Recommendations[ImplStatus]="Implemented")+(Recommendations[ImplStatus]="Compensated"))*ISNUMBER(MATCH(Recommendations[Id],L59:AY59,0)))/COUNTIF(L59:AY59,"&lt;&gt;"))</f>
        <v>0</v>
      </c>
      <c r="L59" s="240" t="s">
        <v>13</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3443</v>
      </c>
      <c r="B60" s="234" t="s">
        <v>3444</v>
      </c>
      <c r="C60" s="234" t="s">
        <v>3445</v>
      </c>
      <c r="D60" s="234" t="s">
        <v>19</v>
      </c>
      <c r="E60" s="234" t="s">
        <v>3446</v>
      </c>
      <c r="F60" s="234" t="s">
        <v>3447</v>
      </c>
      <c r="G60" s="234" t="s">
        <v>19</v>
      </c>
      <c r="H60" s="234" t="s">
        <v>3448</v>
      </c>
      <c r="I60" s="234" t="s">
        <v>3449</v>
      </c>
      <c r="J60" s="234" t="s">
        <v>3450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3451</v>
      </c>
      <c r="B61" s="234" t="s">
        <v>3452</v>
      </c>
      <c r="C61" s="234" t="s">
        <v>3453</v>
      </c>
      <c r="D61" s="234" t="s">
        <v>19</v>
      </c>
      <c r="E61" s="234" t="s">
        <v>19</v>
      </c>
      <c r="F61" s="234" t="s">
        <v>19</v>
      </c>
      <c r="G61" s="234" t="s">
        <v>3454</v>
      </c>
      <c r="H61" s="234" t="s">
        <v>3455</v>
      </c>
      <c r="I61" s="234" t="s">
        <v>3456</v>
      </c>
      <c r="J61" s="234" t="s">
        <v>3457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3458</v>
      </c>
      <c r="B62" s="234" t="s">
        <v>3459</v>
      </c>
      <c r="C62" s="234" t="s">
        <v>3460</v>
      </c>
      <c r="D62" s="234" t="s">
        <v>3461</v>
      </c>
      <c r="E62" s="234" t="s">
        <v>19</v>
      </c>
      <c r="F62" s="234" t="s">
        <v>19</v>
      </c>
      <c r="G62" s="234" t="s">
        <v>19</v>
      </c>
      <c r="H62" s="234" t="s">
        <v>3462</v>
      </c>
      <c r="I62" s="234" t="s">
        <v>3463</v>
      </c>
      <c r="J62" s="234" t="s">
        <v>3464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450</v>
      </c>
      <c r="B63" s="233" t="s">
        <v>3465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3466</v>
      </c>
      <c r="B64" s="234" t="s">
        <v>3467</v>
      </c>
      <c r="C64" s="234" t="s">
        <v>3468</v>
      </c>
      <c r="D64" s="234" t="s">
        <v>3469</v>
      </c>
      <c r="E64" s="234" t="s">
        <v>19</v>
      </c>
      <c r="F64" s="234" t="s">
        <v>19</v>
      </c>
      <c r="G64" s="234" t="s">
        <v>3470</v>
      </c>
      <c r="H64" s="234" t="s">
        <v>3471</v>
      </c>
      <c r="I64" s="234" t="s">
        <v>3472</v>
      </c>
      <c r="J64" s="234" t="s">
        <v>3473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3474</v>
      </c>
      <c r="B65" s="234" t="s">
        <v>3475</v>
      </c>
      <c r="C65" s="234" t="s">
        <v>3476</v>
      </c>
      <c r="D65" s="234" t="s">
        <v>3477</v>
      </c>
      <c r="E65" s="234" t="s">
        <v>19</v>
      </c>
      <c r="F65" s="234" t="s">
        <v>19</v>
      </c>
      <c r="G65" s="234" t="s">
        <v>19</v>
      </c>
      <c r="H65" s="234" t="s">
        <v>3478</v>
      </c>
      <c r="I65" s="234" t="s">
        <v>3479</v>
      </c>
      <c r="J65" s="234" t="s">
        <v>3480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3481</v>
      </c>
      <c r="B66" s="234" t="s">
        <v>3482</v>
      </c>
      <c r="C66" s="234" t="s">
        <v>3483</v>
      </c>
      <c r="D66" s="234" t="s">
        <v>3484</v>
      </c>
      <c r="E66" s="234" t="s">
        <v>19</v>
      </c>
      <c r="F66" s="234" t="s">
        <v>19</v>
      </c>
      <c r="G66" s="234" t="s">
        <v>19</v>
      </c>
      <c r="H66" s="234" t="s">
        <v>3485</v>
      </c>
      <c r="I66" s="234" t="s">
        <v>3486</v>
      </c>
      <c r="J66" s="234" t="s">
        <v>3487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3488</v>
      </c>
      <c r="B67" s="234" t="s">
        <v>3489</v>
      </c>
      <c r="C67" s="234" t="s">
        <v>3490</v>
      </c>
      <c r="D67" s="234" t="s">
        <v>3491</v>
      </c>
      <c r="E67" s="234" t="s">
        <v>19</v>
      </c>
      <c r="F67" s="234" t="s">
        <v>19</v>
      </c>
      <c r="G67" s="234" t="s">
        <v>19</v>
      </c>
      <c r="H67" s="234" t="s">
        <v>3492</v>
      </c>
      <c r="I67" s="234" t="s">
        <v>19</v>
      </c>
      <c r="J67" s="234" t="s">
        <v>3493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3494</v>
      </c>
      <c r="B68" s="234" t="s">
        <v>3495</v>
      </c>
      <c r="C68" s="234" t="s">
        <v>3496</v>
      </c>
      <c r="D68" s="234" t="s">
        <v>19</v>
      </c>
      <c r="E68" s="234" t="s">
        <v>19</v>
      </c>
      <c r="F68" s="234" t="s">
        <v>19</v>
      </c>
      <c r="G68" s="234" t="s">
        <v>19</v>
      </c>
      <c r="H68" s="234" t="s">
        <v>3497</v>
      </c>
      <c r="I68" s="234" t="s">
        <v>19</v>
      </c>
      <c r="J68" s="234" t="s">
        <v>3498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454</v>
      </c>
      <c r="B69" s="233" t="s">
        <v>3499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3500</v>
      </c>
      <c r="B70" s="234" t="s">
        <v>3501</v>
      </c>
      <c r="C70" s="234" t="s">
        <v>3502</v>
      </c>
      <c r="D70" s="234" t="s">
        <v>19</v>
      </c>
      <c r="E70" s="234" t="s">
        <v>19</v>
      </c>
      <c r="F70" s="234" t="s">
        <v>19</v>
      </c>
      <c r="G70" s="234" t="s">
        <v>3503</v>
      </c>
      <c r="H70" s="234" t="s">
        <v>3504</v>
      </c>
      <c r="I70" s="234" t="s">
        <v>19</v>
      </c>
      <c r="J70" s="234" t="s">
        <v>3505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3506</v>
      </c>
      <c r="B71" s="234" t="s">
        <v>3507</v>
      </c>
      <c r="C71" s="234" t="s">
        <v>3508</v>
      </c>
      <c r="D71" s="234" t="s">
        <v>19</v>
      </c>
      <c r="E71" s="234" t="s">
        <v>19</v>
      </c>
      <c r="F71" s="234" t="s">
        <v>19</v>
      </c>
      <c r="G71" s="234" t="s">
        <v>19</v>
      </c>
      <c r="H71" s="234" t="s">
        <v>3509</v>
      </c>
      <c r="I71" s="234" t="s">
        <v>19</v>
      </c>
      <c r="J71" s="234" t="s">
        <v>3510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3511</v>
      </c>
      <c r="B72" s="234" t="s">
        <v>3512</v>
      </c>
      <c r="C72" s="234" t="s">
        <v>3513</v>
      </c>
      <c r="D72" s="234" t="s">
        <v>3514</v>
      </c>
      <c r="E72" s="234" t="s">
        <v>3515</v>
      </c>
      <c r="F72" s="234" t="s">
        <v>19</v>
      </c>
      <c r="G72" s="234" t="s">
        <v>19</v>
      </c>
      <c r="H72" s="234" t="s">
        <v>3516</v>
      </c>
      <c r="I72" s="234" t="s">
        <v>19</v>
      </c>
      <c r="J72" s="234" t="s">
        <v>3517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3518</v>
      </c>
      <c r="B73" s="234" t="s">
        <v>3519</v>
      </c>
      <c r="C73" s="234" t="s">
        <v>3520</v>
      </c>
      <c r="D73" s="234" t="s">
        <v>3521</v>
      </c>
      <c r="E73" s="234" t="s">
        <v>3515</v>
      </c>
      <c r="F73" s="234" t="s">
        <v>19</v>
      </c>
      <c r="G73" s="234" t="s">
        <v>3522</v>
      </c>
      <c r="H73" s="234" t="s">
        <v>3523</v>
      </c>
      <c r="I73" s="234" t="s">
        <v>19</v>
      </c>
      <c r="J73" s="234" t="s">
        <v>3524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3525</v>
      </c>
      <c r="B74" s="234" t="s">
        <v>3526</v>
      </c>
      <c r="C74" s="234" t="s">
        <v>3527</v>
      </c>
      <c r="D74" s="234" t="s">
        <v>3521</v>
      </c>
      <c r="E74" s="234" t="s">
        <v>3528</v>
      </c>
      <c r="F74" s="234" t="s">
        <v>19</v>
      </c>
      <c r="G74" s="234" t="s">
        <v>3529</v>
      </c>
      <c r="H74" s="234" t="s">
        <v>3530</v>
      </c>
      <c r="I74" s="234" t="s">
        <v>3531</v>
      </c>
      <c r="J74" s="234" t="s">
        <v>3532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3533</v>
      </c>
      <c r="B75" s="234" t="s">
        <v>3534</v>
      </c>
      <c r="C75" s="234" t="s">
        <v>3535</v>
      </c>
      <c r="D75" s="234" t="s">
        <v>3536</v>
      </c>
      <c r="E75" s="234" t="s">
        <v>3528</v>
      </c>
      <c r="F75" s="234" t="s">
        <v>3537</v>
      </c>
      <c r="G75" s="234" t="s">
        <v>3538</v>
      </c>
      <c r="H75" s="234" t="s">
        <v>3539</v>
      </c>
      <c r="I75" s="234" t="s">
        <v>3540</v>
      </c>
      <c r="J75" s="234" t="s">
        <v>3541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3542</v>
      </c>
      <c r="B76" s="234" t="s">
        <v>3543</v>
      </c>
      <c r="C76" s="234" t="s">
        <v>3544</v>
      </c>
      <c r="D76" s="234" t="s">
        <v>3545</v>
      </c>
      <c r="E76" s="234" t="s">
        <v>19</v>
      </c>
      <c r="F76" s="234" t="s">
        <v>19</v>
      </c>
      <c r="G76" s="234" t="s">
        <v>19</v>
      </c>
      <c r="H76" s="234" t="s">
        <v>3546</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3547</v>
      </c>
      <c r="B77" s="234" t="s">
        <v>3548</v>
      </c>
      <c r="C77" s="234" t="s">
        <v>3549</v>
      </c>
      <c r="D77" s="234" t="s">
        <v>19</v>
      </c>
      <c r="E77" s="234" t="s">
        <v>19</v>
      </c>
      <c r="F77" s="234" t="s">
        <v>19</v>
      </c>
      <c r="G77" s="234" t="s">
        <v>3550</v>
      </c>
      <c r="H77" s="234" t="s">
        <v>3551</v>
      </c>
      <c r="I77" s="234" t="s">
        <v>19</v>
      </c>
      <c r="J77" s="234" t="s">
        <v>3552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3553</v>
      </c>
      <c r="B78" s="234" t="s">
        <v>3554</v>
      </c>
      <c r="C78" s="234" t="s">
        <v>3555</v>
      </c>
      <c r="D78" s="234" t="s">
        <v>19</v>
      </c>
      <c r="E78" s="234" t="s">
        <v>19</v>
      </c>
      <c r="F78" s="234" t="s">
        <v>19</v>
      </c>
      <c r="G78" s="234" t="s">
        <v>3556</v>
      </c>
      <c r="H78" s="234" t="s">
        <v>3557</v>
      </c>
      <c r="I78" s="234" t="s">
        <v>3558</v>
      </c>
      <c r="J78" s="234" t="s">
        <v>3559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3560</v>
      </c>
      <c r="B79" s="232" t="s">
        <v>3561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488</v>
      </c>
      <c r="B80" s="233" t="s">
        <v>3562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3563</v>
      </c>
      <c r="B81" s="234" t="s">
        <v>3564</v>
      </c>
      <c r="C81" s="234" t="s">
        <v>3565</v>
      </c>
      <c r="D81" s="234" t="s">
        <v>3360</v>
      </c>
      <c r="E81" s="234" t="s">
        <v>3566</v>
      </c>
      <c r="F81" s="234" t="s">
        <v>19</v>
      </c>
      <c r="G81" s="234" t="s">
        <v>19</v>
      </c>
      <c r="H81" s="234" t="s">
        <v>3567</v>
      </c>
      <c r="I81" s="234" t="s">
        <v>19</v>
      </c>
      <c r="J81" s="234" t="s">
        <v>3568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3569</v>
      </c>
      <c r="B82" s="234" t="s">
        <v>3570</v>
      </c>
      <c r="C82" s="234" t="s">
        <v>3151</v>
      </c>
      <c r="D82" s="234" t="s">
        <v>3152</v>
      </c>
      <c r="E82" s="234" t="s">
        <v>19</v>
      </c>
      <c r="F82" s="234" t="s">
        <v>3154</v>
      </c>
      <c r="G82" s="234" t="s">
        <v>19</v>
      </c>
      <c r="H82" s="234" t="s">
        <v>3571</v>
      </c>
      <c r="I82" s="234" t="s">
        <v>19</v>
      </c>
      <c r="J82" s="234" t="s">
        <v>3572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493</v>
      </c>
      <c r="B83" s="233" t="s">
        <v>3573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3574</v>
      </c>
      <c r="B84" s="234" t="s">
        <v>3575</v>
      </c>
      <c r="C84" s="234" t="s">
        <v>3576</v>
      </c>
      <c r="D84" s="234" t="s">
        <v>3577</v>
      </c>
      <c r="E84" s="234" t="s">
        <v>19</v>
      </c>
      <c r="F84" s="234" t="s">
        <v>3578</v>
      </c>
      <c r="G84" s="234" t="s">
        <v>3579</v>
      </c>
      <c r="H84" s="234" t="s">
        <v>3580</v>
      </c>
      <c r="I84" s="234" t="s">
        <v>3581</v>
      </c>
      <c r="J84" s="234" t="s">
        <v>3582</v>
      </c>
      <c r="K84" s="237">
        <f>IF(COUNTIF(L84:AY84,"&lt;&gt;")=0,"",SUMPRODUCT(((Recommendations[ImplStatus]="Implemented")+(Recommendations[ImplStatus]="Compensated"))*ISNUMBER(MATCH(Recommendations[Id],L84:AY84,0)))/COUNTIF(L84:AY84,"&lt;&gt;"))</f>
        <v>0</v>
      </c>
      <c r="L84" s="240" t="s">
        <v>50</v>
      </c>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3583</v>
      </c>
      <c r="B85" s="234" t="s">
        <v>3584</v>
      </c>
      <c r="C85" s="234" t="s">
        <v>3585</v>
      </c>
      <c r="D85" s="234" t="s">
        <v>3586</v>
      </c>
      <c r="E85" s="234" t="s">
        <v>19</v>
      </c>
      <c r="F85" s="234" t="s">
        <v>19</v>
      </c>
      <c r="G85" s="234" t="s">
        <v>19</v>
      </c>
      <c r="H85" s="234" t="s">
        <v>3587</v>
      </c>
      <c r="I85" s="234" t="s">
        <v>3588</v>
      </c>
      <c r="J85" s="234" t="s">
        <v>3589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3590</v>
      </c>
      <c r="B86" s="234" t="s">
        <v>3591</v>
      </c>
      <c r="C86" s="234" t="s">
        <v>3592</v>
      </c>
      <c r="D86" s="234" t="s">
        <v>3593</v>
      </c>
      <c r="E86" s="234" t="s">
        <v>19</v>
      </c>
      <c r="F86" s="234" t="s">
        <v>19</v>
      </c>
      <c r="G86" s="234" t="s">
        <v>3594</v>
      </c>
      <c r="H86" s="234" t="s">
        <v>3595</v>
      </c>
      <c r="I86" s="234" t="s">
        <v>19</v>
      </c>
      <c r="J86" s="234" t="s">
        <v>3596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3597</v>
      </c>
      <c r="B87" s="234" t="s">
        <v>3598</v>
      </c>
      <c r="C87" s="234" t="s">
        <v>3599</v>
      </c>
      <c r="D87" s="234" t="s">
        <v>3600</v>
      </c>
      <c r="E87" s="234" t="s">
        <v>19</v>
      </c>
      <c r="F87" s="234" t="s">
        <v>3601</v>
      </c>
      <c r="G87" s="234" t="s">
        <v>19</v>
      </c>
      <c r="H87" s="234" t="s">
        <v>3602</v>
      </c>
      <c r="I87" s="234" t="s">
        <v>3603</v>
      </c>
      <c r="J87" s="234" t="s">
        <v>3604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3605</v>
      </c>
      <c r="B88" s="232" t="s">
        <v>3606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540</v>
      </c>
      <c r="B89" s="233" t="s">
        <v>3607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3608</v>
      </c>
      <c r="B90" s="234" t="s">
        <v>3609</v>
      </c>
      <c r="C90" s="234" t="s">
        <v>3610</v>
      </c>
      <c r="D90" s="234" t="s">
        <v>3360</v>
      </c>
      <c r="E90" s="234" t="s">
        <v>3146</v>
      </c>
      <c r="F90" s="234" t="s">
        <v>19</v>
      </c>
      <c r="G90" s="234" t="s">
        <v>19</v>
      </c>
      <c r="H90" s="234" t="s">
        <v>3611</v>
      </c>
      <c r="I90" s="234" t="s">
        <v>19</v>
      </c>
      <c r="J90" s="234" t="s">
        <v>3612</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3613</v>
      </c>
      <c r="B91" s="234" t="s">
        <v>3614</v>
      </c>
      <c r="C91" s="234" t="s">
        <v>3615</v>
      </c>
      <c r="D91" s="234" t="s">
        <v>3152</v>
      </c>
      <c r="E91" s="234" t="s">
        <v>19</v>
      </c>
      <c r="F91" s="234" t="s">
        <v>3154</v>
      </c>
      <c r="G91" s="234" t="s">
        <v>19</v>
      </c>
      <c r="H91" s="234" t="s">
        <v>3616</v>
      </c>
      <c r="I91" s="234" t="s">
        <v>19</v>
      </c>
      <c r="J91" s="234" t="s">
        <v>3617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544</v>
      </c>
      <c r="B92" s="233" t="s">
        <v>3618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3619</v>
      </c>
      <c r="B93" s="234" t="s">
        <v>3620</v>
      </c>
      <c r="C93" s="234" t="s">
        <v>3621</v>
      </c>
      <c r="D93" s="234" t="s">
        <v>3622</v>
      </c>
      <c r="E93" s="234" t="s">
        <v>3623</v>
      </c>
      <c r="F93" s="234" t="s">
        <v>19</v>
      </c>
      <c r="G93" s="234" t="s">
        <v>19</v>
      </c>
      <c r="H93" s="234" t="s">
        <v>3624</v>
      </c>
      <c r="I93" s="234" t="s">
        <v>19</v>
      </c>
      <c r="J93" s="234" t="s">
        <v>3625</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3626</v>
      </c>
      <c r="B94" s="234" t="s">
        <v>3627</v>
      </c>
      <c r="C94" s="234" t="s">
        <v>3628</v>
      </c>
      <c r="D94" s="234" t="s">
        <v>3629</v>
      </c>
      <c r="E94" s="234" t="s">
        <v>19</v>
      </c>
      <c r="F94" s="234" t="s">
        <v>3630</v>
      </c>
      <c r="G94" s="234" t="s">
        <v>19</v>
      </c>
      <c r="H94" s="234" t="s">
        <v>3631</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3632</v>
      </c>
      <c r="B95" s="234" t="s">
        <v>3633</v>
      </c>
      <c r="C95" s="234" t="s">
        <v>3634</v>
      </c>
      <c r="D95" s="234" t="s">
        <v>3635</v>
      </c>
      <c r="E95" s="234" t="s">
        <v>19</v>
      </c>
      <c r="F95" s="234" t="s">
        <v>19</v>
      </c>
      <c r="G95" s="234" t="s">
        <v>19</v>
      </c>
      <c r="H95" s="234" t="s">
        <v>3636</v>
      </c>
      <c r="I95" s="234" t="s">
        <v>3637</v>
      </c>
      <c r="J95" s="234" t="s">
        <v>3638</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3639</v>
      </c>
      <c r="B96" s="234" t="s">
        <v>3640</v>
      </c>
      <c r="C96" s="234" t="s">
        <v>3641</v>
      </c>
      <c r="D96" s="234" t="s">
        <v>19</v>
      </c>
      <c r="E96" s="234" t="s">
        <v>19</v>
      </c>
      <c r="F96" s="234" t="s">
        <v>19</v>
      </c>
      <c r="G96" s="234" t="s">
        <v>19</v>
      </c>
      <c r="H96" s="234" t="s">
        <v>3642</v>
      </c>
      <c r="I96" s="234" t="s">
        <v>3588</v>
      </c>
      <c r="J96" s="234" t="s">
        <v>3643</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548</v>
      </c>
      <c r="B97" s="233" t="s">
        <v>3644</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3645</v>
      </c>
      <c r="B98" s="234" t="s">
        <v>3646</v>
      </c>
      <c r="C98" s="234" t="s">
        <v>3647</v>
      </c>
      <c r="D98" s="234" t="s">
        <v>3648</v>
      </c>
      <c r="E98" s="234" t="s">
        <v>19</v>
      </c>
      <c r="F98" s="234" t="s">
        <v>19</v>
      </c>
      <c r="G98" s="234" t="s">
        <v>19</v>
      </c>
      <c r="H98" s="234" t="s">
        <v>3649</v>
      </c>
      <c r="I98" s="234" t="s">
        <v>19</v>
      </c>
      <c r="J98" s="234" t="s">
        <v>3650</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3651</v>
      </c>
      <c r="B99" s="234" t="s">
        <v>3652</v>
      </c>
      <c r="C99" s="234" t="s">
        <v>3653</v>
      </c>
      <c r="D99" s="234" t="s">
        <v>3654</v>
      </c>
      <c r="E99" s="234" t="s">
        <v>3655</v>
      </c>
      <c r="F99" s="234" t="s">
        <v>19</v>
      </c>
      <c r="G99" s="234" t="s">
        <v>19</v>
      </c>
      <c r="H99" s="234" t="s">
        <v>3656</v>
      </c>
      <c r="I99" s="234" t="s">
        <v>19</v>
      </c>
      <c r="J99" s="234" t="s">
        <v>3657</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3658</v>
      </c>
      <c r="B100" s="234" t="s">
        <v>3659</v>
      </c>
      <c r="C100" s="234" t="s">
        <v>3660</v>
      </c>
      <c r="D100" s="234" t="s">
        <v>19</v>
      </c>
      <c r="E100" s="234" t="s">
        <v>19</v>
      </c>
      <c r="F100" s="234" t="s">
        <v>19</v>
      </c>
      <c r="G100" s="234" t="s">
        <v>19</v>
      </c>
      <c r="H100" s="234" t="s">
        <v>3661</v>
      </c>
      <c r="I100" s="234" t="s">
        <v>3662</v>
      </c>
      <c r="J100" s="234" t="s">
        <v>3663</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3664</v>
      </c>
      <c r="B101" s="234" t="s">
        <v>3665</v>
      </c>
      <c r="C101" s="234" t="s">
        <v>3666</v>
      </c>
      <c r="D101" s="234" t="s">
        <v>19</v>
      </c>
      <c r="E101" s="234" t="s">
        <v>19</v>
      </c>
      <c r="F101" s="234" t="s">
        <v>19</v>
      </c>
      <c r="G101" s="234" t="s">
        <v>19</v>
      </c>
      <c r="H101" s="234" t="s">
        <v>3667</v>
      </c>
      <c r="I101" s="234" t="s">
        <v>3588</v>
      </c>
      <c r="J101" s="234" t="s">
        <v>3668</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3669</v>
      </c>
      <c r="B102" s="234" t="s">
        <v>3670</v>
      </c>
      <c r="C102" s="234" t="s">
        <v>3671</v>
      </c>
      <c r="D102" s="234" t="s">
        <v>3672</v>
      </c>
      <c r="E102" s="234" t="s">
        <v>19</v>
      </c>
      <c r="F102" s="234" t="s">
        <v>19</v>
      </c>
      <c r="G102" s="234" t="s">
        <v>19</v>
      </c>
      <c r="H102" s="234" t="s">
        <v>3673</v>
      </c>
      <c r="I102" s="234" t="s">
        <v>19</v>
      </c>
      <c r="J102" s="234" t="s">
        <v>3674</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3675</v>
      </c>
      <c r="B103" s="234" t="s">
        <v>3676</v>
      </c>
      <c r="C103" s="234" t="s">
        <v>3677</v>
      </c>
      <c r="D103" s="234" t="s">
        <v>3672</v>
      </c>
      <c r="E103" s="234" t="s">
        <v>19</v>
      </c>
      <c r="F103" s="234" t="s">
        <v>3678</v>
      </c>
      <c r="G103" s="234" t="s">
        <v>19</v>
      </c>
      <c r="H103" s="234" t="s">
        <v>3679</v>
      </c>
      <c r="I103" s="234" t="s">
        <v>3680</v>
      </c>
      <c r="J103" s="234" t="s">
        <v>3681</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552</v>
      </c>
      <c r="B104" s="233" t="s">
        <v>3682</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3683</v>
      </c>
      <c r="B105" s="234" t="s">
        <v>3684</v>
      </c>
      <c r="C105" s="234" t="s">
        <v>3685</v>
      </c>
      <c r="D105" s="234" t="s">
        <v>3686</v>
      </c>
      <c r="E105" s="234" t="s">
        <v>3687</v>
      </c>
      <c r="F105" s="234" t="s">
        <v>19</v>
      </c>
      <c r="G105" s="234" t="s">
        <v>19</v>
      </c>
      <c r="H105" s="234" t="s">
        <v>3688</v>
      </c>
      <c r="I105" s="234" t="s">
        <v>3689</v>
      </c>
      <c r="J105" s="234" t="s">
        <v>3690</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3691</v>
      </c>
      <c r="B106" s="232" t="s">
        <v>3692</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566</v>
      </c>
      <c r="B107" s="233" t="s">
        <v>3693</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3694</v>
      </c>
      <c r="B108" s="234" t="s">
        <v>3695</v>
      </c>
      <c r="C108" s="234" t="s">
        <v>3696</v>
      </c>
      <c r="D108" s="234" t="s">
        <v>3360</v>
      </c>
      <c r="E108" s="234" t="s">
        <v>3146</v>
      </c>
      <c r="F108" s="234" t="s">
        <v>19</v>
      </c>
      <c r="G108" s="234" t="s">
        <v>19</v>
      </c>
      <c r="H108" s="234" t="s">
        <v>3697</v>
      </c>
      <c r="I108" s="234" t="s">
        <v>19</v>
      </c>
      <c r="J108" s="234" t="s">
        <v>3698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3699</v>
      </c>
      <c r="B109" s="234" t="s">
        <v>3700</v>
      </c>
      <c r="C109" s="234" t="s">
        <v>3701</v>
      </c>
      <c r="D109" s="234" t="s">
        <v>3152</v>
      </c>
      <c r="E109" s="234" t="s">
        <v>19</v>
      </c>
      <c r="F109" s="234" t="s">
        <v>3154</v>
      </c>
      <c r="G109" s="234" t="s">
        <v>19</v>
      </c>
      <c r="H109" s="234" t="s">
        <v>3702</v>
      </c>
      <c r="I109" s="234" t="s">
        <v>19</v>
      </c>
      <c r="J109" s="234" t="s">
        <v>3703</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570</v>
      </c>
      <c r="B110" s="233" t="s">
        <v>3704</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3705</v>
      </c>
      <c r="B111" s="234" t="s">
        <v>3706</v>
      </c>
      <c r="C111" s="234" t="s">
        <v>3707</v>
      </c>
      <c r="D111" s="234" t="s">
        <v>3708</v>
      </c>
      <c r="E111" s="234" t="s">
        <v>19</v>
      </c>
      <c r="F111" s="234" t="s">
        <v>3709</v>
      </c>
      <c r="G111" s="234" t="s">
        <v>19</v>
      </c>
      <c r="H111" s="234" t="s">
        <v>3710</v>
      </c>
      <c r="I111" s="234" t="s">
        <v>3711</v>
      </c>
      <c r="J111" s="234" t="s">
        <v>3712</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3713</v>
      </c>
      <c r="B112" s="234" t="s">
        <v>3714</v>
      </c>
      <c r="C112" s="234" t="s">
        <v>3715</v>
      </c>
      <c r="D112" s="234" t="s">
        <v>3716</v>
      </c>
      <c r="E112" s="234" t="s">
        <v>19</v>
      </c>
      <c r="F112" s="234" t="s">
        <v>19</v>
      </c>
      <c r="G112" s="234" t="s">
        <v>19</v>
      </c>
      <c r="H112" s="234" t="s">
        <v>3717</v>
      </c>
      <c r="I112" s="234" t="s">
        <v>19</v>
      </c>
      <c r="J112" s="234" t="s">
        <v>3718</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3719</v>
      </c>
      <c r="B113" s="234" t="s">
        <v>3720</v>
      </c>
      <c r="C113" s="234" t="s">
        <v>3721</v>
      </c>
      <c r="D113" s="234" t="s">
        <v>3722</v>
      </c>
      <c r="E113" s="234" t="s">
        <v>19</v>
      </c>
      <c r="F113" s="234" t="s">
        <v>19</v>
      </c>
      <c r="G113" s="234" t="s">
        <v>19</v>
      </c>
      <c r="H113" s="234" t="s">
        <v>3723</v>
      </c>
      <c r="I113" s="234" t="s">
        <v>3724</v>
      </c>
      <c r="J113" s="234" t="s">
        <v>3725</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3726</v>
      </c>
      <c r="B114" s="234" t="s">
        <v>3727</v>
      </c>
      <c r="C114" s="234" t="s">
        <v>3728</v>
      </c>
      <c r="D114" s="234" t="s">
        <v>3729</v>
      </c>
      <c r="E114" s="234" t="s">
        <v>19</v>
      </c>
      <c r="F114" s="234" t="s">
        <v>19</v>
      </c>
      <c r="G114" s="234" t="s">
        <v>3730</v>
      </c>
      <c r="H114" s="234" t="s">
        <v>3731</v>
      </c>
      <c r="I114" s="234" t="s">
        <v>3732</v>
      </c>
      <c r="J114" s="234" t="s">
        <v>3733</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3734</v>
      </c>
      <c r="B115" s="234" t="s">
        <v>3735</v>
      </c>
      <c r="C115" s="234" t="s">
        <v>3736</v>
      </c>
      <c r="D115" s="234" t="s">
        <v>3737</v>
      </c>
      <c r="E115" s="234" t="s">
        <v>19</v>
      </c>
      <c r="F115" s="234" t="s">
        <v>3738</v>
      </c>
      <c r="G115" s="234" t="s">
        <v>19</v>
      </c>
      <c r="H115" s="234" t="s">
        <v>3739</v>
      </c>
      <c r="I115" s="234" t="s">
        <v>3739</v>
      </c>
      <c r="J115" s="234" t="s">
        <v>3740</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574</v>
      </c>
      <c r="B116" s="233" t="s">
        <v>3741</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3742</v>
      </c>
      <c r="B117" s="234" t="s">
        <v>3743</v>
      </c>
      <c r="C117" s="234" t="s">
        <v>3744</v>
      </c>
      <c r="D117" s="234" t="s">
        <v>3745</v>
      </c>
      <c r="E117" s="234" t="s">
        <v>19</v>
      </c>
      <c r="F117" s="234" t="s">
        <v>3746</v>
      </c>
      <c r="G117" s="234" t="s">
        <v>3747</v>
      </c>
      <c r="H117" s="234" t="s">
        <v>3748</v>
      </c>
      <c r="I117" s="234" t="s">
        <v>3749</v>
      </c>
      <c r="J117" s="234" t="s">
        <v>3750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3751</v>
      </c>
      <c r="B118" s="234" t="s">
        <v>3752</v>
      </c>
      <c r="C118" s="234" t="s">
        <v>3753</v>
      </c>
      <c r="D118" s="234" t="s">
        <v>3754</v>
      </c>
      <c r="E118" s="234" t="s">
        <v>19</v>
      </c>
      <c r="F118" s="234" t="s">
        <v>19</v>
      </c>
      <c r="G118" s="234" t="s">
        <v>19</v>
      </c>
      <c r="H118" s="234" t="s">
        <v>3755</v>
      </c>
      <c r="I118" s="234" t="s">
        <v>3588</v>
      </c>
      <c r="J118" s="234" t="s">
        <v>3756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3757</v>
      </c>
      <c r="B119" s="234" t="s">
        <v>3758</v>
      </c>
      <c r="C119" s="234" t="s">
        <v>3759</v>
      </c>
      <c r="D119" s="234" t="s">
        <v>3760</v>
      </c>
      <c r="E119" s="234" t="s">
        <v>19</v>
      </c>
      <c r="F119" s="234" t="s">
        <v>3761</v>
      </c>
      <c r="G119" s="234" t="s">
        <v>19</v>
      </c>
      <c r="H119" s="234" t="s">
        <v>3762</v>
      </c>
      <c r="I119" s="234" t="s">
        <v>3763</v>
      </c>
      <c r="J119" s="234" t="s">
        <v>3764</v>
      </c>
      <c r="K119" s="237">
        <f>IF(COUNTIF(L119:AY119,"&lt;&gt;")=0,"",SUMPRODUCT(((Recommendations[ImplStatus]="Implemented")+(Recommendations[ImplStatus]="Compensated"))*ISNUMBER(MATCH(Recommendations[Id],L119:AY119,0)))/COUNTIF(L119:AY119,"&lt;&gt;"))</f>
        <v>0</v>
      </c>
      <c r="L119" s="240" t="s">
        <v>80</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578</v>
      </c>
      <c r="B120" s="233" t="s">
        <v>3765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3766</v>
      </c>
      <c r="B121" s="234" t="s">
        <v>3767</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3768</v>
      </c>
      <c r="B122" s="234" t="s">
        <v>3769</v>
      </c>
      <c r="C122" s="234" t="s">
        <v>3770</v>
      </c>
      <c r="D122" s="234" t="s">
        <v>3771</v>
      </c>
      <c r="E122" s="234" t="s">
        <v>19</v>
      </c>
      <c r="F122" s="234" t="s">
        <v>3772</v>
      </c>
      <c r="G122" s="234" t="s">
        <v>19</v>
      </c>
      <c r="H122" s="234" t="s">
        <v>3773</v>
      </c>
      <c r="I122" s="234" t="s">
        <v>3774</v>
      </c>
      <c r="J122" s="234" t="s">
        <v>3775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3776</v>
      </c>
      <c r="B123" s="234" t="s">
        <v>3777</v>
      </c>
      <c r="C123" s="234" t="s">
        <v>3778</v>
      </c>
      <c r="D123" s="234" t="s">
        <v>3779</v>
      </c>
      <c r="E123" s="234" t="s">
        <v>19</v>
      </c>
      <c r="F123" s="234" t="s">
        <v>3780</v>
      </c>
      <c r="G123" s="234" t="s">
        <v>19</v>
      </c>
      <c r="H123" s="234" t="s">
        <v>3781</v>
      </c>
      <c r="I123" s="234" t="s">
        <v>19</v>
      </c>
      <c r="J123" s="234" t="s">
        <v>3782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582</v>
      </c>
      <c r="B124" s="233" t="s">
        <v>3783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3784</v>
      </c>
      <c r="B125" s="234" t="s">
        <v>3785</v>
      </c>
      <c r="C125" s="234" t="s">
        <v>3786</v>
      </c>
      <c r="D125" s="234" t="s">
        <v>3787</v>
      </c>
      <c r="E125" s="234" t="s">
        <v>19</v>
      </c>
      <c r="F125" s="234" t="s">
        <v>19</v>
      </c>
      <c r="G125" s="234" t="s">
        <v>19</v>
      </c>
      <c r="H125" s="234" t="s">
        <v>3788</v>
      </c>
      <c r="I125" s="234" t="s">
        <v>19</v>
      </c>
      <c r="J125" s="234" t="s">
        <v>3789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3790</v>
      </c>
      <c r="B126" s="234" t="s">
        <v>3791</v>
      </c>
      <c r="C126" s="234" t="s">
        <v>3792</v>
      </c>
      <c r="D126" s="234" t="s">
        <v>3793</v>
      </c>
      <c r="E126" s="234" t="s">
        <v>19</v>
      </c>
      <c r="F126" s="234" t="s">
        <v>3794</v>
      </c>
      <c r="G126" s="234" t="s">
        <v>19</v>
      </c>
      <c r="H126" s="234" t="s">
        <v>3795</v>
      </c>
      <c r="I126" s="234" t="s">
        <v>3796</v>
      </c>
      <c r="J126" s="234" t="s">
        <v>3797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3798</v>
      </c>
      <c r="B127" s="234" t="s">
        <v>3799</v>
      </c>
      <c r="C127" s="234" t="s">
        <v>3800</v>
      </c>
      <c r="D127" s="234" t="s">
        <v>3801</v>
      </c>
      <c r="E127" s="234" t="s">
        <v>3802</v>
      </c>
      <c r="F127" s="234" t="s">
        <v>19</v>
      </c>
      <c r="G127" s="234" t="s">
        <v>19</v>
      </c>
      <c r="H127" s="234" t="s">
        <v>3803</v>
      </c>
      <c r="I127" s="234" t="s">
        <v>19</v>
      </c>
      <c r="J127" s="234" t="s">
        <v>3804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3805</v>
      </c>
      <c r="B128" s="234" t="s">
        <v>3806</v>
      </c>
      <c r="C128" s="234" t="s">
        <v>3807</v>
      </c>
      <c r="D128" s="234" t="s">
        <v>19</v>
      </c>
      <c r="E128" s="234" t="s">
        <v>19</v>
      </c>
      <c r="F128" s="234" t="s">
        <v>19</v>
      </c>
      <c r="G128" s="234" t="s">
        <v>19</v>
      </c>
      <c r="H128" s="234" t="s">
        <v>3808</v>
      </c>
      <c r="I128" s="234" t="s">
        <v>3809</v>
      </c>
      <c r="J128" s="234" t="s">
        <v>3810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3811</v>
      </c>
      <c r="B129" s="234" t="s">
        <v>3812</v>
      </c>
      <c r="C129" s="234" t="s">
        <v>3813</v>
      </c>
      <c r="D129" s="234" t="s">
        <v>19</v>
      </c>
      <c r="E129" s="234" t="s">
        <v>3814</v>
      </c>
      <c r="F129" s="234" t="s">
        <v>19</v>
      </c>
      <c r="G129" s="234" t="s">
        <v>19</v>
      </c>
      <c r="H129" s="234" t="s">
        <v>3815</v>
      </c>
      <c r="I129" s="234" t="s">
        <v>19</v>
      </c>
      <c r="J129" s="234" t="s">
        <v>3816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3817</v>
      </c>
      <c r="B130" s="234" t="s">
        <v>3818</v>
      </c>
      <c r="C130" s="234" t="s">
        <v>3819</v>
      </c>
      <c r="D130" s="234" t="s">
        <v>19</v>
      </c>
      <c r="E130" s="234" t="s">
        <v>19</v>
      </c>
      <c r="F130" s="234" t="s">
        <v>19</v>
      </c>
      <c r="G130" s="234" t="s">
        <v>19</v>
      </c>
      <c r="H130" s="234" t="s">
        <v>3820</v>
      </c>
      <c r="I130" s="234" t="s">
        <v>19</v>
      </c>
      <c r="J130" s="234" t="s">
        <v>3821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3822</v>
      </c>
      <c r="B131" s="232" t="s">
        <v>3823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600</v>
      </c>
      <c r="B132" s="233" t="s">
        <v>3824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3825</v>
      </c>
      <c r="B133" s="234" t="s">
        <v>3826</v>
      </c>
      <c r="C133" s="234" t="s">
        <v>3827</v>
      </c>
      <c r="D133" s="234" t="s">
        <v>3360</v>
      </c>
      <c r="E133" s="234" t="s">
        <v>3146</v>
      </c>
      <c r="F133" s="234" t="s">
        <v>19</v>
      </c>
      <c r="G133" s="234" t="s">
        <v>19</v>
      </c>
      <c r="H133" s="234" t="s">
        <v>3828</v>
      </c>
      <c r="I133" s="234" t="s">
        <v>19</v>
      </c>
      <c r="J133" s="234" t="s">
        <v>3829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3830</v>
      </c>
      <c r="B134" s="234" t="s">
        <v>3831</v>
      </c>
      <c r="C134" s="234" t="s">
        <v>3365</v>
      </c>
      <c r="D134" s="234" t="s">
        <v>3152</v>
      </c>
      <c r="E134" s="234" t="s">
        <v>19</v>
      </c>
      <c r="F134" s="234" t="s">
        <v>3154</v>
      </c>
      <c r="G134" s="234" t="s">
        <v>19</v>
      </c>
      <c r="H134" s="234" t="s">
        <v>3832</v>
      </c>
      <c r="I134" s="234" t="s">
        <v>19</v>
      </c>
      <c r="J134" s="234" t="s">
        <v>3833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604</v>
      </c>
      <c r="B135" s="233" t="s">
        <v>3834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3835</v>
      </c>
      <c r="B136" s="234" t="s">
        <v>3836</v>
      </c>
      <c r="C136" s="234" t="s">
        <v>3837</v>
      </c>
      <c r="D136" s="234" t="s">
        <v>3838</v>
      </c>
      <c r="E136" s="234" t="s">
        <v>3839</v>
      </c>
      <c r="F136" s="234" t="s">
        <v>3840</v>
      </c>
      <c r="G136" s="234" t="s">
        <v>19</v>
      </c>
      <c r="H136" s="234" t="s">
        <v>3841</v>
      </c>
      <c r="I136" s="234" t="s">
        <v>19</v>
      </c>
      <c r="J136" s="234" t="s">
        <v>3842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3843</v>
      </c>
      <c r="B137" s="234" t="s">
        <v>3844</v>
      </c>
      <c r="C137" s="234" t="s">
        <v>3845</v>
      </c>
      <c r="D137" s="234" t="s">
        <v>3846</v>
      </c>
      <c r="E137" s="234" t="s">
        <v>19</v>
      </c>
      <c r="F137" s="234" t="s">
        <v>19</v>
      </c>
      <c r="G137" s="234" t="s">
        <v>19</v>
      </c>
      <c r="H137" s="234" t="s">
        <v>3847</v>
      </c>
      <c r="I137" s="234" t="s">
        <v>19</v>
      </c>
      <c r="J137" s="234" t="s">
        <v>3848</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3849</v>
      </c>
      <c r="B138" s="234" t="s">
        <v>3850</v>
      </c>
      <c r="C138" s="234" t="s">
        <v>3851</v>
      </c>
      <c r="D138" s="234" t="s">
        <v>19</v>
      </c>
      <c r="E138" s="234" t="s">
        <v>19</v>
      </c>
      <c r="F138" s="234" t="s">
        <v>19</v>
      </c>
      <c r="G138" s="234" t="s">
        <v>19</v>
      </c>
      <c r="H138" s="234" t="s">
        <v>3852</v>
      </c>
      <c r="I138" s="234" t="s">
        <v>19</v>
      </c>
      <c r="J138" s="234" t="s">
        <v>3853</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3854</v>
      </c>
      <c r="B139" s="234" t="s">
        <v>3855</v>
      </c>
      <c r="C139" s="234" t="s">
        <v>3856</v>
      </c>
      <c r="D139" s="234" t="s">
        <v>3857</v>
      </c>
      <c r="E139" s="234" t="s">
        <v>19</v>
      </c>
      <c r="F139" s="234" t="s">
        <v>19</v>
      </c>
      <c r="G139" s="234" t="s">
        <v>19</v>
      </c>
      <c r="H139" s="234" t="s">
        <v>3858</v>
      </c>
      <c r="I139" s="234" t="s">
        <v>3859</v>
      </c>
      <c r="J139" s="234" t="s">
        <v>3860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3861</v>
      </c>
      <c r="B140" s="234" t="s">
        <v>3862</v>
      </c>
      <c r="C140" s="234" t="s">
        <v>3863</v>
      </c>
      <c r="D140" s="234" t="s">
        <v>3864</v>
      </c>
      <c r="E140" s="234" t="s">
        <v>19</v>
      </c>
      <c r="F140" s="234" t="s">
        <v>19</v>
      </c>
      <c r="G140" s="234" t="s">
        <v>19</v>
      </c>
      <c r="H140" s="234" t="s">
        <v>3865</v>
      </c>
      <c r="I140" s="234" t="s">
        <v>3588</v>
      </c>
      <c r="J140" s="234" t="s">
        <v>3866</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3867</v>
      </c>
      <c r="B141" s="234" t="s">
        <v>3868</v>
      </c>
      <c r="C141" s="234" t="s">
        <v>3869</v>
      </c>
      <c r="D141" s="234" t="s">
        <v>19</v>
      </c>
      <c r="E141" s="234" t="s">
        <v>3870</v>
      </c>
      <c r="F141" s="234" t="s">
        <v>19</v>
      </c>
      <c r="G141" s="234" t="s">
        <v>19</v>
      </c>
      <c r="H141" s="234" t="s">
        <v>3871</v>
      </c>
      <c r="I141" s="234" t="s">
        <v>3588</v>
      </c>
      <c r="J141" s="234" t="s">
        <v>3872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3873</v>
      </c>
      <c r="B142" s="234" t="s">
        <v>3874</v>
      </c>
      <c r="C142" s="234" t="s">
        <v>3875</v>
      </c>
      <c r="D142" s="234" t="s">
        <v>3876</v>
      </c>
      <c r="E142" s="234" t="s">
        <v>3870</v>
      </c>
      <c r="F142" s="234" t="s">
        <v>19</v>
      </c>
      <c r="G142" s="234" t="s">
        <v>19</v>
      </c>
      <c r="H142" s="234" t="s">
        <v>3877</v>
      </c>
      <c r="I142" s="234" t="s">
        <v>3878</v>
      </c>
      <c r="J142" s="234" t="s">
        <v>3879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608</v>
      </c>
      <c r="B143" s="233" t="s">
        <v>3880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3881</v>
      </c>
      <c r="B144" s="234" t="s">
        <v>3882</v>
      </c>
      <c r="C144" s="234" t="s">
        <v>3883</v>
      </c>
      <c r="D144" s="234" t="s">
        <v>19</v>
      </c>
      <c r="E144" s="234" t="s">
        <v>19</v>
      </c>
      <c r="F144" s="234" t="s">
        <v>19</v>
      </c>
      <c r="G144" s="234" t="s">
        <v>19</v>
      </c>
      <c r="H144" s="234" t="s">
        <v>3884</v>
      </c>
      <c r="I144" s="234" t="s">
        <v>19</v>
      </c>
      <c r="J144" s="234" t="s">
        <v>3885</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3886</v>
      </c>
      <c r="B145" s="234" t="s">
        <v>3887</v>
      </c>
      <c r="C145" s="234" t="s">
        <v>3888</v>
      </c>
      <c r="D145" s="234" t="s">
        <v>19</v>
      </c>
      <c r="E145" s="234" t="s">
        <v>19</v>
      </c>
      <c r="F145" s="234" t="s">
        <v>19</v>
      </c>
      <c r="G145" s="234" t="s">
        <v>19</v>
      </c>
      <c r="H145" s="234" t="s">
        <v>3889</v>
      </c>
      <c r="I145" s="234" t="s">
        <v>19</v>
      </c>
      <c r="J145" s="234" t="s">
        <v>3890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3891</v>
      </c>
      <c r="B146" s="234" t="s">
        <v>3892</v>
      </c>
      <c r="C146" s="234" t="s">
        <v>3893</v>
      </c>
      <c r="D146" s="234" t="s">
        <v>3894</v>
      </c>
      <c r="E146" s="234" t="s">
        <v>19</v>
      </c>
      <c r="F146" s="234" t="s">
        <v>19</v>
      </c>
      <c r="G146" s="234" t="s">
        <v>19</v>
      </c>
      <c r="H146" s="234" t="s">
        <v>3895</v>
      </c>
      <c r="I146" s="234" t="s">
        <v>19</v>
      </c>
      <c r="J146" s="234" t="s">
        <v>3896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3897</v>
      </c>
      <c r="B147" s="232" t="s">
        <v>3898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630</v>
      </c>
      <c r="B148" s="233" t="s">
        <v>3899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3900</v>
      </c>
      <c r="B149" s="234" t="s">
        <v>3901</v>
      </c>
      <c r="C149" s="234" t="s">
        <v>3902</v>
      </c>
      <c r="D149" s="234" t="s">
        <v>3360</v>
      </c>
      <c r="E149" s="234" t="s">
        <v>3146</v>
      </c>
      <c r="F149" s="234" t="s">
        <v>19</v>
      </c>
      <c r="G149" s="234" t="s">
        <v>19</v>
      </c>
      <c r="H149" s="234" t="s">
        <v>3903</v>
      </c>
      <c r="I149" s="234" t="s">
        <v>19</v>
      </c>
      <c r="J149" s="234" t="s">
        <v>3904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3905</v>
      </c>
      <c r="B150" s="234" t="s">
        <v>3906</v>
      </c>
      <c r="C150" s="234" t="s">
        <v>3151</v>
      </c>
      <c r="D150" s="234" t="s">
        <v>3152</v>
      </c>
      <c r="E150" s="234" t="s">
        <v>19</v>
      </c>
      <c r="F150" s="234" t="s">
        <v>3154</v>
      </c>
      <c r="G150" s="234" t="s">
        <v>19</v>
      </c>
      <c r="H150" s="234" t="s">
        <v>3907</v>
      </c>
      <c r="I150" s="234" t="s">
        <v>19</v>
      </c>
      <c r="J150" s="234" t="s">
        <v>3908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634</v>
      </c>
      <c r="B151" s="233" t="s">
        <v>3909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3910</v>
      </c>
      <c r="B152" s="234" t="s">
        <v>3911</v>
      </c>
      <c r="C152" s="234" t="s">
        <v>3912</v>
      </c>
      <c r="D152" s="234" t="s">
        <v>19</v>
      </c>
      <c r="E152" s="234" t="s">
        <v>19</v>
      </c>
      <c r="F152" s="234" t="s">
        <v>19</v>
      </c>
      <c r="G152" s="234" t="s">
        <v>19</v>
      </c>
      <c r="H152" s="234" t="s">
        <v>3913</v>
      </c>
      <c r="I152" s="234" t="s">
        <v>3914</v>
      </c>
      <c r="J152" s="234" t="s">
        <v>3915</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3916</v>
      </c>
      <c r="B153" s="234" t="s">
        <v>3917</v>
      </c>
      <c r="C153" s="234" t="s">
        <v>3918</v>
      </c>
      <c r="D153" s="234" t="s">
        <v>3919</v>
      </c>
      <c r="E153" s="234" t="s">
        <v>19</v>
      </c>
      <c r="F153" s="234" t="s">
        <v>3920</v>
      </c>
      <c r="G153" s="234" t="s">
        <v>19</v>
      </c>
      <c r="H153" s="234" t="s">
        <v>3921</v>
      </c>
      <c r="I153" s="234" t="s">
        <v>3922</v>
      </c>
      <c r="J153" s="234" t="s">
        <v>3923</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3924</v>
      </c>
      <c r="B154" s="234" t="s">
        <v>3925</v>
      </c>
      <c r="C154" s="234" t="s">
        <v>3926</v>
      </c>
      <c r="D154" s="234" t="s">
        <v>19</v>
      </c>
      <c r="E154" s="234" t="s">
        <v>19</v>
      </c>
      <c r="F154" s="234" t="s">
        <v>3927</v>
      </c>
      <c r="G154" s="234" t="s">
        <v>19</v>
      </c>
      <c r="H154" s="234" t="s">
        <v>3928</v>
      </c>
      <c r="I154" s="234" t="s">
        <v>19</v>
      </c>
      <c r="J154" s="234" t="s">
        <v>3929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3930</v>
      </c>
      <c r="B155" s="234" t="s">
        <v>3931</v>
      </c>
      <c r="C155" s="234" t="s">
        <v>3932</v>
      </c>
      <c r="D155" s="234" t="s">
        <v>19</v>
      </c>
      <c r="E155" s="234" t="s">
        <v>19</v>
      </c>
      <c r="F155" s="234" t="s">
        <v>19</v>
      </c>
      <c r="G155" s="234" t="s">
        <v>19</v>
      </c>
      <c r="H155" s="234" t="s">
        <v>3933</v>
      </c>
      <c r="I155" s="234" t="s">
        <v>3934</v>
      </c>
      <c r="J155" s="234" t="s">
        <v>3935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3936</v>
      </c>
      <c r="B156" s="234" t="s">
        <v>3937</v>
      </c>
      <c r="C156" s="234" t="s">
        <v>3938</v>
      </c>
      <c r="D156" s="234" t="s">
        <v>19</v>
      </c>
      <c r="E156" s="234" t="s">
        <v>19</v>
      </c>
      <c r="F156" s="234" t="s">
        <v>19</v>
      </c>
      <c r="G156" s="234" t="s">
        <v>19</v>
      </c>
      <c r="H156" s="234" t="s">
        <v>3939</v>
      </c>
      <c r="I156" s="234" t="s">
        <v>19</v>
      </c>
      <c r="J156" s="234" t="s">
        <v>3940</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3941</v>
      </c>
      <c r="B157" s="234" t="s">
        <v>3942</v>
      </c>
      <c r="C157" s="234" t="s">
        <v>3943</v>
      </c>
      <c r="D157" s="234" t="s">
        <v>3944</v>
      </c>
      <c r="E157" s="234" t="s">
        <v>19</v>
      </c>
      <c r="F157" s="234" t="s">
        <v>19</v>
      </c>
      <c r="G157" s="234" t="s">
        <v>19</v>
      </c>
      <c r="H157" s="234" t="s">
        <v>3945</v>
      </c>
      <c r="I157" s="234" t="s">
        <v>19</v>
      </c>
      <c r="J157" s="234" t="s">
        <v>3946</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3947</v>
      </c>
      <c r="B158" s="234" t="s">
        <v>3948</v>
      </c>
      <c r="C158" s="234" t="s">
        <v>3949</v>
      </c>
      <c r="D158" s="234" t="s">
        <v>3950</v>
      </c>
      <c r="E158" s="234" t="s">
        <v>19</v>
      </c>
      <c r="F158" s="234" t="s">
        <v>19</v>
      </c>
      <c r="G158" s="234" t="s">
        <v>19</v>
      </c>
      <c r="H158" s="234" t="s">
        <v>19</v>
      </c>
      <c r="I158" s="234" t="s">
        <v>19</v>
      </c>
      <c r="J158" s="234" t="s">
        <v>3951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3952</v>
      </c>
      <c r="B159" s="234" t="s">
        <v>3953</v>
      </c>
      <c r="C159" s="234" t="s">
        <v>3954</v>
      </c>
      <c r="D159" s="234" t="s">
        <v>3955</v>
      </c>
      <c r="E159" s="234" t="s">
        <v>19</v>
      </c>
      <c r="F159" s="234" t="s">
        <v>3956</v>
      </c>
      <c r="G159" s="234" t="s">
        <v>19</v>
      </c>
      <c r="H159" s="234" t="s">
        <v>3957</v>
      </c>
      <c r="I159" s="234" t="s">
        <v>3958</v>
      </c>
      <c r="J159" s="234" t="s">
        <v>3959</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638</v>
      </c>
      <c r="B160" s="233" t="s">
        <v>3960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3961</v>
      </c>
      <c r="B161" s="234" t="s">
        <v>3962</v>
      </c>
      <c r="C161" s="234" t="s">
        <v>3963</v>
      </c>
      <c r="D161" s="234" t="s">
        <v>3964</v>
      </c>
      <c r="E161" s="234" t="s">
        <v>19</v>
      </c>
      <c r="F161" s="234" t="s">
        <v>19</v>
      </c>
      <c r="G161" s="234" t="s">
        <v>3965</v>
      </c>
      <c r="H161" s="234" t="s">
        <v>3966</v>
      </c>
      <c r="I161" s="234" t="s">
        <v>3967</v>
      </c>
      <c r="J161" s="234" t="s">
        <v>3968</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3969</v>
      </c>
      <c r="B162" s="234" t="s">
        <v>3970</v>
      </c>
      <c r="C162" s="234" t="s">
        <v>3971</v>
      </c>
      <c r="D162" s="234" t="s">
        <v>3972</v>
      </c>
      <c r="E162" s="234" t="s">
        <v>19</v>
      </c>
      <c r="F162" s="234" t="s">
        <v>19</v>
      </c>
      <c r="G162" s="234" t="s">
        <v>19</v>
      </c>
      <c r="H162" s="234" t="s">
        <v>3973</v>
      </c>
      <c r="I162" s="234" t="s">
        <v>19</v>
      </c>
      <c r="J162" s="234" t="s">
        <v>3974</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3975</v>
      </c>
      <c r="B163" s="234" t="s">
        <v>3976</v>
      </c>
      <c r="C163" s="234" t="s">
        <v>3977</v>
      </c>
      <c r="D163" s="234" t="s">
        <v>3972</v>
      </c>
      <c r="E163" s="234" t="s">
        <v>19</v>
      </c>
      <c r="F163" s="234" t="s">
        <v>3978</v>
      </c>
      <c r="G163" s="234" t="s">
        <v>19</v>
      </c>
      <c r="H163" s="234" t="s">
        <v>3979</v>
      </c>
      <c r="I163" s="234" t="s">
        <v>19</v>
      </c>
      <c r="J163" s="234" t="s">
        <v>3980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3981</v>
      </c>
      <c r="B164" s="234" t="s">
        <v>3982</v>
      </c>
      <c r="C164" s="234" t="s">
        <v>3983</v>
      </c>
      <c r="D164" s="234" t="s">
        <v>3984</v>
      </c>
      <c r="E164" s="234" t="s">
        <v>19</v>
      </c>
      <c r="F164" s="234" t="s">
        <v>19</v>
      </c>
      <c r="G164" s="234" t="s">
        <v>19</v>
      </c>
      <c r="H164" s="234" t="s">
        <v>3985</v>
      </c>
      <c r="I164" s="234" t="s">
        <v>3986</v>
      </c>
      <c r="J164" s="234" t="s">
        <v>3987</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3988</v>
      </c>
      <c r="B165" s="234" t="s">
        <v>3989</v>
      </c>
      <c r="C165" s="234" t="s">
        <v>3990</v>
      </c>
      <c r="D165" s="234" t="s">
        <v>19</v>
      </c>
      <c r="E165" s="234" t="s">
        <v>19</v>
      </c>
      <c r="F165" s="234" t="s">
        <v>19</v>
      </c>
      <c r="G165" s="234" t="s">
        <v>19</v>
      </c>
      <c r="H165" s="234" t="s">
        <v>3991</v>
      </c>
      <c r="I165" s="234" t="s">
        <v>19</v>
      </c>
      <c r="J165" s="234" t="s">
        <v>3992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3993</v>
      </c>
      <c r="B166" s="234" t="s">
        <v>3994</v>
      </c>
      <c r="C166" s="234" t="s">
        <v>3995</v>
      </c>
      <c r="D166" s="234" t="s">
        <v>3996</v>
      </c>
      <c r="E166" s="234" t="s">
        <v>19</v>
      </c>
      <c r="F166" s="234" t="s">
        <v>19</v>
      </c>
      <c r="G166" s="234" t="s">
        <v>19</v>
      </c>
      <c r="H166" s="234" t="s">
        <v>3997</v>
      </c>
      <c r="I166" s="234" t="s">
        <v>3998</v>
      </c>
      <c r="J166" s="234" t="s">
        <v>3999</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4000</v>
      </c>
      <c r="B167" s="234" t="s">
        <v>4001</v>
      </c>
      <c r="C167" s="234" t="s">
        <v>4002</v>
      </c>
      <c r="D167" s="234" t="s">
        <v>19</v>
      </c>
      <c r="E167" s="234" t="s">
        <v>19</v>
      </c>
      <c r="F167" s="234" t="s">
        <v>19</v>
      </c>
      <c r="G167" s="234" t="s">
        <v>19</v>
      </c>
      <c r="H167" s="234" t="s">
        <v>4003</v>
      </c>
      <c r="I167" s="234" t="s">
        <v>4004</v>
      </c>
      <c r="J167" s="234" t="s">
        <v>4005</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4006</v>
      </c>
      <c r="B168" s="234" t="s">
        <v>4007</v>
      </c>
      <c r="C168" s="234" t="s">
        <v>4008</v>
      </c>
      <c r="D168" s="234" t="s">
        <v>4009</v>
      </c>
      <c r="E168" s="234" t="s">
        <v>19</v>
      </c>
      <c r="F168" s="234" t="s">
        <v>19</v>
      </c>
      <c r="G168" s="234" t="s">
        <v>19</v>
      </c>
      <c r="H168" s="234" t="s">
        <v>4010</v>
      </c>
      <c r="I168" s="234" t="s">
        <v>19</v>
      </c>
      <c r="J168" s="234" t="s">
        <v>4011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4012</v>
      </c>
      <c r="B169" s="234" t="s">
        <v>4013</v>
      </c>
      <c r="C169" s="234" t="s">
        <v>4014</v>
      </c>
      <c r="D169" s="234" t="s">
        <v>4015</v>
      </c>
      <c r="E169" s="234" t="s">
        <v>19</v>
      </c>
      <c r="F169" s="234" t="s">
        <v>19</v>
      </c>
      <c r="G169" s="234" t="s">
        <v>4016</v>
      </c>
      <c r="H169" s="234" t="s">
        <v>4017</v>
      </c>
      <c r="I169" s="234" t="s">
        <v>4018</v>
      </c>
      <c r="J169" s="234" t="s">
        <v>4019</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4020</v>
      </c>
      <c r="B170" s="234" t="s">
        <v>4021</v>
      </c>
      <c r="C170" s="234" t="s">
        <v>4022</v>
      </c>
      <c r="D170" s="234" t="s">
        <v>4023</v>
      </c>
      <c r="E170" s="234" t="s">
        <v>19</v>
      </c>
      <c r="F170" s="234" t="s">
        <v>19</v>
      </c>
      <c r="G170" s="234" t="s">
        <v>19</v>
      </c>
      <c r="H170" s="234" t="s">
        <v>4024</v>
      </c>
      <c r="I170" s="234" t="s">
        <v>4025</v>
      </c>
      <c r="J170" s="234" t="s">
        <v>4026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4027</v>
      </c>
      <c r="B171" s="234" t="s">
        <v>4028</v>
      </c>
      <c r="C171" s="234" t="s">
        <v>4022</v>
      </c>
      <c r="D171" s="234" t="s">
        <v>4029</v>
      </c>
      <c r="E171" s="234" t="s">
        <v>19</v>
      </c>
      <c r="F171" s="234" t="s">
        <v>19</v>
      </c>
      <c r="G171" s="234" t="s">
        <v>4030</v>
      </c>
      <c r="H171" s="234" t="s">
        <v>4024</v>
      </c>
      <c r="I171" s="234" t="s">
        <v>4031</v>
      </c>
      <c r="J171" s="234" t="s">
        <v>4032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4033</v>
      </c>
      <c r="B172" s="234" t="s">
        <v>4034</v>
      </c>
      <c r="C172" s="234" t="s">
        <v>4035</v>
      </c>
      <c r="D172" s="234" t="s">
        <v>4036</v>
      </c>
      <c r="E172" s="234" t="s">
        <v>19</v>
      </c>
      <c r="F172" s="234" t="s">
        <v>19</v>
      </c>
      <c r="G172" s="234" t="s">
        <v>19</v>
      </c>
      <c r="H172" s="234" t="s">
        <v>4037</v>
      </c>
      <c r="I172" s="234" t="s">
        <v>19</v>
      </c>
      <c r="J172" s="234" t="s">
        <v>4038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642</v>
      </c>
      <c r="B173" s="233" t="s">
        <v>4039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4040</v>
      </c>
      <c r="B174" s="234" t="s">
        <v>4041</v>
      </c>
      <c r="C174" s="234" t="s">
        <v>4042</v>
      </c>
      <c r="D174" s="234" t="s">
        <v>4043</v>
      </c>
      <c r="E174" s="234" t="s">
        <v>4044</v>
      </c>
      <c r="F174" s="234" t="s">
        <v>19</v>
      </c>
      <c r="G174" s="234" t="s">
        <v>19</v>
      </c>
      <c r="H174" s="234" t="s">
        <v>4045</v>
      </c>
      <c r="I174" s="234" t="s">
        <v>4046</v>
      </c>
      <c r="J174" s="234" t="s">
        <v>4047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4048</v>
      </c>
      <c r="B175" s="234" t="s">
        <v>4049</v>
      </c>
      <c r="C175" s="234" t="s">
        <v>4050</v>
      </c>
      <c r="D175" s="234" t="s">
        <v>19</v>
      </c>
      <c r="E175" s="234" t="s">
        <v>4051</v>
      </c>
      <c r="F175" s="234" t="s">
        <v>19</v>
      </c>
      <c r="G175" s="234" t="s">
        <v>19</v>
      </c>
      <c r="H175" s="234" t="s">
        <v>4052</v>
      </c>
      <c r="I175" s="234" t="s">
        <v>19</v>
      </c>
      <c r="J175" s="234" t="s">
        <v>4053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4054</v>
      </c>
      <c r="B176" s="234" t="s">
        <v>4055</v>
      </c>
      <c r="C176" s="234" t="s">
        <v>4056</v>
      </c>
      <c r="D176" s="234" t="s">
        <v>19</v>
      </c>
      <c r="E176" s="234" t="s">
        <v>4057</v>
      </c>
      <c r="F176" s="234" t="s">
        <v>19</v>
      </c>
      <c r="G176" s="234" t="s">
        <v>19</v>
      </c>
      <c r="H176" s="234" t="s">
        <v>4058</v>
      </c>
      <c r="I176" s="234" t="s">
        <v>4059</v>
      </c>
      <c r="J176" s="234" t="s">
        <v>4060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647</v>
      </c>
      <c r="B177" s="233" t="s">
        <v>4061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4062</v>
      </c>
      <c r="B178" s="234" t="s">
        <v>4063</v>
      </c>
      <c r="C178" s="234" t="s">
        <v>4064</v>
      </c>
      <c r="D178" s="234" t="s">
        <v>4065</v>
      </c>
      <c r="E178" s="234" t="s">
        <v>4066</v>
      </c>
      <c r="F178" s="234" t="s">
        <v>4067</v>
      </c>
      <c r="G178" s="234" t="s">
        <v>19</v>
      </c>
      <c r="H178" s="234" t="s">
        <v>4068</v>
      </c>
      <c r="I178" s="234" t="s">
        <v>4069</v>
      </c>
      <c r="J178" s="234" t="s">
        <v>4070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651</v>
      </c>
      <c r="B179" s="233" t="s">
        <v>4071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4072</v>
      </c>
      <c r="B180" s="234" t="s">
        <v>4073</v>
      </c>
      <c r="C180" s="234" t="s">
        <v>4074</v>
      </c>
      <c r="D180" s="234" t="s">
        <v>4065</v>
      </c>
      <c r="E180" s="234" t="s">
        <v>4075</v>
      </c>
      <c r="F180" s="234" t="s">
        <v>19</v>
      </c>
      <c r="G180" s="234" t="s">
        <v>19</v>
      </c>
      <c r="H180" s="234" t="s">
        <v>4076</v>
      </c>
      <c r="I180" s="234" t="s">
        <v>3588</v>
      </c>
      <c r="J180" s="234" t="s">
        <v>4077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4078</v>
      </c>
      <c r="B181" s="234" t="s">
        <v>4079</v>
      </c>
      <c r="C181" s="234" t="s">
        <v>4080</v>
      </c>
      <c r="D181" s="234" t="s">
        <v>4081</v>
      </c>
      <c r="E181" s="234" t="s">
        <v>19</v>
      </c>
      <c r="F181" s="234" t="s">
        <v>19</v>
      </c>
      <c r="G181" s="234" t="s">
        <v>19</v>
      </c>
      <c r="H181" s="234" t="s">
        <v>4082</v>
      </c>
      <c r="I181" s="234" t="s">
        <v>4083</v>
      </c>
      <c r="J181" s="234" t="s">
        <v>4084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4085</v>
      </c>
      <c r="B182" s="234" t="s">
        <v>4086</v>
      </c>
      <c r="C182" s="234" t="s">
        <v>4087</v>
      </c>
      <c r="D182" s="234" t="s">
        <v>4088</v>
      </c>
      <c r="E182" s="234" t="s">
        <v>19</v>
      </c>
      <c r="F182" s="234" t="s">
        <v>19</v>
      </c>
      <c r="G182" s="234" t="s">
        <v>19</v>
      </c>
      <c r="H182" s="234" t="s">
        <v>4089</v>
      </c>
      <c r="I182" s="234" t="s">
        <v>3588</v>
      </c>
      <c r="J182" s="234" t="s">
        <v>4090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4091</v>
      </c>
      <c r="B183" s="232" t="s">
        <v>4092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681</v>
      </c>
      <c r="B184" s="233" t="s">
        <v>4093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4094</v>
      </c>
      <c r="B185" s="234" t="s">
        <v>4095</v>
      </c>
      <c r="C185" s="234" t="s">
        <v>4096</v>
      </c>
      <c r="D185" s="234" t="s">
        <v>3360</v>
      </c>
      <c r="E185" s="234" t="s">
        <v>4097</v>
      </c>
      <c r="F185" s="234" t="s">
        <v>19</v>
      </c>
      <c r="G185" s="234" t="s">
        <v>19</v>
      </c>
      <c r="H185" s="234" t="s">
        <v>4098</v>
      </c>
      <c r="I185" s="234" t="s">
        <v>19</v>
      </c>
      <c r="J185" s="234" t="s">
        <v>4099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4100</v>
      </c>
      <c r="B186" s="234" t="s">
        <v>4101</v>
      </c>
      <c r="C186" s="234" t="s">
        <v>3365</v>
      </c>
      <c r="D186" s="234" t="s">
        <v>4102</v>
      </c>
      <c r="E186" s="234" t="s">
        <v>19</v>
      </c>
      <c r="F186" s="234" t="s">
        <v>19</v>
      </c>
      <c r="G186" s="234" t="s">
        <v>19</v>
      </c>
      <c r="H186" s="234" t="s">
        <v>4103</v>
      </c>
      <c r="I186" s="234" t="s">
        <v>19</v>
      </c>
      <c r="J186" s="234" t="s">
        <v>4104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685</v>
      </c>
      <c r="B187" s="233" t="s">
        <v>4105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4106</v>
      </c>
      <c r="B188" s="234" t="s">
        <v>4107</v>
      </c>
      <c r="C188" s="234" t="s">
        <v>4108</v>
      </c>
      <c r="D188" s="234" t="s">
        <v>4109</v>
      </c>
      <c r="E188" s="234" t="s">
        <v>19</v>
      </c>
      <c r="F188" s="234" t="s">
        <v>4110</v>
      </c>
      <c r="G188" s="234" t="s">
        <v>19</v>
      </c>
      <c r="H188" s="234" t="s">
        <v>4111</v>
      </c>
      <c r="I188" s="234" t="s">
        <v>4112</v>
      </c>
      <c r="J188" s="234" t="s">
        <v>4113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4114</v>
      </c>
      <c r="B189" s="234" t="s">
        <v>4115</v>
      </c>
      <c r="C189" s="234" t="s">
        <v>4116</v>
      </c>
      <c r="D189" s="234" t="s">
        <v>4117</v>
      </c>
      <c r="E189" s="234" t="s">
        <v>19</v>
      </c>
      <c r="F189" s="234" t="s">
        <v>19</v>
      </c>
      <c r="G189" s="234" t="s">
        <v>19</v>
      </c>
      <c r="H189" s="234" t="s">
        <v>4118</v>
      </c>
      <c r="I189" s="234" t="s">
        <v>19</v>
      </c>
      <c r="J189" s="234" t="s">
        <v>4119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4120</v>
      </c>
      <c r="B190" s="234" t="s">
        <v>4121</v>
      </c>
      <c r="C190" s="234" t="s">
        <v>4122</v>
      </c>
      <c r="D190" s="234" t="s">
        <v>4123</v>
      </c>
      <c r="E190" s="234" t="s">
        <v>19</v>
      </c>
      <c r="F190" s="234" t="s">
        <v>4124</v>
      </c>
      <c r="G190" s="234" t="s">
        <v>19</v>
      </c>
      <c r="H190" s="234" t="s">
        <v>4125</v>
      </c>
      <c r="I190" s="234" t="s">
        <v>19</v>
      </c>
      <c r="J190" s="234" t="s">
        <v>4126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4127</v>
      </c>
      <c r="B191" s="234" t="s">
        <v>4128</v>
      </c>
      <c r="C191" s="234" t="s">
        <v>4129</v>
      </c>
      <c r="D191" s="234" t="s">
        <v>19</v>
      </c>
      <c r="E191" s="234" t="s">
        <v>19</v>
      </c>
      <c r="F191" s="234" t="s">
        <v>19</v>
      </c>
      <c r="G191" s="234" t="s">
        <v>19</v>
      </c>
      <c r="H191" s="234" t="s">
        <v>4130</v>
      </c>
      <c r="I191" s="234" t="s">
        <v>19</v>
      </c>
      <c r="J191" s="234" t="s">
        <v>4131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4132</v>
      </c>
      <c r="B192" s="234" t="s">
        <v>4133</v>
      </c>
      <c r="C192" s="234" t="s">
        <v>4134</v>
      </c>
      <c r="D192" s="234" t="s">
        <v>4135</v>
      </c>
      <c r="E192" s="234" t="s">
        <v>4136</v>
      </c>
      <c r="F192" s="234" t="s">
        <v>19</v>
      </c>
      <c r="G192" s="234" t="s">
        <v>19</v>
      </c>
      <c r="H192" s="234" t="s">
        <v>4137</v>
      </c>
      <c r="I192" s="234" t="s">
        <v>19</v>
      </c>
      <c r="J192" s="234" t="s">
        <v>4138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689</v>
      </c>
      <c r="B193" s="233" t="s">
        <v>4139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4140</v>
      </c>
      <c r="B194" s="234" t="s">
        <v>4141</v>
      </c>
      <c r="C194" s="234" t="s">
        <v>4142</v>
      </c>
      <c r="D194" s="234" t="s">
        <v>4135</v>
      </c>
      <c r="E194" s="234" t="s">
        <v>4136</v>
      </c>
      <c r="F194" s="234" t="s">
        <v>4143</v>
      </c>
      <c r="G194" s="234" t="s">
        <v>19</v>
      </c>
      <c r="H194" s="234" t="s">
        <v>4144</v>
      </c>
      <c r="I194" s="234" t="s">
        <v>19</v>
      </c>
      <c r="J194" s="234" t="s">
        <v>4145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4146</v>
      </c>
      <c r="B195" s="234" t="s">
        <v>4147</v>
      </c>
      <c r="C195" s="234" t="s">
        <v>4148</v>
      </c>
      <c r="D195" s="234" t="s">
        <v>4149</v>
      </c>
      <c r="E195" s="234" t="s">
        <v>19</v>
      </c>
      <c r="F195" s="234" t="s">
        <v>19</v>
      </c>
      <c r="G195" s="234" t="s">
        <v>19</v>
      </c>
      <c r="H195" s="234" t="s">
        <v>4150</v>
      </c>
      <c r="I195" s="234" t="s">
        <v>19</v>
      </c>
      <c r="J195" s="234" t="s">
        <v>4151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4152</v>
      </c>
      <c r="B196" s="234" t="s">
        <v>4153</v>
      </c>
      <c r="C196" s="234" t="s">
        <v>4154</v>
      </c>
      <c r="D196" s="234" t="s">
        <v>19</v>
      </c>
      <c r="E196" s="234" t="s">
        <v>4155</v>
      </c>
      <c r="F196" s="234" t="s">
        <v>19</v>
      </c>
      <c r="G196" s="234" t="s">
        <v>19</v>
      </c>
      <c r="H196" s="234" t="s">
        <v>4156</v>
      </c>
      <c r="I196" s="234" t="s">
        <v>19</v>
      </c>
      <c r="J196" s="234" t="s">
        <v>4157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4158</v>
      </c>
      <c r="B197" s="234" t="s">
        <v>4159</v>
      </c>
      <c r="C197" s="234" t="s">
        <v>4160</v>
      </c>
      <c r="D197" s="234" t="s">
        <v>19</v>
      </c>
      <c r="E197" s="234" t="s">
        <v>19</v>
      </c>
      <c r="F197" s="234" t="s">
        <v>19</v>
      </c>
      <c r="G197" s="234" t="s">
        <v>19</v>
      </c>
      <c r="H197" s="234" t="s">
        <v>4161</v>
      </c>
      <c r="I197" s="234" t="s">
        <v>19</v>
      </c>
      <c r="J197" s="234" t="s">
        <v>4162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4163</v>
      </c>
      <c r="B198" s="234" t="s">
        <v>4164</v>
      </c>
      <c r="C198" s="234" t="s">
        <v>4165</v>
      </c>
      <c r="D198" s="234" t="s">
        <v>4166</v>
      </c>
      <c r="E198" s="234" t="s">
        <v>19</v>
      </c>
      <c r="F198" s="234" t="s">
        <v>19</v>
      </c>
      <c r="G198" s="234" t="s">
        <v>19</v>
      </c>
      <c r="H198" s="234" t="s">
        <v>4167</v>
      </c>
      <c r="I198" s="234" t="s">
        <v>19</v>
      </c>
      <c r="J198" s="234" t="s">
        <v>4168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693</v>
      </c>
      <c r="B199" s="233" t="s">
        <v>4169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4170</v>
      </c>
      <c r="B200" s="234" t="s">
        <v>4171</v>
      </c>
      <c r="C200" s="234" t="s">
        <v>4172</v>
      </c>
      <c r="D200" s="234" t="s">
        <v>19</v>
      </c>
      <c r="E200" s="234" t="s">
        <v>19</v>
      </c>
      <c r="F200" s="234" t="s">
        <v>19</v>
      </c>
      <c r="G200" s="234" t="s">
        <v>19</v>
      </c>
      <c r="H200" s="234" t="s">
        <v>4173</v>
      </c>
      <c r="I200" s="234" t="s">
        <v>19</v>
      </c>
      <c r="J200" s="234" t="s">
        <v>19</v>
      </c>
      <c r="K200" s="237">
        <f>IF(COUNTIF(L200:AY200,"&lt;&gt;")=0,"",SUMPRODUCT(((Recommendations[ImplStatus]="Implemented")+(Recommendations[ImplStatus]="Compensated"))*ISNUMBER(MATCH(Recommendations[Id],L200:AY200,0)))/COUNTIF(L200:AY200,"&lt;&gt;"))</f>
        <v>0</v>
      </c>
      <c r="L200" s="240" t="s">
        <v>65</v>
      </c>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4174</v>
      </c>
      <c r="B201" s="234" t="s">
        <v>4175</v>
      </c>
      <c r="C201" s="234" t="s">
        <v>4176</v>
      </c>
      <c r="D201" s="234" t="s">
        <v>4177</v>
      </c>
      <c r="E201" s="234" t="s">
        <v>19</v>
      </c>
      <c r="F201" s="234" t="s">
        <v>19</v>
      </c>
      <c r="G201" s="234" t="s">
        <v>19</v>
      </c>
      <c r="H201" s="234" t="s">
        <v>4178</v>
      </c>
      <c r="I201" s="234" t="s">
        <v>19</v>
      </c>
      <c r="J201" s="234" t="s">
        <v>4179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4180</v>
      </c>
      <c r="B202" s="234" t="s">
        <v>4181</v>
      </c>
      <c r="C202" s="234" t="s">
        <v>4182</v>
      </c>
      <c r="D202" s="234" t="s">
        <v>19</v>
      </c>
      <c r="E202" s="234" t="s">
        <v>19</v>
      </c>
      <c r="F202" s="234" t="s">
        <v>19</v>
      </c>
      <c r="G202" s="234" t="s">
        <v>19</v>
      </c>
      <c r="H202" s="234" t="s">
        <v>4183</v>
      </c>
      <c r="I202" s="234" t="s">
        <v>19</v>
      </c>
      <c r="J202" s="234" t="s">
        <v>4184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4185</v>
      </c>
      <c r="B203" s="234" t="s">
        <v>4186</v>
      </c>
      <c r="C203" s="234" t="s">
        <v>4187</v>
      </c>
      <c r="D203" s="234" t="s">
        <v>4188</v>
      </c>
      <c r="E203" s="234" t="s">
        <v>19</v>
      </c>
      <c r="F203" s="234" t="s">
        <v>19</v>
      </c>
      <c r="G203" s="234" t="s">
        <v>19</v>
      </c>
      <c r="H203" s="234" t="s">
        <v>4189</v>
      </c>
      <c r="I203" s="234" t="s">
        <v>19</v>
      </c>
      <c r="J203" s="234" t="s">
        <v>4190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4191</v>
      </c>
      <c r="B204" s="234" t="s">
        <v>4192</v>
      </c>
      <c r="C204" s="234" t="s">
        <v>4193</v>
      </c>
      <c r="D204" s="234" t="s">
        <v>19</v>
      </c>
      <c r="E204" s="234" t="s">
        <v>19</v>
      </c>
      <c r="F204" s="234" t="s">
        <v>19</v>
      </c>
      <c r="G204" s="234" t="s">
        <v>19</v>
      </c>
      <c r="H204" s="234" t="s">
        <v>4194</v>
      </c>
      <c r="I204" s="234" t="s">
        <v>19</v>
      </c>
      <c r="J204" s="234" t="s">
        <v>4195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4196</v>
      </c>
      <c r="B205" s="234" t="s">
        <v>4197</v>
      </c>
      <c r="C205" s="234" t="s">
        <v>4198</v>
      </c>
      <c r="D205" s="234" t="s">
        <v>19</v>
      </c>
      <c r="E205" s="234" t="s">
        <v>19</v>
      </c>
      <c r="F205" s="234" t="s">
        <v>19</v>
      </c>
      <c r="G205" s="234" t="s">
        <v>19</v>
      </c>
      <c r="H205" s="234" t="s">
        <v>4199</v>
      </c>
      <c r="I205" s="234" t="s">
        <v>4200</v>
      </c>
      <c r="J205" s="234" t="s">
        <v>4201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4202</v>
      </c>
      <c r="B206" s="234" t="s">
        <v>4203</v>
      </c>
      <c r="C206" s="234" t="s">
        <v>4204</v>
      </c>
      <c r="D206" s="234" t="s">
        <v>19</v>
      </c>
      <c r="E206" s="234" t="s">
        <v>19</v>
      </c>
      <c r="F206" s="234" t="s">
        <v>19</v>
      </c>
      <c r="G206" s="234" t="s">
        <v>19</v>
      </c>
      <c r="H206" s="234" t="s">
        <v>4205</v>
      </c>
      <c r="I206" s="234" t="s">
        <v>19</v>
      </c>
      <c r="J206" s="234" t="s">
        <v>4206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4207</v>
      </c>
      <c r="B207" s="234" t="s">
        <v>4208</v>
      </c>
      <c r="C207" s="234" t="s">
        <v>4204</v>
      </c>
      <c r="D207" s="234" t="s">
        <v>4209</v>
      </c>
      <c r="E207" s="234" t="s">
        <v>19</v>
      </c>
      <c r="F207" s="234" t="s">
        <v>19</v>
      </c>
      <c r="G207" s="234" t="s">
        <v>19</v>
      </c>
      <c r="H207" s="234" t="s">
        <v>4210</v>
      </c>
      <c r="I207" s="234" t="s">
        <v>19</v>
      </c>
      <c r="J207" s="234" t="s">
        <v>4211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4212</v>
      </c>
      <c r="B208" s="234" t="s">
        <v>4213</v>
      </c>
      <c r="C208" s="234" t="s">
        <v>4214</v>
      </c>
      <c r="D208" s="234" t="s">
        <v>4209</v>
      </c>
      <c r="E208" s="234" t="s">
        <v>19</v>
      </c>
      <c r="F208" s="234" t="s">
        <v>4215</v>
      </c>
      <c r="G208" s="234" t="s">
        <v>4216</v>
      </c>
      <c r="H208" s="234" t="s">
        <v>4217</v>
      </c>
      <c r="I208" s="234" t="s">
        <v>4218</v>
      </c>
      <c r="J208" s="234" t="s">
        <v>4219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4220</v>
      </c>
      <c r="B209" s="234" t="s">
        <v>4221</v>
      </c>
      <c r="C209" s="234" t="s">
        <v>4222</v>
      </c>
      <c r="D209" s="234" t="s">
        <v>4223</v>
      </c>
      <c r="E209" s="234" t="s">
        <v>19</v>
      </c>
      <c r="F209" s="234" t="s">
        <v>4215</v>
      </c>
      <c r="G209" s="234" t="s">
        <v>4224</v>
      </c>
      <c r="H209" s="234" t="s">
        <v>4225</v>
      </c>
      <c r="I209" s="234" t="s">
        <v>4218</v>
      </c>
      <c r="J209" s="234" t="s">
        <v>4226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697</v>
      </c>
      <c r="B210" s="233" t="s">
        <v>4227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4228</v>
      </c>
      <c r="B211" s="234" t="s">
        <v>4229</v>
      </c>
      <c r="C211" s="234" t="s">
        <v>4230</v>
      </c>
      <c r="D211" s="234" t="s">
        <v>4231</v>
      </c>
      <c r="E211" s="234" t="s">
        <v>19</v>
      </c>
      <c r="F211" s="234" t="s">
        <v>19</v>
      </c>
      <c r="G211" s="234" t="s">
        <v>4232</v>
      </c>
      <c r="H211" s="234" t="s">
        <v>4233</v>
      </c>
      <c r="I211" s="234" t="s">
        <v>4234</v>
      </c>
      <c r="J211" s="234" t="s">
        <v>4235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4236</v>
      </c>
      <c r="B212" s="234" t="s">
        <v>4237</v>
      </c>
      <c r="C212" s="234" t="s">
        <v>4238</v>
      </c>
      <c r="D212" s="234" t="s">
        <v>4239</v>
      </c>
      <c r="E212" s="234" t="s">
        <v>19</v>
      </c>
      <c r="F212" s="234" t="s">
        <v>4240</v>
      </c>
      <c r="G212" s="234" t="s">
        <v>19</v>
      </c>
      <c r="H212" s="234" t="s">
        <v>19</v>
      </c>
      <c r="I212" s="234" t="s">
        <v>19</v>
      </c>
      <c r="J212" s="234" t="s">
        <v>4241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4242</v>
      </c>
      <c r="B213" s="234" t="s">
        <v>4243</v>
      </c>
      <c r="C213" s="234" t="s">
        <v>4244</v>
      </c>
      <c r="D213" s="234" t="s">
        <v>4245</v>
      </c>
      <c r="E213" s="234" t="s">
        <v>19</v>
      </c>
      <c r="F213" s="234" t="s">
        <v>4246</v>
      </c>
      <c r="G213" s="234" t="s">
        <v>19</v>
      </c>
      <c r="H213" s="234" t="s">
        <v>4247</v>
      </c>
      <c r="I213" s="234" t="s">
        <v>19</v>
      </c>
      <c r="J213" s="234" t="s">
        <v>4248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4249</v>
      </c>
      <c r="B214" s="234" t="s">
        <v>4250</v>
      </c>
      <c r="C214" s="234" t="s">
        <v>4251</v>
      </c>
      <c r="D214" s="234" t="s">
        <v>4252</v>
      </c>
      <c r="E214" s="234" t="s">
        <v>19</v>
      </c>
      <c r="F214" s="234" t="s">
        <v>19</v>
      </c>
      <c r="G214" s="234" t="s">
        <v>19</v>
      </c>
      <c r="H214" s="234" t="s">
        <v>4253</v>
      </c>
      <c r="I214" s="234" t="s">
        <v>3588</v>
      </c>
      <c r="J214" s="234" t="s">
        <v>4254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4255</v>
      </c>
      <c r="B215" s="234" t="s">
        <v>4256</v>
      </c>
      <c r="C215" s="234" t="s">
        <v>4257</v>
      </c>
      <c r="D215" s="234" t="s">
        <v>4258</v>
      </c>
      <c r="E215" s="234" t="s">
        <v>19</v>
      </c>
      <c r="F215" s="234" t="s">
        <v>19</v>
      </c>
      <c r="G215" s="234" t="s">
        <v>19</v>
      </c>
      <c r="H215" s="234" t="s">
        <v>4259</v>
      </c>
      <c r="I215" s="234" t="s">
        <v>19</v>
      </c>
      <c r="J215" s="234" t="s">
        <v>4260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4261</v>
      </c>
      <c r="B216" s="232" t="s">
        <v>4262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711</v>
      </c>
      <c r="B217" s="233" t="s">
        <v>4263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4264</v>
      </c>
      <c r="B218" s="234" t="s">
        <v>4265</v>
      </c>
      <c r="C218" s="234" t="s">
        <v>4266</v>
      </c>
      <c r="D218" s="234" t="s">
        <v>3360</v>
      </c>
      <c r="E218" s="234" t="s">
        <v>3146</v>
      </c>
      <c r="F218" s="234" t="s">
        <v>19</v>
      </c>
      <c r="G218" s="234" t="s">
        <v>19</v>
      </c>
      <c r="H218" s="234" t="s">
        <v>4267</v>
      </c>
      <c r="I218" s="234" t="s">
        <v>19</v>
      </c>
      <c r="J218" s="234" t="s">
        <v>4268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4269</v>
      </c>
      <c r="B219" s="234" t="s">
        <v>4270</v>
      </c>
      <c r="C219" s="234" t="s">
        <v>3151</v>
      </c>
      <c r="D219" s="234" t="s">
        <v>3152</v>
      </c>
      <c r="E219" s="234" t="s">
        <v>19</v>
      </c>
      <c r="F219" s="234" t="s">
        <v>3154</v>
      </c>
      <c r="G219" s="234" t="s">
        <v>19</v>
      </c>
      <c r="H219" s="234" t="s">
        <v>4271</v>
      </c>
      <c r="I219" s="234" t="s">
        <v>19</v>
      </c>
      <c r="J219" s="234" t="s">
        <v>4272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715</v>
      </c>
      <c r="B220" s="233" t="s">
        <v>4273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4274</v>
      </c>
      <c r="B221" s="234" t="s">
        <v>4275</v>
      </c>
      <c r="C221" s="234" t="s">
        <v>4276</v>
      </c>
      <c r="D221" s="234" t="s">
        <v>4277</v>
      </c>
      <c r="E221" s="234" t="s">
        <v>19</v>
      </c>
      <c r="F221" s="234" t="s">
        <v>19</v>
      </c>
      <c r="G221" s="234" t="s">
        <v>19</v>
      </c>
      <c r="H221" s="234" t="s">
        <v>4278</v>
      </c>
      <c r="I221" s="234" t="s">
        <v>19</v>
      </c>
      <c r="J221" s="234" t="s">
        <v>4279</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4280</v>
      </c>
      <c r="B222" s="234" t="s">
        <v>4281</v>
      </c>
      <c r="C222" s="234" t="s">
        <v>4282</v>
      </c>
      <c r="D222" s="234" t="s">
        <v>4283</v>
      </c>
      <c r="E222" s="234" t="s">
        <v>19</v>
      </c>
      <c r="F222" s="234" t="s">
        <v>19</v>
      </c>
      <c r="G222" s="234" t="s">
        <v>19</v>
      </c>
      <c r="H222" s="234" t="s">
        <v>4284</v>
      </c>
      <c r="I222" s="234" t="s">
        <v>19</v>
      </c>
      <c r="J222" s="234" t="s">
        <v>4285</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4286</v>
      </c>
      <c r="B223" s="234" t="s">
        <v>4287</v>
      </c>
      <c r="C223" s="234" t="s">
        <v>4288</v>
      </c>
      <c r="D223" s="234" t="s">
        <v>19</v>
      </c>
      <c r="E223" s="234" t="s">
        <v>4289</v>
      </c>
      <c r="F223" s="234" t="s">
        <v>19</v>
      </c>
      <c r="G223" s="234" t="s">
        <v>19</v>
      </c>
      <c r="H223" s="234" t="s">
        <v>4290</v>
      </c>
      <c r="I223" s="234" t="s">
        <v>19</v>
      </c>
      <c r="J223" s="234" t="s">
        <v>4291</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4292</v>
      </c>
      <c r="B224" s="234" t="s">
        <v>4293</v>
      </c>
      <c r="C224" s="234" t="s">
        <v>4294</v>
      </c>
      <c r="D224" s="234" t="s">
        <v>19</v>
      </c>
      <c r="E224" s="234" t="s">
        <v>19</v>
      </c>
      <c r="F224" s="234" t="s">
        <v>19</v>
      </c>
      <c r="G224" s="234" t="s">
        <v>19</v>
      </c>
      <c r="H224" s="234" t="s">
        <v>4295</v>
      </c>
      <c r="I224" s="234" t="s">
        <v>19</v>
      </c>
      <c r="J224" s="234" t="s">
        <v>4296</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4297</v>
      </c>
      <c r="B225" s="234" t="s">
        <v>4298</v>
      </c>
      <c r="C225" s="234" t="s">
        <v>4299</v>
      </c>
      <c r="D225" s="234" t="s">
        <v>19</v>
      </c>
      <c r="E225" s="234" t="s">
        <v>19</v>
      </c>
      <c r="F225" s="234" t="s">
        <v>19</v>
      </c>
      <c r="G225" s="234" t="s">
        <v>19</v>
      </c>
      <c r="H225" s="234" t="s">
        <v>4300</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4301</v>
      </c>
      <c r="B226" s="234" t="s">
        <v>4302</v>
      </c>
      <c r="C226" s="234" t="s">
        <v>4303</v>
      </c>
      <c r="D226" s="234" t="s">
        <v>19</v>
      </c>
      <c r="E226" s="234" t="s">
        <v>19</v>
      </c>
      <c r="F226" s="234" t="s">
        <v>19</v>
      </c>
      <c r="G226" s="234" t="s">
        <v>19</v>
      </c>
      <c r="H226" s="234" t="s">
        <v>4304</v>
      </c>
      <c r="I226" s="234" t="s">
        <v>19</v>
      </c>
      <c r="J226" s="234" t="s">
        <v>4305</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4306</v>
      </c>
      <c r="B227" s="234" t="s">
        <v>4307</v>
      </c>
      <c r="C227" s="234" t="s">
        <v>4308</v>
      </c>
      <c r="D227" s="234" t="s">
        <v>19</v>
      </c>
      <c r="E227" s="234" t="s">
        <v>19</v>
      </c>
      <c r="F227" s="234" t="s">
        <v>19</v>
      </c>
      <c r="G227" s="234" t="s">
        <v>19</v>
      </c>
      <c r="H227" s="234" t="s">
        <v>4309</v>
      </c>
      <c r="I227" s="234" t="s">
        <v>19</v>
      </c>
      <c r="J227" s="234" t="s">
        <v>4310</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4311</v>
      </c>
      <c r="B228" s="234" t="s">
        <v>4312</v>
      </c>
      <c r="C228" s="234" t="s">
        <v>4313</v>
      </c>
      <c r="D228" s="234" t="s">
        <v>19</v>
      </c>
      <c r="E228" s="234" t="s">
        <v>19</v>
      </c>
      <c r="F228" s="234" t="s">
        <v>19</v>
      </c>
      <c r="G228" s="234" t="s">
        <v>19</v>
      </c>
      <c r="H228" s="234" t="s">
        <v>4314</v>
      </c>
      <c r="I228" s="234" t="s">
        <v>19</v>
      </c>
      <c r="J228" s="234" t="s">
        <v>4315</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4316</v>
      </c>
      <c r="B229" s="234" t="s">
        <v>4317</v>
      </c>
      <c r="C229" s="234" t="s">
        <v>4318</v>
      </c>
      <c r="D229" s="234" t="s">
        <v>19</v>
      </c>
      <c r="E229" s="234" t="s">
        <v>19</v>
      </c>
      <c r="F229" s="234" t="s">
        <v>19</v>
      </c>
      <c r="G229" s="234" t="s">
        <v>19</v>
      </c>
      <c r="H229" s="234" t="s">
        <v>4319</v>
      </c>
      <c r="I229" s="234" t="s">
        <v>19</v>
      </c>
      <c r="J229" s="234" t="s">
        <v>4320</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719</v>
      </c>
      <c r="B230" s="233" t="s">
        <v>4321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4322</v>
      </c>
      <c r="B231" s="234" t="s">
        <v>4323</v>
      </c>
      <c r="C231" s="234" t="s">
        <v>4324</v>
      </c>
      <c r="D231" s="234" t="s">
        <v>4325</v>
      </c>
      <c r="E231" s="234" t="s">
        <v>19</v>
      </c>
      <c r="F231" s="234" t="s">
        <v>19</v>
      </c>
      <c r="G231" s="234" t="s">
        <v>19</v>
      </c>
      <c r="H231" s="234" t="s">
        <v>4326</v>
      </c>
      <c r="I231" s="234" t="s">
        <v>19</v>
      </c>
      <c r="J231" s="234" t="s">
        <v>4327</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4328</v>
      </c>
      <c r="B232" s="234" t="s">
        <v>4329</v>
      </c>
      <c r="C232" s="234" t="s">
        <v>4330</v>
      </c>
      <c r="D232" s="234" t="s">
        <v>4331</v>
      </c>
      <c r="E232" s="234" t="s">
        <v>19</v>
      </c>
      <c r="F232" s="234" t="s">
        <v>19</v>
      </c>
      <c r="G232" s="234" t="s">
        <v>19</v>
      </c>
      <c r="H232" s="234" t="s">
        <v>4332</v>
      </c>
      <c r="I232" s="234" t="s">
        <v>19</v>
      </c>
      <c r="J232" s="234" t="s">
        <v>4333</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4334</v>
      </c>
      <c r="B233" s="234" t="s">
        <v>4335</v>
      </c>
      <c r="C233" s="234" t="s">
        <v>4336</v>
      </c>
      <c r="D233" s="234" t="s">
        <v>4337</v>
      </c>
      <c r="E233" s="234" t="s">
        <v>19</v>
      </c>
      <c r="F233" s="234" t="s">
        <v>19</v>
      </c>
      <c r="G233" s="234" t="s">
        <v>19</v>
      </c>
      <c r="H233" s="234" t="s">
        <v>4338</v>
      </c>
      <c r="I233" s="234" t="s">
        <v>19</v>
      </c>
      <c r="J233" s="234" t="s">
        <v>4339</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4340</v>
      </c>
      <c r="B234" s="234" t="s">
        <v>4341</v>
      </c>
      <c r="C234" s="234" t="s">
        <v>4342</v>
      </c>
      <c r="D234" s="234" t="s">
        <v>4343</v>
      </c>
      <c r="E234" s="234" t="s">
        <v>19</v>
      </c>
      <c r="F234" s="234" t="s">
        <v>19</v>
      </c>
      <c r="G234" s="234" t="s">
        <v>19</v>
      </c>
      <c r="H234" s="234" t="s">
        <v>4344</v>
      </c>
      <c r="I234" s="234" t="s">
        <v>19</v>
      </c>
      <c r="J234" s="234" t="s">
        <v>4345</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723</v>
      </c>
      <c r="B235" s="233" t="s">
        <v>4346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4347</v>
      </c>
      <c r="B236" s="234" t="s">
        <v>4348</v>
      </c>
      <c r="C236" s="234" t="s">
        <v>4349</v>
      </c>
      <c r="D236" s="234" t="s">
        <v>4350</v>
      </c>
      <c r="E236" s="234" t="s">
        <v>19</v>
      </c>
      <c r="F236" s="234" t="s">
        <v>19</v>
      </c>
      <c r="G236" s="234" t="s">
        <v>19</v>
      </c>
      <c r="H236" s="234" t="s">
        <v>4351</v>
      </c>
      <c r="I236" s="234" t="s">
        <v>19</v>
      </c>
      <c r="J236" s="234" t="s">
        <v>4352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4353</v>
      </c>
      <c r="B237" s="234" t="s">
        <v>4354</v>
      </c>
      <c r="C237" s="234" t="s">
        <v>4355</v>
      </c>
      <c r="D237" s="234" t="s">
        <v>4356</v>
      </c>
      <c r="E237" s="234" t="s">
        <v>19</v>
      </c>
      <c r="F237" s="234" t="s">
        <v>19</v>
      </c>
      <c r="G237" s="234" t="s">
        <v>4357</v>
      </c>
      <c r="H237" s="234" t="s">
        <v>4358</v>
      </c>
      <c r="I237" s="234" t="s">
        <v>3588</v>
      </c>
      <c r="J237" s="234" t="s">
        <v>4359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4360</v>
      </c>
      <c r="B238" s="234" t="s">
        <v>4361</v>
      </c>
      <c r="C238" s="234" t="s">
        <v>4362</v>
      </c>
      <c r="D238" s="234" t="s">
        <v>19</v>
      </c>
      <c r="E238" s="234" t="s">
        <v>19</v>
      </c>
      <c r="F238" s="234" t="s">
        <v>19</v>
      </c>
      <c r="G238" s="234" t="s">
        <v>19</v>
      </c>
      <c r="H238" s="234" t="s">
        <v>4363</v>
      </c>
      <c r="I238" s="234" t="s">
        <v>4364</v>
      </c>
      <c r="J238" s="234" t="s">
        <v>4365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4366</v>
      </c>
      <c r="B239" s="234" t="s">
        <v>4367</v>
      </c>
      <c r="C239" s="234" t="s">
        <v>4368</v>
      </c>
      <c r="D239" s="234" t="s">
        <v>19</v>
      </c>
      <c r="E239" s="234" t="s">
        <v>19</v>
      </c>
      <c r="F239" s="234" t="s">
        <v>19</v>
      </c>
      <c r="G239" s="234" t="s">
        <v>19</v>
      </c>
      <c r="H239" s="234" t="s">
        <v>4369</v>
      </c>
      <c r="I239" s="234" t="s">
        <v>3588</v>
      </c>
      <c r="J239" s="234" t="s">
        <v>4370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4371</v>
      </c>
      <c r="B240" s="234" t="s">
        <v>4372</v>
      </c>
      <c r="C240" s="234" t="s">
        <v>4373</v>
      </c>
      <c r="D240" s="234" t="s">
        <v>4374</v>
      </c>
      <c r="E240" s="234" t="s">
        <v>19</v>
      </c>
      <c r="F240" s="234" t="s">
        <v>19</v>
      </c>
      <c r="G240" s="234" t="s">
        <v>19</v>
      </c>
      <c r="H240" s="234" t="s">
        <v>4375</v>
      </c>
      <c r="I240" s="234" t="s">
        <v>19</v>
      </c>
      <c r="J240" s="234" t="s">
        <v>4376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727</v>
      </c>
      <c r="B241" s="233" t="s">
        <v>4377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4378</v>
      </c>
      <c r="B242" s="234" t="s">
        <v>4379</v>
      </c>
      <c r="C242" s="234" t="s">
        <v>4380</v>
      </c>
      <c r="D242" s="234" t="s">
        <v>19</v>
      </c>
      <c r="E242" s="234" t="s">
        <v>19</v>
      </c>
      <c r="F242" s="234" t="s">
        <v>4381</v>
      </c>
      <c r="G242" s="234" t="s">
        <v>19</v>
      </c>
      <c r="H242" s="234" t="s">
        <v>4382</v>
      </c>
      <c r="I242" s="234" t="s">
        <v>19</v>
      </c>
      <c r="J242" s="234" t="s">
        <v>4383</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731</v>
      </c>
      <c r="B243" s="233" t="s">
        <v>4384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4385</v>
      </c>
      <c r="B244" s="234" t="s">
        <v>4386</v>
      </c>
      <c r="C244" s="234" t="s">
        <v>4387</v>
      </c>
      <c r="D244" s="234" t="s">
        <v>19</v>
      </c>
      <c r="E244" s="234" t="s">
        <v>19</v>
      </c>
      <c r="F244" s="234" t="s">
        <v>4388</v>
      </c>
      <c r="G244" s="234" t="s">
        <v>19</v>
      </c>
      <c r="H244" s="234" t="s">
        <v>4389</v>
      </c>
      <c r="I244" s="234" t="s">
        <v>4390</v>
      </c>
      <c r="J244" s="234" t="s">
        <v>4391</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4392</v>
      </c>
      <c r="B245" s="234" t="s">
        <v>4393</v>
      </c>
      <c r="C245" s="234" t="s">
        <v>4394</v>
      </c>
      <c r="D245" s="234" t="s">
        <v>4395</v>
      </c>
      <c r="E245" s="234" t="s">
        <v>19</v>
      </c>
      <c r="F245" s="234" t="s">
        <v>19</v>
      </c>
      <c r="G245" s="234" t="s">
        <v>19</v>
      </c>
      <c r="H245" s="234" t="s">
        <v>4396</v>
      </c>
      <c r="I245" s="234" t="s">
        <v>19</v>
      </c>
      <c r="J245" s="234" t="s">
        <v>4397</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4398</v>
      </c>
      <c r="B246" s="234" t="s">
        <v>4399</v>
      </c>
      <c r="C246" s="234" t="s">
        <v>4400</v>
      </c>
      <c r="D246" s="234" t="s">
        <v>19</v>
      </c>
      <c r="E246" s="234" t="s">
        <v>19</v>
      </c>
      <c r="F246" s="234" t="s">
        <v>19</v>
      </c>
      <c r="G246" s="234" t="s">
        <v>19</v>
      </c>
      <c r="H246" s="234" t="s">
        <v>4401</v>
      </c>
      <c r="I246" s="234" t="s">
        <v>19</v>
      </c>
      <c r="J246" s="234" t="s">
        <v>4402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735</v>
      </c>
      <c r="B247" s="233" t="s">
        <v>4403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4404</v>
      </c>
      <c r="B248" s="234" t="s">
        <v>4405</v>
      </c>
      <c r="C248" s="234" t="s">
        <v>4406</v>
      </c>
      <c r="D248" s="234" t="s">
        <v>4407</v>
      </c>
      <c r="E248" s="234" t="s">
        <v>19</v>
      </c>
      <c r="F248" s="234" t="s">
        <v>19</v>
      </c>
      <c r="G248" s="234" t="s">
        <v>19</v>
      </c>
      <c r="H248" s="234" t="s">
        <v>4408</v>
      </c>
      <c r="I248" s="234" t="s">
        <v>4409</v>
      </c>
      <c r="J248" s="234" t="s">
        <v>4410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4411</v>
      </c>
      <c r="B249" s="234" t="s">
        <v>4412</v>
      </c>
      <c r="C249" s="234" t="s">
        <v>4406</v>
      </c>
      <c r="D249" s="234" t="s">
        <v>4413</v>
      </c>
      <c r="E249" s="234" t="s">
        <v>19</v>
      </c>
      <c r="F249" s="234" t="s">
        <v>19</v>
      </c>
      <c r="G249" s="234" t="s">
        <v>19</v>
      </c>
      <c r="H249" s="234" t="s">
        <v>4408</v>
      </c>
      <c r="I249" s="234" t="s">
        <v>4414</v>
      </c>
      <c r="J249" s="234" t="s">
        <v>4415</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4416</v>
      </c>
      <c r="B250" s="234" t="s">
        <v>4417</v>
      </c>
      <c r="C250" s="234" t="s">
        <v>4418</v>
      </c>
      <c r="D250" s="234" t="s">
        <v>4419</v>
      </c>
      <c r="E250" s="234" t="s">
        <v>19</v>
      </c>
      <c r="F250" s="234" t="s">
        <v>19</v>
      </c>
      <c r="G250" s="234" t="s">
        <v>19</v>
      </c>
      <c r="H250" s="234" t="s">
        <v>4420</v>
      </c>
      <c r="I250" s="234" t="s">
        <v>19</v>
      </c>
      <c r="J250" s="234" t="s">
        <v>4421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4422</v>
      </c>
      <c r="B251" s="232" t="s">
        <v>4423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741</v>
      </c>
      <c r="B252" s="233" t="s">
        <v>4424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4425</v>
      </c>
      <c r="B253" s="234" t="s">
        <v>4426</v>
      </c>
      <c r="C253" s="234" t="s">
        <v>4427</v>
      </c>
      <c r="D253" s="234" t="s">
        <v>3360</v>
      </c>
      <c r="E253" s="234" t="s">
        <v>3146</v>
      </c>
      <c r="F253" s="234" t="s">
        <v>19</v>
      </c>
      <c r="G253" s="234" t="s">
        <v>19</v>
      </c>
      <c r="H253" s="234" t="s">
        <v>4428</v>
      </c>
      <c r="I253" s="234" t="s">
        <v>19</v>
      </c>
      <c r="J253" s="234" t="s">
        <v>4429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4430</v>
      </c>
      <c r="B254" s="234" t="s">
        <v>4431</v>
      </c>
      <c r="C254" s="234" t="s">
        <v>3151</v>
      </c>
      <c r="D254" s="234" t="s">
        <v>3152</v>
      </c>
      <c r="E254" s="234" t="s">
        <v>19</v>
      </c>
      <c r="F254" s="234" t="s">
        <v>3154</v>
      </c>
      <c r="G254" s="234" t="s">
        <v>19</v>
      </c>
      <c r="H254" s="234" t="s">
        <v>4432</v>
      </c>
      <c r="I254" s="234" t="s">
        <v>19</v>
      </c>
      <c r="J254" s="234" t="s">
        <v>4433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745</v>
      </c>
      <c r="B255" s="233" t="s">
        <v>4434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4435</v>
      </c>
      <c r="B256" s="234" t="s">
        <v>4436</v>
      </c>
      <c r="C256" s="234" t="s">
        <v>4437</v>
      </c>
      <c r="D256" s="234" t="s">
        <v>4438</v>
      </c>
      <c r="E256" s="234" t="s">
        <v>4439</v>
      </c>
      <c r="F256" s="234" t="s">
        <v>4440</v>
      </c>
      <c r="G256" s="234" t="s">
        <v>19</v>
      </c>
      <c r="H256" s="234" t="s">
        <v>4441</v>
      </c>
      <c r="I256" s="234" t="s">
        <v>19</v>
      </c>
      <c r="J256" s="234" t="s">
        <v>4442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4443</v>
      </c>
      <c r="B257" s="234" t="s">
        <v>4444</v>
      </c>
      <c r="C257" s="234" t="s">
        <v>4445</v>
      </c>
      <c r="D257" s="234" t="s">
        <v>4446</v>
      </c>
      <c r="E257" s="234" t="s">
        <v>19</v>
      </c>
      <c r="F257" s="234" t="s">
        <v>19</v>
      </c>
      <c r="G257" s="234" t="s">
        <v>19</v>
      </c>
      <c r="H257" s="234" t="s">
        <v>4447</v>
      </c>
      <c r="I257" s="234" t="s">
        <v>19</v>
      </c>
      <c r="J257" s="234" t="s">
        <v>4448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750</v>
      </c>
      <c r="B258" s="233" t="s">
        <v>4449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4450</v>
      </c>
      <c r="B259" s="234" t="s">
        <v>4451</v>
      </c>
      <c r="C259" s="234" t="s">
        <v>4452</v>
      </c>
      <c r="D259" s="234" t="s">
        <v>4453</v>
      </c>
      <c r="E259" s="234" t="s">
        <v>4454</v>
      </c>
      <c r="F259" s="234" t="s">
        <v>19</v>
      </c>
      <c r="G259" s="234" t="s">
        <v>19</v>
      </c>
      <c r="H259" s="234" t="s">
        <v>4455</v>
      </c>
      <c r="I259" s="234" t="s">
        <v>19</v>
      </c>
      <c r="J259" s="234" t="s">
        <v>4456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4457</v>
      </c>
      <c r="B260" s="234" t="s">
        <v>4458</v>
      </c>
      <c r="C260" s="234" t="s">
        <v>4459</v>
      </c>
      <c r="D260" s="234" t="s">
        <v>19</v>
      </c>
      <c r="E260" s="234" t="s">
        <v>19</v>
      </c>
      <c r="F260" s="234" t="s">
        <v>19</v>
      </c>
      <c r="G260" s="234" t="s">
        <v>19</v>
      </c>
      <c r="H260" s="234" t="s">
        <v>4460</v>
      </c>
      <c r="I260" s="234" t="s">
        <v>4461</v>
      </c>
      <c r="J260" s="234" t="s">
        <v>4462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4463</v>
      </c>
      <c r="B261" s="234" t="s">
        <v>4464</v>
      </c>
      <c r="C261" s="234" t="s">
        <v>4465</v>
      </c>
      <c r="D261" s="234" t="s">
        <v>4466</v>
      </c>
      <c r="E261" s="234" t="s">
        <v>19</v>
      </c>
      <c r="F261" s="234" t="s">
        <v>19</v>
      </c>
      <c r="G261" s="234" t="s">
        <v>19</v>
      </c>
      <c r="H261" s="234" t="s">
        <v>4467</v>
      </c>
      <c r="I261" s="234" t="s">
        <v>4468</v>
      </c>
      <c r="J261" s="234" t="s">
        <v>4469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4470</v>
      </c>
      <c r="B262" s="234" t="s">
        <v>4471</v>
      </c>
      <c r="C262" s="234" t="s">
        <v>4472</v>
      </c>
      <c r="D262" s="234" t="s">
        <v>4473</v>
      </c>
      <c r="E262" s="234" t="s">
        <v>19</v>
      </c>
      <c r="F262" s="234" t="s">
        <v>19</v>
      </c>
      <c r="G262" s="234" t="s">
        <v>19</v>
      </c>
      <c r="H262" s="234" t="s">
        <v>4474</v>
      </c>
      <c r="I262" s="234" t="s">
        <v>4475</v>
      </c>
      <c r="J262" s="234" t="s">
        <v>4476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4477</v>
      </c>
      <c r="B263" s="234" t="s">
        <v>4478</v>
      </c>
      <c r="C263" s="234" t="s">
        <v>4479</v>
      </c>
      <c r="D263" s="234" t="s">
        <v>4480</v>
      </c>
      <c r="E263" s="234" t="s">
        <v>19</v>
      </c>
      <c r="F263" s="234" t="s">
        <v>19</v>
      </c>
      <c r="G263" s="234" t="s">
        <v>4481</v>
      </c>
      <c r="H263" s="234" t="s">
        <v>3384</v>
      </c>
      <c r="I263" s="234" t="s">
        <v>4482</v>
      </c>
      <c r="J263" s="234" t="s">
        <v>4483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4484</v>
      </c>
      <c r="B264" s="234" t="s">
        <v>4485</v>
      </c>
      <c r="C264" s="234" t="s">
        <v>4472</v>
      </c>
      <c r="D264" s="234" t="s">
        <v>4486</v>
      </c>
      <c r="E264" s="234" t="s">
        <v>19</v>
      </c>
      <c r="F264" s="234" t="s">
        <v>19</v>
      </c>
      <c r="G264" s="234" t="s">
        <v>19</v>
      </c>
      <c r="H264" s="234" t="s">
        <v>4487</v>
      </c>
      <c r="I264" s="234" t="s">
        <v>19</v>
      </c>
      <c r="J264" s="234" t="s">
        <v>4488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754</v>
      </c>
      <c r="B265" s="233" t="s">
        <v>4489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4490</v>
      </c>
      <c r="B266" s="234" t="s">
        <v>4491</v>
      </c>
      <c r="C266" s="234" t="s">
        <v>4492</v>
      </c>
      <c r="D266" s="234" t="s">
        <v>4493</v>
      </c>
      <c r="E266" s="234" t="s">
        <v>4494</v>
      </c>
      <c r="F266" s="234" t="s">
        <v>19</v>
      </c>
      <c r="G266" s="234" t="s">
        <v>4495</v>
      </c>
      <c r="H266" s="234" t="s">
        <v>4496</v>
      </c>
      <c r="I266" s="234" t="s">
        <v>4497</v>
      </c>
      <c r="J266" s="234" t="s">
        <v>4498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4499</v>
      </c>
      <c r="B267" s="234" t="s">
        <v>4500</v>
      </c>
      <c r="C267" s="234" t="s">
        <v>4501</v>
      </c>
      <c r="D267" s="234" t="s">
        <v>4502</v>
      </c>
      <c r="E267" s="234" t="s">
        <v>19</v>
      </c>
      <c r="F267" s="234" t="s">
        <v>19</v>
      </c>
      <c r="G267" s="234" t="s">
        <v>19</v>
      </c>
      <c r="H267" s="234" t="s">
        <v>4503</v>
      </c>
      <c r="I267" s="234" t="s">
        <v>19</v>
      </c>
      <c r="J267" s="234" t="s">
        <v>4504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4505</v>
      </c>
      <c r="B268" s="234" t="s">
        <v>4506</v>
      </c>
      <c r="C268" s="234" t="s">
        <v>4507</v>
      </c>
      <c r="D268" s="234" t="s">
        <v>4502</v>
      </c>
      <c r="E268" s="234" t="s">
        <v>19</v>
      </c>
      <c r="F268" s="234" t="s">
        <v>19</v>
      </c>
      <c r="G268" s="234" t="s">
        <v>4508</v>
      </c>
      <c r="H268" s="234" t="s">
        <v>4509</v>
      </c>
      <c r="I268" s="234" t="s">
        <v>19</v>
      </c>
      <c r="J268" s="234" t="s">
        <v>4510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4511</v>
      </c>
      <c r="B269" s="234" t="s">
        <v>4512</v>
      </c>
      <c r="C269" s="234" t="s">
        <v>4507</v>
      </c>
      <c r="D269" s="234" t="s">
        <v>4513</v>
      </c>
      <c r="E269" s="234" t="s">
        <v>19</v>
      </c>
      <c r="F269" s="234" t="s">
        <v>19</v>
      </c>
      <c r="G269" s="234" t="s">
        <v>19</v>
      </c>
      <c r="H269" s="234" t="s">
        <v>4514</v>
      </c>
      <c r="I269" s="234" t="s">
        <v>19</v>
      </c>
      <c r="J269" s="234" t="s">
        <v>4515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4516</v>
      </c>
      <c r="B270" s="234" t="s">
        <v>4517</v>
      </c>
      <c r="C270" s="234" t="s">
        <v>4518</v>
      </c>
      <c r="D270" s="234" t="s">
        <v>4519</v>
      </c>
      <c r="E270" s="234" t="s">
        <v>19</v>
      </c>
      <c r="F270" s="234" t="s">
        <v>19</v>
      </c>
      <c r="G270" s="234" t="s">
        <v>19</v>
      </c>
      <c r="H270" s="234" t="s">
        <v>4520</v>
      </c>
      <c r="I270" s="234" t="s">
        <v>19</v>
      </c>
      <c r="J270" s="234" t="s">
        <v>4521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4522</v>
      </c>
      <c r="B271" s="234" t="s">
        <v>4523</v>
      </c>
      <c r="C271" s="234" t="s">
        <v>4524</v>
      </c>
      <c r="D271" s="234" t="s">
        <v>4525</v>
      </c>
      <c r="E271" s="234" t="s">
        <v>19</v>
      </c>
      <c r="F271" s="234" t="s">
        <v>19</v>
      </c>
      <c r="G271" s="234" t="s">
        <v>19</v>
      </c>
      <c r="H271" s="234" t="s">
        <v>4526</v>
      </c>
      <c r="I271" s="234" t="s">
        <v>4527</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4528</v>
      </c>
      <c r="B272" s="234" t="s">
        <v>4529</v>
      </c>
      <c r="C272" s="234" t="s">
        <v>4530</v>
      </c>
      <c r="D272" s="234" t="s">
        <v>4531</v>
      </c>
      <c r="E272" s="234" t="s">
        <v>19</v>
      </c>
      <c r="F272" s="234" t="s">
        <v>19</v>
      </c>
      <c r="G272" s="234" t="s">
        <v>19</v>
      </c>
      <c r="H272" s="234" t="s">
        <v>4532</v>
      </c>
      <c r="I272" s="234" t="s">
        <v>4533</v>
      </c>
      <c r="J272" s="234" t="s">
        <v>4534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758</v>
      </c>
      <c r="B273" s="233" t="s">
        <v>4535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4536</v>
      </c>
      <c r="B274" s="234" t="s">
        <v>4537</v>
      </c>
      <c r="C274" s="234" t="s">
        <v>4538</v>
      </c>
      <c r="D274" s="234" t="s">
        <v>4531</v>
      </c>
      <c r="E274" s="234" t="s">
        <v>4539</v>
      </c>
      <c r="F274" s="234" t="s">
        <v>19</v>
      </c>
      <c r="G274" s="234" t="s">
        <v>19</v>
      </c>
      <c r="H274" s="234" t="s">
        <v>4540</v>
      </c>
      <c r="I274" s="234" t="s">
        <v>19</v>
      </c>
      <c r="J274" s="234" t="s">
        <v>4541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4542</v>
      </c>
      <c r="B275" s="234" t="s">
        <v>4543</v>
      </c>
      <c r="C275" s="234" t="s">
        <v>4544</v>
      </c>
      <c r="D275" s="234" t="s">
        <v>4545</v>
      </c>
      <c r="E275" s="234" t="s">
        <v>19</v>
      </c>
      <c r="F275" s="234" t="s">
        <v>19</v>
      </c>
      <c r="G275" s="234" t="s">
        <v>19</v>
      </c>
      <c r="H275" s="234" t="s">
        <v>4546</v>
      </c>
      <c r="I275" s="234" t="s">
        <v>19</v>
      </c>
      <c r="J275" s="234" t="s">
        <v>4547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4548</v>
      </c>
      <c r="B276" s="234" t="s">
        <v>4549</v>
      </c>
      <c r="C276" s="234" t="s">
        <v>4550</v>
      </c>
      <c r="D276" s="234" t="s">
        <v>4551</v>
      </c>
      <c r="E276" s="234" t="s">
        <v>19</v>
      </c>
      <c r="F276" s="234" t="s">
        <v>4552</v>
      </c>
      <c r="G276" s="234" t="s">
        <v>19</v>
      </c>
      <c r="H276" s="234" t="s">
        <v>4553</v>
      </c>
      <c r="I276" s="234" t="s">
        <v>4554</v>
      </c>
      <c r="J276" s="234" t="s">
        <v>4555</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4556</v>
      </c>
      <c r="B277" s="233" t="s">
        <v>4557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4558</v>
      </c>
      <c r="B278" s="234" t="s">
        <v>4559</v>
      </c>
      <c r="C278" s="234" t="s">
        <v>4560</v>
      </c>
      <c r="D278" s="234" t="s">
        <v>4561</v>
      </c>
      <c r="E278" s="234" t="s">
        <v>19</v>
      </c>
      <c r="F278" s="234" t="s">
        <v>4562</v>
      </c>
      <c r="G278" s="234" t="s">
        <v>19</v>
      </c>
      <c r="H278" s="234" t="s">
        <v>4563</v>
      </c>
      <c r="I278" s="234" t="s">
        <v>19</v>
      </c>
      <c r="J278" s="234" t="s">
        <v>4564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4565</v>
      </c>
      <c r="B279" s="232" t="s">
        <v>4566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764</v>
      </c>
      <c r="B280" s="233" t="s">
        <v>4567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4568</v>
      </c>
      <c r="B281" s="234" t="s">
        <v>4569</v>
      </c>
      <c r="C281" s="234" t="s">
        <v>4570</v>
      </c>
      <c r="D281" s="234" t="s">
        <v>4571</v>
      </c>
      <c r="E281" s="234" t="s">
        <v>4572</v>
      </c>
      <c r="F281" s="234" t="s">
        <v>19</v>
      </c>
      <c r="G281" s="234" t="s">
        <v>19</v>
      </c>
      <c r="H281" s="234" t="s">
        <v>4573</v>
      </c>
      <c r="I281" s="234" t="s">
        <v>19</v>
      </c>
      <c r="J281" s="234" t="s">
        <v>4574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4575</v>
      </c>
      <c r="B282" s="234" t="s">
        <v>4576</v>
      </c>
      <c r="C282" s="234" t="s">
        <v>4577</v>
      </c>
      <c r="D282" s="234" t="s">
        <v>19</v>
      </c>
      <c r="E282" s="234" t="s">
        <v>19</v>
      </c>
      <c r="F282" s="234" t="s">
        <v>19</v>
      </c>
      <c r="G282" s="234" t="s">
        <v>19</v>
      </c>
      <c r="H282" s="234" t="s">
        <v>4578</v>
      </c>
      <c r="I282" s="234" t="s">
        <v>19</v>
      </c>
      <c r="J282" s="234" t="s">
        <v>4579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4580</v>
      </c>
      <c r="B283" s="234" t="s">
        <v>4581</v>
      </c>
      <c r="C283" s="234" t="s">
        <v>4582</v>
      </c>
      <c r="D283" s="234" t="s">
        <v>19</v>
      </c>
      <c r="E283" s="234" t="s">
        <v>19</v>
      </c>
      <c r="F283" s="234" t="s">
        <v>19</v>
      </c>
      <c r="G283" s="234" t="s">
        <v>19</v>
      </c>
      <c r="H283" s="234" t="s">
        <v>4583</v>
      </c>
      <c r="I283" s="234" t="s">
        <v>19</v>
      </c>
      <c r="J283" s="234" t="s">
        <v>4584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4585</v>
      </c>
      <c r="B284" s="234" t="s">
        <v>4586</v>
      </c>
      <c r="C284" s="234" t="s">
        <v>4587</v>
      </c>
      <c r="D284" s="234" t="s">
        <v>4588</v>
      </c>
      <c r="E284" s="234" t="s">
        <v>19</v>
      </c>
      <c r="F284" s="234" t="s">
        <v>19</v>
      </c>
      <c r="G284" s="234" t="s">
        <v>19</v>
      </c>
      <c r="H284" s="234" t="s">
        <v>4589</v>
      </c>
      <c r="I284" s="234" t="s">
        <v>19</v>
      </c>
      <c r="J284" s="234" t="s">
        <v>4590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768</v>
      </c>
      <c r="B285" s="233" t="s">
        <v>4591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4592</v>
      </c>
      <c r="B286" s="234" t="s">
        <v>4593</v>
      </c>
      <c r="C286" s="234" t="s">
        <v>4594</v>
      </c>
      <c r="D286" s="234" t="s">
        <v>4595</v>
      </c>
      <c r="E286" s="234" t="s">
        <v>19</v>
      </c>
      <c r="F286" s="234" t="s">
        <v>19</v>
      </c>
      <c r="G286" s="234" t="s">
        <v>19</v>
      </c>
      <c r="H286" s="234" t="s">
        <v>4596</v>
      </c>
      <c r="I286" s="234" t="s">
        <v>4597</v>
      </c>
      <c r="J286" s="234" t="s">
        <v>4598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772</v>
      </c>
      <c r="B287" s="233" t="s">
        <v>4599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4600</v>
      </c>
      <c r="B288" s="234" t="s">
        <v>4601</v>
      </c>
      <c r="C288" s="234" t="s">
        <v>4602</v>
      </c>
      <c r="D288" s="234" t="s">
        <v>4603</v>
      </c>
      <c r="E288" s="234" t="s">
        <v>4604</v>
      </c>
      <c r="F288" s="234" t="s">
        <v>4605</v>
      </c>
      <c r="G288" s="234" t="s">
        <v>4606</v>
      </c>
      <c r="H288" s="234" t="s">
        <v>4607</v>
      </c>
      <c r="I288" s="234" t="s">
        <v>3588</v>
      </c>
      <c r="J288" s="234" t="s">
        <v>4608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4609</v>
      </c>
      <c r="B289" s="234" t="s">
        <v>4610</v>
      </c>
      <c r="C289" s="234" t="s">
        <v>4611</v>
      </c>
      <c r="D289" s="234" t="s">
        <v>19</v>
      </c>
      <c r="E289" s="234" t="s">
        <v>4604</v>
      </c>
      <c r="F289" s="234" t="s">
        <v>19</v>
      </c>
      <c r="G289" s="234" t="s">
        <v>4612</v>
      </c>
      <c r="H289" s="234" t="s">
        <v>4613</v>
      </c>
      <c r="I289" s="234" t="s">
        <v>4614</v>
      </c>
      <c r="J289" s="234" t="s">
        <v>4615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4616</v>
      </c>
      <c r="B290" s="234" t="s">
        <v>4617</v>
      </c>
      <c r="C290" s="234" t="s">
        <v>4618</v>
      </c>
      <c r="D290" s="234" t="s">
        <v>19</v>
      </c>
      <c r="E290" s="234" t="s">
        <v>4619</v>
      </c>
      <c r="F290" s="234" t="s">
        <v>19</v>
      </c>
      <c r="G290" s="234" t="s">
        <v>4620</v>
      </c>
      <c r="H290" s="234" t="s">
        <v>4621</v>
      </c>
      <c r="I290" s="234" t="s">
        <v>4622</v>
      </c>
      <c r="J290" s="234" t="s">
        <v>4623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4624</v>
      </c>
      <c r="B291" s="234" t="s">
        <v>4625</v>
      </c>
      <c r="C291" s="234" t="s">
        <v>4626</v>
      </c>
      <c r="D291" s="234" t="s">
        <v>19</v>
      </c>
      <c r="E291" s="234" t="s">
        <v>19</v>
      </c>
      <c r="F291" s="234" t="s">
        <v>19</v>
      </c>
      <c r="G291" s="234" t="s">
        <v>19</v>
      </c>
      <c r="H291" s="234" t="s">
        <v>4627</v>
      </c>
      <c r="I291" s="234" t="s">
        <v>3588</v>
      </c>
      <c r="J291" s="234" t="s">
        <v>4628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776</v>
      </c>
      <c r="B292" s="233" t="s">
        <v>4629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4630</v>
      </c>
      <c r="B293" s="234" t="s">
        <v>4631</v>
      </c>
      <c r="C293" s="234" t="s">
        <v>4632</v>
      </c>
      <c r="D293" s="234" t="s">
        <v>4633</v>
      </c>
      <c r="E293" s="234" t="s">
        <v>19</v>
      </c>
      <c r="F293" s="234" t="s">
        <v>19</v>
      </c>
      <c r="G293" s="234" t="s">
        <v>19</v>
      </c>
      <c r="H293" s="234" t="s">
        <v>4634</v>
      </c>
      <c r="I293" s="234" t="s">
        <v>4635</v>
      </c>
      <c r="J293" s="234" t="s">
        <v>4636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4637</v>
      </c>
      <c r="B294" s="234" t="s">
        <v>4638</v>
      </c>
      <c r="C294" s="234" t="s">
        <v>4639</v>
      </c>
      <c r="D294" s="234" t="s">
        <v>4633</v>
      </c>
      <c r="E294" s="234" t="s">
        <v>19</v>
      </c>
      <c r="F294" s="234" t="s">
        <v>4640</v>
      </c>
      <c r="G294" s="234" t="s">
        <v>19</v>
      </c>
      <c r="H294" s="234" t="s">
        <v>4641</v>
      </c>
      <c r="I294" s="234" t="s">
        <v>3558</v>
      </c>
      <c r="J294" s="234" t="s">
        <v>4642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4643</v>
      </c>
      <c r="B295" s="234" t="s">
        <v>4644</v>
      </c>
      <c r="C295" s="234" t="s">
        <v>4645</v>
      </c>
      <c r="D295" s="234" t="s">
        <v>4646</v>
      </c>
      <c r="E295" s="234" t="s">
        <v>19</v>
      </c>
      <c r="F295" s="234" t="s">
        <v>19</v>
      </c>
      <c r="G295" s="234" t="s">
        <v>19</v>
      </c>
      <c r="H295" s="234" t="s">
        <v>4647</v>
      </c>
      <c r="I295" s="234" t="s">
        <v>3558</v>
      </c>
      <c r="J295" s="234" t="s">
        <v>4648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780</v>
      </c>
      <c r="B296" s="233" t="s">
        <v>4649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4650</v>
      </c>
      <c r="B297" s="234" t="s">
        <v>4651</v>
      </c>
      <c r="C297" s="234" t="s">
        <v>4652</v>
      </c>
      <c r="D297" s="234" t="s">
        <v>4646</v>
      </c>
      <c r="E297" s="234" t="s">
        <v>19</v>
      </c>
      <c r="F297" s="234" t="s">
        <v>4653</v>
      </c>
      <c r="G297" s="234" t="s">
        <v>19</v>
      </c>
      <c r="H297" s="234" t="s">
        <v>4654</v>
      </c>
      <c r="I297" s="234" t="s">
        <v>19</v>
      </c>
      <c r="J297" s="234" t="s">
        <v>4655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4656</v>
      </c>
      <c r="B298" s="234" t="s">
        <v>4657</v>
      </c>
      <c r="C298" s="234" t="s">
        <v>4658</v>
      </c>
      <c r="D298" s="234" t="s">
        <v>4659</v>
      </c>
      <c r="E298" s="234" t="s">
        <v>19</v>
      </c>
      <c r="F298" s="234" t="s">
        <v>19</v>
      </c>
      <c r="G298" s="234" t="s">
        <v>4660</v>
      </c>
      <c r="H298" s="234" t="s">
        <v>4661</v>
      </c>
      <c r="I298" s="234" t="s">
        <v>4661</v>
      </c>
      <c r="J298" s="234" t="s">
        <v>4662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4663</v>
      </c>
      <c r="B299" s="234" t="s">
        <v>4664</v>
      </c>
      <c r="C299" s="234" t="s">
        <v>4665</v>
      </c>
      <c r="D299" s="234" t="s">
        <v>19</v>
      </c>
      <c r="E299" s="234" t="s">
        <v>19</v>
      </c>
      <c r="F299" s="234" t="s">
        <v>19</v>
      </c>
      <c r="G299" s="234" t="s">
        <v>19</v>
      </c>
      <c r="H299" s="234" t="s">
        <v>4666</v>
      </c>
      <c r="I299" s="234" t="s">
        <v>4667</v>
      </c>
      <c r="J299" s="234" t="s">
        <v>4668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4669</v>
      </c>
      <c r="B300" s="234" t="s">
        <v>4670</v>
      </c>
      <c r="C300" s="234" t="s">
        <v>4671</v>
      </c>
      <c r="D300" s="234" t="s">
        <v>19</v>
      </c>
      <c r="E300" s="234" t="s">
        <v>19</v>
      </c>
      <c r="F300" s="234" t="s">
        <v>4672</v>
      </c>
      <c r="G300" s="234" t="s">
        <v>19</v>
      </c>
      <c r="H300" s="234" t="s">
        <v>4673</v>
      </c>
      <c r="I300" s="234" t="s">
        <v>4667</v>
      </c>
      <c r="J300" s="234" t="s">
        <v>4674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784</v>
      </c>
      <c r="B301" s="233" t="s">
        <v>4675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4676</v>
      </c>
      <c r="B302" s="234" t="s">
        <v>4677</v>
      </c>
      <c r="C302" s="234" t="s">
        <v>4678</v>
      </c>
      <c r="D302" s="234" t="s">
        <v>19</v>
      </c>
      <c r="E302" s="234" t="s">
        <v>19</v>
      </c>
      <c r="F302" s="234" t="s">
        <v>19</v>
      </c>
      <c r="G302" s="234" t="s">
        <v>19</v>
      </c>
      <c r="H302" s="234" t="s">
        <v>4679</v>
      </c>
      <c r="I302" s="234" t="s">
        <v>19</v>
      </c>
      <c r="J302" s="234" t="s">
        <v>4680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4681</v>
      </c>
      <c r="B303" s="234" t="s">
        <v>4682</v>
      </c>
      <c r="C303" s="234" t="s">
        <v>4683</v>
      </c>
      <c r="D303" s="234" t="s">
        <v>4684</v>
      </c>
      <c r="E303" s="234" t="s">
        <v>19</v>
      </c>
      <c r="F303" s="234" t="s">
        <v>19</v>
      </c>
      <c r="G303" s="234" t="s">
        <v>19</v>
      </c>
      <c r="H303" s="234" t="s">
        <v>4685</v>
      </c>
      <c r="I303" s="234" t="s">
        <v>3588</v>
      </c>
      <c r="J303" s="234" t="s">
        <v>4686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4687</v>
      </c>
      <c r="B304" s="234" t="s">
        <v>4688</v>
      </c>
      <c r="C304" s="234" t="s">
        <v>4689</v>
      </c>
      <c r="D304" s="234" t="s">
        <v>4684</v>
      </c>
      <c r="E304" s="234" t="s">
        <v>19</v>
      </c>
      <c r="F304" s="234" t="s">
        <v>4690</v>
      </c>
      <c r="G304" s="234" t="s">
        <v>19</v>
      </c>
      <c r="H304" s="234" t="s">
        <v>4691</v>
      </c>
      <c r="I304" s="234" t="s">
        <v>19</v>
      </c>
      <c r="J304" s="234" t="s">
        <v>4692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4693</v>
      </c>
      <c r="B305" s="234" t="s">
        <v>4694</v>
      </c>
      <c r="C305" s="234" t="s">
        <v>4695</v>
      </c>
      <c r="D305" s="234" t="s">
        <v>4696</v>
      </c>
      <c r="E305" s="234" t="s">
        <v>19</v>
      </c>
      <c r="F305" s="234" t="s">
        <v>19</v>
      </c>
      <c r="G305" s="234" t="s">
        <v>19</v>
      </c>
      <c r="H305" s="234" t="s">
        <v>4697</v>
      </c>
      <c r="I305" s="234" t="s">
        <v>4698</v>
      </c>
      <c r="J305" s="234" t="s">
        <v>4699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4700</v>
      </c>
      <c r="B306" s="234" t="s">
        <v>4701</v>
      </c>
      <c r="C306" s="234" t="s">
        <v>4702</v>
      </c>
      <c r="D306" s="234" t="s">
        <v>4703</v>
      </c>
      <c r="E306" s="234" t="s">
        <v>19</v>
      </c>
      <c r="F306" s="234" t="s">
        <v>19</v>
      </c>
      <c r="G306" s="234" t="s">
        <v>19</v>
      </c>
      <c r="H306" s="234" t="s">
        <v>4704</v>
      </c>
      <c r="I306" s="234" t="s">
        <v>3588</v>
      </c>
      <c r="J306" s="234" t="s">
        <v>4705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788</v>
      </c>
      <c r="B307" s="233" t="s">
        <v>4706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4707</v>
      </c>
      <c r="B308" s="234" t="s">
        <v>4708</v>
      </c>
      <c r="C308" s="234" t="s">
        <v>4709</v>
      </c>
      <c r="D308" s="234" t="s">
        <v>4703</v>
      </c>
      <c r="E308" s="234" t="s">
        <v>19</v>
      </c>
      <c r="F308" s="234" t="s">
        <v>4710</v>
      </c>
      <c r="G308" s="234" t="s">
        <v>19</v>
      </c>
      <c r="H308" s="234" t="s">
        <v>4711</v>
      </c>
      <c r="I308" s="234" t="s">
        <v>4712</v>
      </c>
      <c r="J308" s="234" t="s">
        <v>4713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792</v>
      </c>
      <c r="B309" s="233" t="s">
        <v>4714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4715</v>
      </c>
      <c r="B310" s="234" t="s">
        <v>4716</v>
      </c>
      <c r="C310" s="234" t="s">
        <v>4717</v>
      </c>
      <c r="D310" s="234" t="s">
        <v>19</v>
      </c>
      <c r="E310" s="234" t="s">
        <v>19</v>
      </c>
      <c r="F310" s="234" t="s">
        <v>4718</v>
      </c>
      <c r="G310" s="234" t="s">
        <v>19</v>
      </c>
      <c r="H310" s="234" t="s">
        <v>4719</v>
      </c>
      <c r="I310" s="234" t="s">
        <v>4720</v>
      </c>
      <c r="J310" s="234" t="s">
        <v>4721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4722</v>
      </c>
      <c r="B311" s="234" t="s">
        <v>4723</v>
      </c>
      <c r="C311" s="234" t="s">
        <v>4724</v>
      </c>
      <c r="D311" s="234" t="s">
        <v>4725</v>
      </c>
      <c r="E311" s="234" t="s">
        <v>19</v>
      </c>
      <c r="F311" s="234" t="s">
        <v>19</v>
      </c>
      <c r="G311" s="234" t="s">
        <v>4726</v>
      </c>
      <c r="H311" s="234" t="s">
        <v>4727</v>
      </c>
      <c r="I311" s="234" t="s">
        <v>19</v>
      </c>
      <c r="J311" s="234" t="s">
        <v>4728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4729</v>
      </c>
      <c r="B312" s="234" t="s">
        <v>4730</v>
      </c>
      <c r="C312" s="234" t="s">
        <v>4731</v>
      </c>
      <c r="D312" s="234" t="s">
        <v>4732</v>
      </c>
      <c r="E312" s="234" t="s">
        <v>19</v>
      </c>
      <c r="F312" s="234" t="s">
        <v>19</v>
      </c>
      <c r="G312" s="234" t="s">
        <v>19</v>
      </c>
      <c r="H312" s="234" t="s">
        <v>4733</v>
      </c>
      <c r="I312" s="234" t="s">
        <v>19</v>
      </c>
      <c r="J312" s="234" t="s">
        <v>4734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4735</v>
      </c>
      <c r="B313" s="234" t="s">
        <v>4736</v>
      </c>
      <c r="C313" s="234" t="s">
        <v>4737</v>
      </c>
      <c r="D313" s="234" t="s">
        <v>4738</v>
      </c>
      <c r="E313" s="234" t="s">
        <v>19</v>
      </c>
      <c r="F313" s="234" t="s">
        <v>19</v>
      </c>
      <c r="G313" s="234" t="s">
        <v>4739</v>
      </c>
      <c r="H313" s="234" t="s">
        <v>4740</v>
      </c>
      <c r="I313" s="234" t="s">
        <v>4741</v>
      </c>
      <c r="J313" s="234" t="s">
        <v>4742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4743</v>
      </c>
      <c r="B314" s="234" t="s">
        <v>4744</v>
      </c>
      <c r="C314" s="234" t="s">
        <v>4745</v>
      </c>
      <c r="D314" s="234" t="s">
        <v>4746</v>
      </c>
      <c r="E314" s="234" t="s">
        <v>19</v>
      </c>
      <c r="F314" s="234" t="s">
        <v>19</v>
      </c>
      <c r="G314" s="234" t="s">
        <v>4747</v>
      </c>
      <c r="H314" s="234" t="s">
        <v>4748</v>
      </c>
      <c r="I314" s="234" t="s">
        <v>4749</v>
      </c>
      <c r="J314" s="234" t="s">
        <v>4750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4751</v>
      </c>
      <c r="B315" s="233" t="s">
        <v>4752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4753</v>
      </c>
      <c r="B316" s="234" t="s">
        <v>4754</v>
      </c>
      <c r="C316" s="234" t="s">
        <v>4755</v>
      </c>
      <c r="D316" s="234" t="s">
        <v>19</v>
      </c>
      <c r="E316" s="234" t="s">
        <v>19</v>
      </c>
      <c r="F316" s="234" t="s">
        <v>19</v>
      </c>
      <c r="G316" s="234" t="s">
        <v>19</v>
      </c>
      <c r="H316" s="234" t="s">
        <v>4756</v>
      </c>
      <c r="I316" s="234" t="s">
        <v>4757</v>
      </c>
      <c r="J316" s="234" t="s">
        <v>4758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4759</v>
      </c>
      <c r="B317" s="234" t="s">
        <v>4760</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4761</v>
      </c>
      <c r="B318" s="233" t="s">
        <v>4762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4763</v>
      </c>
      <c r="B319" s="234" t="s">
        <v>4764</v>
      </c>
      <c r="C319" s="234" t="s">
        <v>4765</v>
      </c>
      <c r="D319" s="234" t="s">
        <v>4766</v>
      </c>
      <c r="E319" s="234" t="s">
        <v>19</v>
      </c>
      <c r="F319" s="234" t="s">
        <v>4767</v>
      </c>
      <c r="G319" s="234" t="s">
        <v>4768</v>
      </c>
      <c r="H319" s="234" t="s">
        <v>4769</v>
      </c>
      <c r="I319" s="234" t="s">
        <v>19</v>
      </c>
      <c r="J319" s="234" t="s">
        <v>4770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4771</v>
      </c>
      <c r="B320" s="234" t="s">
        <v>4772</v>
      </c>
      <c r="C320" s="234" t="s">
        <v>4773</v>
      </c>
      <c r="D320" s="234" t="s">
        <v>4774</v>
      </c>
      <c r="E320" s="234" t="s">
        <v>19</v>
      </c>
      <c r="F320" s="234" t="s">
        <v>19</v>
      </c>
      <c r="G320" s="234" t="s">
        <v>19</v>
      </c>
      <c r="H320" s="234" t="s">
        <v>4775</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4776</v>
      </c>
      <c r="B321" s="234" t="s">
        <v>4777</v>
      </c>
      <c r="C321" s="234" t="s">
        <v>4778</v>
      </c>
      <c r="D321" s="234" t="s">
        <v>4779</v>
      </c>
      <c r="E321" s="234" t="s">
        <v>19</v>
      </c>
      <c r="F321" s="234" t="s">
        <v>19</v>
      </c>
      <c r="G321" s="234" t="s">
        <v>19</v>
      </c>
      <c r="H321" s="234" t="s">
        <v>4780</v>
      </c>
      <c r="I321" s="234" t="s">
        <v>19</v>
      </c>
      <c r="J321" s="234" t="s">
        <v>4781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4782</v>
      </c>
      <c r="B322" s="234" t="s">
        <v>4783</v>
      </c>
      <c r="C322" s="234" t="s">
        <v>4784</v>
      </c>
      <c r="D322" s="234" t="s">
        <v>4785</v>
      </c>
      <c r="E322" s="234" t="s">
        <v>19</v>
      </c>
      <c r="F322" s="234" t="s">
        <v>19</v>
      </c>
      <c r="G322" s="234" t="s">
        <v>19</v>
      </c>
      <c r="H322" s="234" t="s">
        <v>4786</v>
      </c>
      <c r="I322" s="234" t="s">
        <v>19</v>
      </c>
      <c r="J322" s="234" t="s">
        <v>4787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4788</v>
      </c>
      <c r="B323" s="234" t="s">
        <v>4789</v>
      </c>
      <c r="C323" s="234" t="s">
        <v>4790</v>
      </c>
      <c r="D323" s="234" t="s">
        <v>19</v>
      </c>
      <c r="E323" s="234" t="s">
        <v>19</v>
      </c>
      <c r="F323" s="234" t="s">
        <v>19</v>
      </c>
      <c r="G323" s="234" t="s">
        <v>19</v>
      </c>
      <c r="H323" s="234" t="s">
        <v>4791</v>
      </c>
      <c r="I323" s="234" t="s">
        <v>3588</v>
      </c>
      <c r="J323" s="234" t="s">
        <v>4792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4793</v>
      </c>
      <c r="B324" s="234" t="s">
        <v>4794</v>
      </c>
      <c r="C324" s="234" t="s">
        <v>4795</v>
      </c>
      <c r="D324" s="234" t="s">
        <v>19</v>
      </c>
      <c r="E324" s="234" t="s">
        <v>19</v>
      </c>
      <c r="F324" s="234" t="s">
        <v>19</v>
      </c>
      <c r="G324" s="234" t="s">
        <v>19</v>
      </c>
      <c r="H324" s="234" t="s">
        <v>4796</v>
      </c>
      <c r="I324" s="234" t="s">
        <v>4797</v>
      </c>
      <c r="J324" s="234" t="s">
        <v>4798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4799</v>
      </c>
      <c r="B325" s="234" t="s">
        <v>4800</v>
      </c>
      <c r="C325" s="234" t="s">
        <v>4801</v>
      </c>
      <c r="D325" s="234" t="s">
        <v>4802</v>
      </c>
      <c r="E325" s="234" t="s">
        <v>19</v>
      </c>
      <c r="F325" s="234" t="s">
        <v>19</v>
      </c>
      <c r="G325" s="234" t="s">
        <v>19</v>
      </c>
      <c r="H325" s="234" t="s">
        <v>4803</v>
      </c>
      <c r="I325" s="234" t="s">
        <v>19</v>
      </c>
      <c r="J325" s="234" t="s">
        <v>4804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4805</v>
      </c>
      <c r="B326" s="241" t="s">
        <v>4806</v>
      </c>
      <c r="C326" s="241" t="s">
        <v>4807</v>
      </c>
      <c r="D326" s="241" t="s">
        <v>4808</v>
      </c>
      <c r="E326" s="241" t="s">
        <v>19</v>
      </c>
      <c r="F326" s="241" t="s">
        <v>19</v>
      </c>
      <c r="G326" s="241" t="s">
        <v>19</v>
      </c>
      <c r="H326" s="241" t="s">
        <v>4809</v>
      </c>
      <c r="I326" s="241" t="s">
        <v>3588</v>
      </c>
      <c r="J326" s="241" t="s">
        <v>4810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55" t="s">
        <v>85</v>
      </c>
      <c r="B330" s="255"/>
      <c r="C330" s="25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IFERROR(INDEX('Recommendations'!$G$2:$G$14, MATCH(L2,'Recommendations'!$A$2:$A$14,0))="Implemented", FALSE))</xm:f>
            <x14:dxf>
              <font>
                <color rgb="FF000000"/>
              </font>
              <fill>
                <patternFill>
                  <bgColor rgb="FF3C7D22"/>
                </patternFill>
              </fill>
            </x14:dxf>
          </x14:cfRule>
          <x14:cfRule type="expression" priority="2" id="{00000000-000E-0000-0A00-000002000000}">
            <xm:f>AND(L2&lt;&gt;"", IFERROR(INDEX('Recommendations'!$G$2:$G$14, MATCH(L2,'Recommendations'!$A$2:$A$14,0))="Compensated", FALSE))</xm:f>
            <x14:dxf>
              <font>
                <color rgb="FF000000"/>
              </font>
              <fill>
                <patternFill>
                  <bgColor rgb="FFC6E0B4"/>
                </patternFill>
              </fill>
            </x14:dxf>
          </x14:cfRule>
          <x14:cfRule type="expression" priority="3" id="{00000000-000E-0000-0A00-000003000000}">
            <xm:f>AND(L2&lt;&gt;"", IFERROR(INDEX('Recommendations'!$G$2:$G$14, MATCH(L2,'Recommendations'!$A$2:$A$14,0))="Testing", FALSE))</xm:f>
            <x14:dxf>
              <font>
                <color rgb="FF000000"/>
              </font>
              <fill>
                <patternFill>
                  <bgColor rgb="FFFFC000"/>
                </patternFill>
              </fill>
            </x14:dxf>
          </x14:cfRule>
          <x14:cfRule type="expression" priority="4" id="{00000000-000E-0000-0A00-000004000000}">
            <xm:f>AND(L2&lt;&gt;"", IFERROR(INDEX('Recommendations'!$G$2:$G$14, MATCH(L2,'Recommendations'!$A$2:$A$14,0))="Failed", FALSE))</xm:f>
            <x14:dxf>
              <font>
                <color rgb="FF000000"/>
              </font>
              <fill>
                <patternFill>
                  <bgColor rgb="FFD82891"/>
                </patternFill>
              </fill>
            </x14:dxf>
          </x14:cfRule>
          <x14:cfRule type="expression" priority="5" id="{00000000-000E-0000-0A00-000005000000}">
            <xm:f>AND(L2&lt;&gt;"", IFERROR(INDEX('Recommendations'!$G$2:$G$14, MATCH(L2,'Recommendations'!$A$2:$A$14,0))="Risk Accepted", FALSE))</xm:f>
            <x14:dxf>
              <font>
                <color rgb="FF000000"/>
              </font>
              <fill>
                <patternFill>
                  <bgColor rgb="FFD9D9D9"/>
                </patternFill>
              </fill>
            </x14:dxf>
          </x14:cfRule>
          <x14:cfRule type="expression" priority="6" id="{00000000-000E-0000-0A00-000006000000}">
            <xm:f>AND(L2&lt;&gt;"", IFERROR(INDEX('Recommendations'!$G$2:$G$14, MATCH(L2,'Recommendations'!$A$2:$A$14,0))="N/A", FALSE))</xm:f>
            <x14:dxf>
              <font>
                <color rgb="FF000000"/>
              </font>
              <fill>
                <patternFill>
                  <bgColor rgb="FFF2F2F2"/>
                </patternFill>
              </fill>
            </x14:dxf>
          </x14:cfRule>
          <xm:sqref>L2:AY326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56" t="s">
        <v>162</v>
      </c>
      <c r="C2" s="257"/>
      <c r="D2" s="257"/>
      <c r="E2" s="257"/>
      <c r="F2" s="257"/>
      <c r="G2" s="257"/>
      <c r="H2" s="257"/>
      <c r="I2" s="257"/>
    </row>
    <row r="4" spans="2:15" ht="18.5" x14ac:dyDescent="0.45">
      <c r="B4" s="39" t="s">
        <v>163</v>
      </c>
    </row>
    <row r="5" spans="2:15" x14ac:dyDescent="0.35">
      <c r="B5" s="41" t="s">
        <v>19</v>
      </c>
      <c r="C5" s="41" t="s">
        <v>164</v>
      </c>
      <c r="D5" s="41" t="s">
        <v>165</v>
      </c>
      <c r="F5" s="258" t="s">
        <v>166</v>
      </c>
      <c r="G5" s="258"/>
      <c r="H5" s="258"/>
      <c r="I5" s="259" t="s">
        <v>167</v>
      </c>
      <c r="J5" s="259"/>
      <c r="K5" s="259"/>
      <c r="L5" s="259"/>
      <c r="M5" s="259"/>
      <c r="N5" s="259"/>
      <c r="O5" s="259"/>
    </row>
    <row r="6" spans="2:15" x14ac:dyDescent="0.35">
      <c r="B6" s="47" t="s">
        <v>168</v>
      </c>
      <c r="C6" s="48">
        <v>13</v>
      </c>
      <c r="D6" s="49" t="s">
        <v>19</v>
      </c>
      <c r="F6" s="258" t="s">
        <v>169</v>
      </c>
      <c r="G6" s="258"/>
      <c r="H6" s="258"/>
      <c r="I6" s="260" t="s">
        <v>170</v>
      </c>
      <c r="J6" s="260"/>
      <c r="K6" s="260"/>
      <c r="L6" s="260"/>
      <c r="M6" s="260"/>
      <c r="N6" s="260"/>
      <c r="O6" s="260"/>
    </row>
    <row r="7" spans="2:15" x14ac:dyDescent="0.35">
      <c r="B7" s="50" t="s">
        <v>171</v>
      </c>
      <c r="C7" s="51">
        <f>C6-C8-C9</f>
        <v>13</v>
      </c>
      <c r="D7" s="52">
        <f>IF(C6&gt;0,C7/C6,0)</f>
        <v>1</v>
      </c>
      <c r="F7" s="258" t="s">
        <v>172</v>
      </c>
      <c r="G7" s="258"/>
      <c r="H7" s="258"/>
      <c r="I7" s="260" t="s">
        <v>170</v>
      </c>
      <c r="J7" s="260"/>
      <c r="K7" s="260"/>
      <c r="L7" s="260"/>
      <c r="M7" s="260"/>
      <c r="N7" s="260"/>
      <c r="O7" s="260"/>
    </row>
    <row r="8" spans="2:15" x14ac:dyDescent="0.35">
      <c r="B8" s="43" t="s">
        <v>173</v>
      </c>
      <c r="C8" s="44">
        <f>COUNTIF('Recommendations'!G:G,"Risk Accepted")</f>
        <v>0</v>
      </c>
      <c r="D8" s="45">
        <f>IF(C6&gt;0,C8/C6,0)</f>
        <v>0</v>
      </c>
      <c r="F8" s="258" t="s">
        <v>174</v>
      </c>
      <c r="G8" s="258"/>
      <c r="H8" s="258"/>
      <c r="I8" s="260" t="s">
        <v>170</v>
      </c>
      <c r="J8" s="260"/>
      <c r="K8" s="260"/>
      <c r="L8" s="260"/>
      <c r="M8" s="260"/>
      <c r="N8" s="260"/>
      <c r="O8" s="260"/>
    </row>
    <row r="9" spans="2:15" x14ac:dyDescent="0.35">
      <c r="B9" s="43" t="s">
        <v>175</v>
      </c>
      <c r="C9" s="44">
        <f>COUNTIF('Recommendations'!G:G,"N/A")</f>
        <v>0</v>
      </c>
      <c r="D9" s="45">
        <f>IF(C6&gt;0,C9/C6,0)</f>
        <v>0</v>
      </c>
      <c r="F9" s="258" t="s">
        <v>176</v>
      </c>
      <c r="G9" s="258"/>
      <c r="H9" s="258"/>
      <c r="I9" s="260" t="s">
        <v>170</v>
      </c>
      <c r="J9" s="260"/>
      <c r="K9" s="260"/>
      <c r="L9" s="260"/>
      <c r="M9" s="260"/>
      <c r="N9" s="260"/>
      <c r="O9" s="260"/>
    </row>
    <row r="12" spans="2:15" ht="18.5" x14ac:dyDescent="0.45">
      <c r="B12" s="39" t="s">
        <v>177</v>
      </c>
    </row>
    <row r="14" spans="2:15" x14ac:dyDescent="0.35">
      <c r="B14" s="53" t="s">
        <v>178</v>
      </c>
    </row>
    <row r="15" spans="2:15" x14ac:dyDescent="0.35">
      <c r="B15" s="41" t="s">
        <v>19</v>
      </c>
      <c r="C15" s="41" t="s">
        <v>179</v>
      </c>
      <c r="D15" s="41" t="s">
        <v>180</v>
      </c>
      <c r="E15" s="41" t="s">
        <v>181</v>
      </c>
      <c r="F15" s="41" t="s">
        <v>182</v>
      </c>
    </row>
    <row r="16" spans="2:15" x14ac:dyDescent="0.35">
      <c r="B16" s="43" t="s">
        <v>183</v>
      </c>
      <c r="C16" s="44">
        <f>COUNTIF('Recommendations'!L:L,"Resolved")</f>
        <v>0</v>
      </c>
      <c r="D16" s="44">
        <f>COUNTIF('Recommendations'!L:L,"Testing")</f>
        <v>0</v>
      </c>
      <c r="E16" s="44">
        <f>COUNTIF('Recommendations'!L:L,"Outstanding")</f>
        <v>13</v>
      </c>
      <c r="F16" s="44">
        <f>SUM(C16:E16)</f>
        <v>13</v>
      </c>
    </row>
    <row r="18" spans="2:6" x14ac:dyDescent="0.35">
      <c r="B18" s="53" t="s">
        <v>184</v>
      </c>
    </row>
    <row r="19" spans="2:6" x14ac:dyDescent="0.35">
      <c r="B19" s="54" t="s">
        <v>19</v>
      </c>
      <c r="C19" s="54" t="s">
        <v>179</v>
      </c>
      <c r="D19" s="54" t="s">
        <v>180</v>
      </c>
      <c r="E19" s="54" t="s">
        <v>181</v>
      </c>
      <c r="F19" s="54" t="s">
        <v>19</v>
      </c>
    </row>
    <row r="20" spans="2:6" x14ac:dyDescent="0.35">
      <c r="B20" s="43" t="s">
        <v>183</v>
      </c>
      <c r="C20" s="45">
        <f>IF(F16&gt;0, C16/F16, 0)</f>
        <v>0</v>
      </c>
      <c r="D20" s="45">
        <f>IF(F16&gt;0, D16/F16, 0)</f>
        <v>0</v>
      </c>
      <c r="E20" s="45">
        <f>IF(F16&gt;0, E16/F16, 0)</f>
        <v>1</v>
      </c>
      <c r="F20" s="46" t="s">
        <v>19</v>
      </c>
    </row>
    <row r="25" spans="2:6" ht="18.5" x14ac:dyDescent="0.45">
      <c r="B25" s="39" t="s">
        <v>185</v>
      </c>
    </row>
    <row r="27" spans="2:6" x14ac:dyDescent="0.35">
      <c r="B27" s="53" t="s">
        <v>178</v>
      </c>
    </row>
    <row r="28" spans="2:6" x14ac:dyDescent="0.35">
      <c r="B28" s="41" t="s">
        <v>5</v>
      </c>
      <c r="C28" s="41" t="s">
        <v>179</v>
      </c>
      <c r="D28" s="41" t="s">
        <v>180</v>
      </c>
      <c r="E28" s="41" t="s">
        <v>181</v>
      </c>
      <c r="F28" s="41" t="s">
        <v>182</v>
      </c>
    </row>
    <row r="29" spans="2:6" x14ac:dyDescent="0.35">
      <c r="B29" s="43" t="s">
        <v>186</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187</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188</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189</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190</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13</v>
      </c>
      <c r="F34" s="44">
        <f t="shared" si="0"/>
        <v>13</v>
      </c>
    </row>
    <row r="36" spans="2:6" x14ac:dyDescent="0.35">
      <c r="B36" s="53" t="s">
        <v>184</v>
      </c>
    </row>
    <row r="37" spans="2:6" x14ac:dyDescent="0.35">
      <c r="B37" s="54" t="s">
        <v>5</v>
      </c>
      <c r="C37" s="54" t="s">
        <v>179</v>
      </c>
      <c r="D37" s="54" t="s">
        <v>180</v>
      </c>
      <c r="E37" s="54" t="s">
        <v>181</v>
      </c>
      <c r="F37" s="54" t="s">
        <v>19</v>
      </c>
    </row>
    <row r="38" spans="2:6" x14ac:dyDescent="0.35">
      <c r="B38" s="43" t="s">
        <v>186</v>
      </c>
      <c r="C38" s="45">
        <f t="shared" ref="C38:C43" si="1">IF(F29&gt;0, C29/F29, 0)</f>
        <v>0</v>
      </c>
      <c r="D38" s="45">
        <f t="shared" ref="D38:D43" si="2">IF(F29&gt;0, D29/F29, 0)</f>
        <v>0</v>
      </c>
      <c r="E38" s="45">
        <f t="shared" ref="E38:E43" si="3">IF(F29&gt;0, E29/F29, 0)</f>
        <v>0</v>
      </c>
      <c r="F38" s="46" t="s">
        <v>19</v>
      </c>
    </row>
    <row r="39" spans="2:6" x14ac:dyDescent="0.35">
      <c r="B39" s="43" t="s">
        <v>187</v>
      </c>
      <c r="C39" s="45">
        <f t="shared" si="1"/>
        <v>0</v>
      </c>
      <c r="D39" s="45">
        <f t="shared" si="2"/>
        <v>0</v>
      </c>
      <c r="E39" s="45">
        <f t="shared" si="3"/>
        <v>0</v>
      </c>
      <c r="F39" s="46" t="s">
        <v>19</v>
      </c>
    </row>
    <row r="40" spans="2:6" x14ac:dyDescent="0.35">
      <c r="B40" s="43" t="s">
        <v>188</v>
      </c>
      <c r="C40" s="45">
        <f t="shared" si="1"/>
        <v>0</v>
      </c>
      <c r="D40" s="45">
        <f t="shared" si="2"/>
        <v>0</v>
      </c>
      <c r="E40" s="45">
        <f t="shared" si="3"/>
        <v>0</v>
      </c>
      <c r="F40" s="46" t="s">
        <v>19</v>
      </c>
    </row>
    <row r="41" spans="2:6" x14ac:dyDescent="0.35">
      <c r="B41" s="43" t="s">
        <v>189</v>
      </c>
      <c r="C41" s="45">
        <f t="shared" si="1"/>
        <v>0</v>
      </c>
      <c r="D41" s="45">
        <f t="shared" si="2"/>
        <v>0</v>
      </c>
      <c r="E41" s="45">
        <f t="shared" si="3"/>
        <v>0</v>
      </c>
      <c r="F41" s="46" t="s">
        <v>19</v>
      </c>
    </row>
    <row r="42" spans="2:6" x14ac:dyDescent="0.35">
      <c r="B42" s="43" t="s">
        <v>190</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191</v>
      </c>
    </row>
    <row r="50" spans="2:6" x14ac:dyDescent="0.35">
      <c r="B50" s="53" t="s">
        <v>178</v>
      </c>
    </row>
    <row r="51" spans="2:6" x14ac:dyDescent="0.35">
      <c r="B51" s="41" t="s">
        <v>2</v>
      </c>
      <c r="C51" s="41" t="s">
        <v>179</v>
      </c>
      <c r="D51" s="41" t="s">
        <v>180</v>
      </c>
      <c r="E51" s="41" t="s">
        <v>181</v>
      </c>
      <c r="F51" s="41" t="s">
        <v>182</v>
      </c>
    </row>
    <row r="52" spans="2:6" x14ac:dyDescent="0.35">
      <c r="B52" s="43" t="s">
        <v>15</v>
      </c>
      <c r="C52" s="44">
        <f>COUNTIFS('Recommendations'!C:C,"CAT I (High)",'Recommendations'!L:L,"=Resolved")</f>
        <v>0</v>
      </c>
      <c r="D52" s="44">
        <f>COUNTIFS('Recommendations'!C:C,"=CAT I (High)",'Recommendations'!L:L,"=Testing")</f>
        <v>0</v>
      </c>
      <c r="E52" s="44">
        <f>COUNTIFS('Recommendations'!C:C,"=CAT I (High)",'Recommendations'!L:L,"=Outstanding")</f>
        <v>6</v>
      </c>
      <c r="F52" s="44">
        <f>SUM(C52:E52)</f>
        <v>6</v>
      </c>
    </row>
    <row r="53" spans="2:6" x14ac:dyDescent="0.35">
      <c r="B53" s="43" t="s">
        <v>36</v>
      </c>
      <c r="C53" s="44">
        <f>COUNTIFS('Recommendations'!C:C,"CAT II (Medium)",'Recommendations'!L:L,"=Resolved")</f>
        <v>0</v>
      </c>
      <c r="D53" s="44">
        <f>COUNTIFS('Recommendations'!C:C,"=CAT II (Medium)",'Recommendations'!L:L,"=Testing")</f>
        <v>0</v>
      </c>
      <c r="E53" s="44">
        <f>COUNTIFS('Recommendations'!C:C,"=CAT II (Medium)",'Recommendations'!L:L,"=Outstanding")</f>
        <v>4</v>
      </c>
      <c r="F53" s="44">
        <f>SUM(C53:E53)</f>
        <v>4</v>
      </c>
    </row>
    <row r="54" spans="2:6" x14ac:dyDescent="0.35">
      <c r="B54" s="43" t="s">
        <v>30</v>
      </c>
      <c r="C54" s="44">
        <f>COUNTIFS('Recommendations'!C:C,"CAT III (Low)",'Recommendations'!L:L,"=Resolved")</f>
        <v>0</v>
      </c>
      <c r="D54" s="44">
        <f>COUNTIFS('Recommendations'!C:C,"=CAT III (Low)",'Recommendations'!L:L,"=Testing")</f>
        <v>0</v>
      </c>
      <c r="E54" s="44">
        <f>COUNTIFS('Recommendations'!C:C,"=CAT III (Low)",'Recommendations'!L:L,"=Outstanding")</f>
        <v>3</v>
      </c>
      <c r="F54" s="44">
        <f>SUM(C54:E54)</f>
        <v>3</v>
      </c>
    </row>
    <row r="56" spans="2:6" x14ac:dyDescent="0.35">
      <c r="B56" s="53" t="s">
        <v>184</v>
      </c>
    </row>
    <row r="57" spans="2:6" x14ac:dyDescent="0.35">
      <c r="B57" s="54" t="s">
        <v>2</v>
      </c>
      <c r="C57" s="54" t="s">
        <v>179</v>
      </c>
      <c r="D57" s="54" t="s">
        <v>180</v>
      </c>
      <c r="E57" s="54" t="s">
        <v>181</v>
      </c>
      <c r="F57" s="54" t="s">
        <v>19</v>
      </c>
    </row>
    <row r="58" spans="2:6" x14ac:dyDescent="0.35">
      <c r="B58" s="43" t="s">
        <v>15</v>
      </c>
      <c r="C58" s="45">
        <f>IF(F52&gt;0, C52/F52, 0)</f>
        <v>0</v>
      </c>
      <c r="D58" s="45">
        <f>IF(F52&gt;0, D52/F52, 0)</f>
        <v>0</v>
      </c>
      <c r="E58" s="45">
        <f>IF(F52&gt;0, E52/F52, 0)</f>
        <v>1</v>
      </c>
      <c r="F58" s="46" t="s">
        <v>19</v>
      </c>
    </row>
    <row r="59" spans="2:6" x14ac:dyDescent="0.35">
      <c r="B59" s="43" t="s">
        <v>36</v>
      </c>
      <c r="C59" s="45">
        <f>IF(F53&gt;0, C53/F53, 0)</f>
        <v>0</v>
      </c>
      <c r="D59" s="45">
        <f>IF(F53&gt;0, D53/F53, 0)</f>
        <v>0</v>
      </c>
      <c r="E59" s="45">
        <f>IF(F53&gt;0, E53/F53, 0)</f>
        <v>1</v>
      </c>
      <c r="F59" s="46" t="s">
        <v>19</v>
      </c>
    </row>
    <row r="60" spans="2:6" x14ac:dyDescent="0.35">
      <c r="B60" s="43" t="s">
        <v>30</v>
      </c>
      <c r="C60" s="45">
        <f>IF(F54&gt;0, C54/F54, 0)</f>
        <v>0</v>
      </c>
      <c r="D60" s="45">
        <f>IF(F54&gt;0, D54/F54, 0)</f>
        <v>0</v>
      </c>
      <c r="E60" s="45">
        <f>IF(F54&gt;0, E54/F54, 0)</f>
        <v>1</v>
      </c>
      <c r="F60" s="46" t="s">
        <v>19</v>
      </c>
    </row>
    <row r="65" spans="2:6" ht="18.5" x14ac:dyDescent="0.45">
      <c r="B65" s="39" t="s">
        <v>192</v>
      </c>
    </row>
    <row r="67" spans="2:6" x14ac:dyDescent="0.35">
      <c r="B67" s="53" t="s">
        <v>178</v>
      </c>
    </row>
    <row r="68" spans="2:6" x14ac:dyDescent="0.35">
      <c r="B68" s="41" t="s">
        <v>3</v>
      </c>
      <c r="C68" s="41" t="s">
        <v>179</v>
      </c>
      <c r="D68" s="41" t="s">
        <v>180</v>
      </c>
      <c r="E68" s="41" t="s">
        <v>181</v>
      </c>
      <c r="F68" s="41" t="s">
        <v>182</v>
      </c>
    </row>
    <row r="69" spans="2:6" x14ac:dyDescent="0.35">
      <c r="B69" s="43" t="s">
        <v>193</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194</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195</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196</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13</v>
      </c>
      <c r="F73" s="44">
        <f>SUM(C73:E73)</f>
        <v>13</v>
      </c>
    </row>
    <row r="75" spans="2:6" x14ac:dyDescent="0.35">
      <c r="B75" s="53" t="s">
        <v>184</v>
      </c>
    </row>
    <row r="76" spans="2:6" x14ac:dyDescent="0.35">
      <c r="B76" s="54" t="s">
        <v>3</v>
      </c>
      <c r="C76" s="54" t="s">
        <v>179</v>
      </c>
      <c r="D76" s="54" t="s">
        <v>180</v>
      </c>
      <c r="E76" s="54" t="s">
        <v>181</v>
      </c>
      <c r="F76" s="54" t="s">
        <v>19</v>
      </c>
    </row>
    <row r="77" spans="2:6" x14ac:dyDescent="0.35">
      <c r="B77" s="43" t="s">
        <v>193</v>
      </c>
      <c r="C77" s="45">
        <f>IF(F69&gt;0, C69/F69, 0)</f>
        <v>0</v>
      </c>
      <c r="D77" s="45">
        <f>IF(F69&gt;0, D69/F69, 0)</f>
        <v>0</v>
      </c>
      <c r="E77" s="45">
        <f>IF(F69&gt;0, E69/F69, 0)</f>
        <v>0</v>
      </c>
      <c r="F77" s="46" t="s">
        <v>19</v>
      </c>
    </row>
    <row r="78" spans="2:6" x14ac:dyDescent="0.35">
      <c r="B78" s="43" t="s">
        <v>194</v>
      </c>
      <c r="C78" s="45">
        <f>IF(F70&gt;0, C70/F70, 0)</f>
        <v>0</v>
      </c>
      <c r="D78" s="45">
        <f>IF(F70&gt;0, D70/F70, 0)</f>
        <v>0</v>
      </c>
      <c r="E78" s="45">
        <f>IF(F70&gt;0, E70/F70, 0)</f>
        <v>0</v>
      </c>
      <c r="F78" s="46" t="s">
        <v>19</v>
      </c>
    </row>
    <row r="79" spans="2:6" x14ac:dyDescent="0.35">
      <c r="B79" s="43" t="s">
        <v>195</v>
      </c>
      <c r="C79" s="45">
        <f>IF(F71&gt;0, C71/F71, 0)</f>
        <v>0</v>
      </c>
      <c r="D79" s="45">
        <f>IF(F71&gt;0, D71/F71, 0)</f>
        <v>0</v>
      </c>
      <c r="E79" s="45">
        <f>IF(F71&gt;0, E71/F71, 0)</f>
        <v>0</v>
      </c>
      <c r="F79" s="46" t="s">
        <v>19</v>
      </c>
    </row>
    <row r="80" spans="2:6" x14ac:dyDescent="0.35">
      <c r="B80" s="43" t="s">
        <v>196</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197</v>
      </c>
    </row>
    <row r="88" spans="2:6" x14ac:dyDescent="0.35">
      <c r="B88" s="53" t="s">
        <v>178</v>
      </c>
    </row>
    <row r="89" spans="2:6" x14ac:dyDescent="0.35">
      <c r="B89" s="41" t="s">
        <v>198</v>
      </c>
      <c r="C89" s="41" t="s">
        <v>179</v>
      </c>
      <c r="D89" s="41" t="s">
        <v>180</v>
      </c>
      <c r="E89" s="41" t="s">
        <v>181</v>
      </c>
      <c r="F89" s="41" t="s">
        <v>182</v>
      </c>
    </row>
    <row r="90" spans="2:6" x14ac:dyDescent="0.35">
      <c r="B90" s="43" t="s">
        <v>199</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200</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201</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13</v>
      </c>
      <c r="F93" s="44">
        <f>SUM(C93:E93)</f>
        <v>13</v>
      </c>
    </row>
    <row r="95" spans="2:6" x14ac:dyDescent="0.35">
      <c r="B95" s="53" t="s">
        <v>184</v>
      </c>
    </row>
    <row r="96" spans="2:6" x14ac:dyDescent="0.35">
      <c r="B96" s="54" t="s">
        <v>198</v>
      </c>
      <c r="C96" s="54" t="s">
        <v>179</v>
      </c>
      <c r="D96" s="54" t="s">
        <v>180</v>
      </c>
      <c r="E96" s="54" t="s">
        <v>181</v>
      </c>
      <c r="F96" s="54" t="s">
        <v>19</v>
      </c>
    </row>
    <row r="97" spans="2:15" x14ac:dyDescent="0.35">
      <c r="B97" s="43" t="s">
        <v>199</v>
      </c>
      <c r="C97" s="45">
        <f>IF(F90&gt;0, C90/F90, 0)</f>
        <v>0</v>
      </c>
      <c r="D97" s="45">
        <f>IF(F90&gt;0, D90/F90, 0)</f>
        <v>0</v>
      </c>
      <c r="E97" s="45">
        <f>IF(F90&gt;0, E90/F90, 0)</f>
        <v>0</v>
      </c>
      <c r="F97" s="46" t="s">
        <v>19</v>
      </c>
    </row>
    <row r="98" spans="2:15" x14ac:dyDescent="0.35">
      <c r="B98" s="43" t="s">
        <v>200</v>
      </c>
      <c r="C98" s="45">
        <f>IF(F91&gt;0, C91/F91, 0)</f>
        <v>0</v>
      </c>
      <c r="D98" s="45">
        <f>IF(F91&gt;0, D91/F91, 0)</f>
        <v>0</v>
      </c>
      <c r="E98" s="45">
        <f>IF(F91&gt;0, E91/F91, 0)</f>
        <v>0</v>
      </c>
      <c r="F98" s="46" t="s">
        <v>19</v>
      </c>
    </row>
    <row r="99" spans="2:15" x14ac:dyDescent="0.35">
      <c r="B99" s="43" t="s">
        <v>201</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202</v>
      </c>
      <c r="J105" s="39" t="s">
        <v>203</v>
      </c>
    </row>
    <row r="106" spans="2:15" x14ac:dyDescent="0.35">
      <c r="B106" s="41" t="s">
        <v>5</v>
      </c>
      <c r="C106" s="261" t="s">
        <v>204</v>
      </c>
      <c r="D106" s="261"/>
      <c r="E106" s="41" t="s">
        <v>171</v>
      </c>
      <c r="F106" s="41" t="s">
        <v>179</v>
      </c>
      <c r="G106" s="261" t="s">
        <v>205</v>
      </c>
      <c r="H106" s="261"/>
      <c r="J106" s="41" t="s">
        <v>5</v>
      </c>
      <c r="K106" s="41" t="s">
        <v>193</v>
      </c>
      <c r="L106" s="41" t="s">
        <v>194</v>
      </c>
      <c r="M106" s="41" t="s">
        <v>195</v>
      </c>
      <c r="N106" s="41" t="s">
        <v>196</v>
      </c>
      <c r="O106" s="41" t="s">
        <v>16</v>
      </c>
    </row>
    <row r="107" spans="2:15" x14ac:dyDescent="0.35">
      <c r="B107" s="47" t="s">
        <v>186</v>
      </c>
      <c r="C107" s="262" t="s">
        <v>19</v>
      </c>
      <c r="D107" s="262"/>
      <c r="E107" s="44">
        <f>COUNTIF('Recommendations'!F:F,"Phase1")-COUNTIFS('Recommendations'!F:F,"Phase1",'Recommendations'!G:G,"Risk Accepted")-COUNTIFS('Recommendations'!F:F,"Phase1",'Recommendations'!G:G,"N/A")</f>
        <v>0</v>
      </c>
      <c r="F107" s="44">
        <f>COUNTIFS('Recommendations'!F:F,"Phase1",'Recommendations'!L:L,"Resolved")</f>
        <v>0</v>
      </c>
      <c r="G107" s="263">
        <f t="shared" ref="G107:G112" si="4">IF(E107&gt;0,F107/E107,0)</f>
        <v>0</v>
      </c>
      <c r="H107" s="263"/>
      <c r="J107" s="47" t="s">
        <v>186</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187</v>
      </c>
      <c r="C108" s="262" t="s">
        <v>19</v>
      </c>
      <c r="D108" s="262"/>
      <c r="E108" s="44">
        <f>COUNTIF('Recommendations'!F:F,"Phase2")-COUNTIFS('Recommendations'!F:F,"Phase2",'Recommendations'!G:G,"Risk Accepted")-COUNTIFS('Recommendations'!F:F,"Phase2",'Recommendations'!G:G,"N/A")</f>
        <v>0</v>
      </c>
      <c r="F108" s="44">
        <f>COUNTIFS('Recommendations'!F:F,"Phase2",'Recommendations'!L:L,"Resolved")</f>
        <v>0</v>
      </c>
      <c r="G108" s="263">
        <f t="shared" si="4"/>
        <v>0</v>
      </c>
      <c r="H108" s="263"/>
      <c r="J108" s="47" t="s">
        <v>187</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188</v>
      </c>
      <c r="C109" s="262" t="s">
        <v>19</v>
      </c>
      <c r="D109" s="262"/>
      <c r="E109" s="44">
        <f>COUNTIF('Recommendations'!F:F,"Phase3")-COUNTIFS('Recommendations'!F:F,"Phase3",'Recommendations'!G:G,"Risk Accepted")-COUNTIFS('Recommendations'!F:F,"Phase3",'Recommendations'!G:G,"N/A")</f>
        <v>0</v>
      </c>
      <c r="F109" s="44">
        <f>COUNTIFS('Recommendations'!F:F,"Phase3",'Recommendations'!L:L,"Resolved")</f>
        <v>0</v>
      </c>
      <c r="G109" s="263">
        <f t="shared" si="4"/>
        <v>0</v>
      </c>
      <c r="H109" s="263"/>
      <c r="J109" s="47" t="s">
        <v>188</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189</v>
      </c>
      <c r="C110" s="262" t="s">
        <v>19</v>
      </c>
      <c r="D110" s="262"/>
      <c r="E110" s="44">
        <f>COUNTIF('Recommendations'!F:F,"Phase4")-COUNTIFS('Recommendations'!F:F,"Phase4",'Recommendations'!G:G,"Risk Accepted")-COUNTIFS('Recommendations'!F:F,"Phase4",'Recommendations'!G:G,"N/A")</f>
        <v>0</v>
      </c>
      <c r="F110" s="44">
        <f>COUNTIFS('Recommendations'!F:F,"Phase4",'Recommendations'!L:L,"Resolved")</f>
        <v>0</v>
      </c>
      <c r="G110" s="263">
        <f t="shared" si="4"/>
        <v>0</v>
      </c>
      <c r="H110" s="263"/>
      <c r="J110" s="47" t="s">
        <v>189</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190</v>
      </c>
      <c r="C111" s="262" t="s">
        <v>19</v>
      </c>
      <c r="D111" s="262"/>
      <c r="E111" s="44">
        <f>COUNTIF('Recommendations'!F:F,"Phase5")-COUNTIFS('Recommendations'!F:F,"Phase5",'Recommendations'!G:G,"Risk Accepted")-COUNTIFS('Recommendations'!F:F,"Phase5",'Recommendations'!G:G,"N/A")</f>
        <v>0</v>
      </c>
      <c r="F111" s="44">
        <f>COUNTIFS('Recommendations'!F:F,"Phase5",'Recommendations'!L:L,"Resolved")</f>
        <v>0</v>
      </c>
      <c r="G111" s="263">
        <f t="shared" si="4"/>
        <v>0</v>
      </c>
      <c r="H111" s="263"/>
      <c r="J111" s="47" t="s">
        <v>190</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62" t="s">
        <v>19</v>
      </c>
      <c r="D112" s="262"/>
      <c r="E112" s="44">
        <f>COUNTIF('Recommendations'!F:F,"Pending")-COUNTIFS('Recommendations'!F:F,"Pending",'Recommendations'!G:G,"Risk Accepted")-COUNTIFS('Recommendations'!F:F,"Pending",'Recommendations'!G:G,"N/A")</f>
        <v>13</v>
      </c>
      <c r="F112" s="44">
        <f>COUNTIFS('Recommendations'!F:F,"Pending",'Recommendations'!L:L,"Resolved")</f>
        <v>0</v>
      </c>
      <c r="G112" s="263">
        <f t="shared" si="4"/>
        <v>0</v>
      </c>
      <c r="H112" s="263"/>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13</v>
      </c>
    </row>
    <row r="119" spans="2:24" ht="21" x14ac:dyDescent="0.5">
      <c r="B119" s="39" t="s">
        <v>206</v>
      </c>
      <c r="P119" s="56" t="s">
        <v>207</v>
      </c>
    </row>
    <row r="121" spans="2:24" ht="60" customHeight="1" x14ac:dyDescent="0.35">
      <c r="B121" s="264" t="s">
        <v>208</v>
      </c>
      <c r="C121" s="257"/>
      <c r="D121" s="257"/>
      <c r="E121" s="257"/>
      <c r="F121" s="257"/>
      <c r="P121" s="264" t="s">
        <v>209</v>
      </c>
      <c r="Q121" s="257"/>
      <c r="R121" s="257"/>
      <c r="S121" s="257"/>
      <c r="T121" s="257"/>
      <c r="U121" s="257"/>
      <c r="V121" s="257"/>
      <c r="W121" s="257"/>
    </row>
    <row r="123" spans="2:24" ht="30" customHeight="1" x14ac:dyDescent="0.35">
      <c r="P123" s="57" t="s">
        <v>210</v>
      </c>
      <c r="Q123" s="58">
        <f>C16</f>
        <v>0</v>
      </c>
      <c r="R123" s="59"/>
      <c r="S123" s="58">
        <f>C69</f>
        <v>0</v>
      </c>
      <c r="T123" s="59"/>
      <c r="U123" s="58">
        <f>C70</f>
        <v>0</v>
      </c>
      <c r="V123" s="59"/>
      <c r="W123" s="58">
        <f>C71</f>
        <v>0</v>
      </c>
      <c r="X123" s="59"/>
    </row>
    <row r="124" spans="2:24" ht="35" customHeight="1" x14ac:dyDescent="0.35">
      <c r="P124" s="60" t="s">
        <v>211</v>
      </c>
      <c r="Q124" s="60" t="s">
        <v>212</v>
      </c>
      <c r="R124" s="60" t="s">
        <v>213</v>
      </c>
      <c r="S124" s="60" t="s">
        <v>214</v>
      </c>
      <c r="T124" s="60" t="s">
        <v>215</v>
      </c>
      <c r="U124" s="60" t="s">
        <v>216</v>
      </c>
      <c r="V124" s="60" t="s">
        <v>217</v>
      </c>
      <c r="W124" s="60" t="s">
        <v>218</v>
      </c>
      <c r="X124" s="60" t="s">
        <v>219</v>
      </c>
    </row>
    <row r="125" spans="2:24" x14ac:dyDescent="0.35">
      <c r="O125" s="61" t="s">
        <v>220</v>
      </c>
      <c r="P125" s="62" t="s">
        <v>221</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222</v>
      </c>
      <c r="P160" s="56" t="s">
        <v>223</v>
      </c>
    </row>
    <row r="162" spans="2:22" ht="45" customHeight="1" x14ac:dyDescent="0.35">
      <c r="B162" s="264" t="s">
        <v>224</v>
      </c>
      <c r="C162" s="257"/>
      <c r="D162" s="257"/>
      <c r="E162" s="257"/>
      <c r="F162" s="257"/>
      <c r="P162" s="264" t="s">
        <v>225</v>
      </c>
      <c r="Q162" s="257"/>
      <c r="R162" s="257"/>
      <c r="S162" s="257"/>
      <c r="T162" s="257"/>
      <c r="U162" s="257"/>
    </row>
    <row r="163" spans="2:22" ht="35" customHeight="1" x14ac:dyDescent="0.35">
      <c r="P163" s="261" t="s">
        <v>226</v>
      </c>
      <c r="Q163" s="261"/>
      <c r="R163" s="261" t="s">
        <v>227</v>
      </c>
      <c r="S163" s="261"/>
      <c r="T163" s="261"/>
    </row>
    <row r="164" spans="2:22" ht="30" customHeight="1" x14ac:dyDescent="0.35">
      <c r="P164" s="265">
        <v>0</v>
      </c>
      <c r="Q164" s="266"/>
      <c r="R164" s="267" t="s">
        <v>228</v>
      </c>
      <c r="S164" s="268"/>
      <c r="T164" s="268"/>
    </row>
    <row r="167" spans="2:22" ht="25" customHeight="1" x14ac:dyDescent="0.35">
      <c r="P167" s="65" t="s">
        <v>211</v>
      </c>
      <c r="Q167" s="65" t="s">
        <v>229</v>
      </c>
      <c r="R167" s="65" t="s">
        <v>230</v>
      </c>
      <c r="S167" s="269" t="s">
        <v>7</v>
      </c>
      <c r="T167" s="269"/>
      <c r="U167" s="269"/>
      <c r="V167" s="257"/>
    </row>
    <row r="168" spans="2:22" ht="20" customHeight="1" x14ac:dyDescent="0.35">
      <c r="P168" s="67"/>
      <c r="Q168" s="68"/>
      <c r="R168" s="69" t="str">
        <f>IF(AND(NOT(ISBLANK(Q168)), Dashboard!$P164&gt;0), Q168/Dashboard!$P164, "")</f>
        <v/>
      </c>
      <c r="S168" s="270"/>
      <c r="T168" s="271"/>
      <c r="U168" s="271"/>
      <c r="V168" s="271"/>
    </row>
    <row r="169" spans="2:22" ht="20" customHeight="1" x14ac:dyDescent="0.35">
      <c r="P169" s="67"/>
      <c r="Q169" s="68"/>
      <c r="R169" s="69" t="str">
        <f>IF(AND(NOT(ISBLANK(Q169)), Dashboard!$P164&gt;0), Q169/Dashboard!$P164, "")</f>
        <v/>
      </c>
      <c r="S169" s="270"/>
      <c r="T169" s="271"/>
      <c r="U169" s="271"/>
      <c r="V169" s="271"/>
    </row>
    <row r="170" spans="2:22" ht="20" customHeight="1" x14ac:dyDescent="0.35">
      <c r="P170" s="67"/>
      <c r="Q170" s="68"/>
      <c r="R170" s="69" t="str">
        <f>IF(AND(NOT(ISBLANK(Q170)), Dashboard!$P164&gt;0), Q170/Dashboard!$P164, "")</f>
        <v/>
      </c>
      <c r="S170" s="270"/>
      <c r="T170" s="271"/>
      <c r="U170" s="271"/>
      <c r="V170" s="271"/>
    </row>
    <row r="171" spans="2:22" ht="20" customHeight="1" x14ac:dyDescent="0.35">
      <c r="P171" s="67"/>
      <c r="Q171" s="68"/>
      <c r="R171" s="69" t="str">
        <f>IF(AND(NOT(ISBLANK(Q171)), Dashboard!$P164&gt;0), Q171/Dashboard!$P164, "")</f>
        <v/>
      </c>
      <c r="S171" s="270"/>
      <c r="T171" s="271"/>
      <c r="U171" s="271"/>
      <c r="V171" s="271"/>
    </row>
    <row r="172" spans="2:22" ht="20" customHeight="1" x14ac:dyDescent="0.35">
      <c r="P172" s="67"/>
      <c r="Q172" s="68"/>
      <c r="R172" s="69" t="str">
        <f>IF(AND(NOT(ISBLANK(Q172)), Dashboard!$P164&gt;0), Q172/Dashboard!$P164, "")</f>
        <v/>
      </c>
      <c r="S172" s="270"/>
      <c r="T172" s="271"/>
      <c r="U172" s="271"/>
      <c r="V172" s="271"/>
    </row>
    <row r="173" spans="2:22" ht="20" customHeight="1" x14ac:dyDescent="0.35">
      <c r="P173" s="67"/>
      <c r="Q173" s="68"/>
      <c r="R173" s="69" t="str">
        <f>IF(AND(NOT(ISBLANK(Q173)), Dashboard!$P164&gt;0), Q173/Dashboard!$P164, "")</f>
        <v/>
      </c>
      <c r="S173" s="270"/>
      <c r="T173" s="271"/>
      <c r="U173" s="271"/>
      <c r="V173" s="271"/>
    </row>
    <row r="174" spans="2:22" ht="20" customHeight="1" x14ac:dyDescent="0.35">
      <c r="P174" s="67"/>
      <c r="Q174" s="68"/>
      <c r="R174" s="69" t="str">
        <f>IF(AND(NOT(ISBLANK(Q174)), Dashboard!$P164&gt;0), Q174/Dashboard!$P164, "")</f>
        <v/>
      </c>
      <c r="S174" s="270"/>
      <c r="T174" s="271"/>
      <c r="U174" s="271"/>
      <c r="V174" s="271"/>
    </row>
    <row r="175" spans="2:22" ht="20" customHeight="1" x14ac:dyDescent="0.35">
      <c r="P175" s="67"/>
      <c r="Q175" s="68"/>
      <c r="R175" s="69" t="str">
        <f>IF(AND(NOT(ISBLANK(Q175)), Dashboard!$P164&gt;0), Q175/Dashboard!$P164, "")</f>
        <v/>
      </c>
      <c r="S175" s="270"/>
      <c r="T175" s="271"/>
      <c r="U175" s="271"/>
      <c r="V175" s="271"/>
    </row>
    <row r="176" spans="2:22" ht="20" customHeight="1" x14ac:dyDescent="0.35">
      <c r="P176" s="67"/>
      <c r="Q176" s="68"/>
      <c r="R176" s="69" t="str">
        <f>IF(AND(NOT(ISBLANK(Q176)), Dashboard!$P164&gt;0), Q176/Dashboard!$P164, "")</f>
        <v/>
      </c>
      <c r="S176" s="270"/>
      <c r="T176" s="271"/>
      <c r="U176" s="271"/>
      <c r="V176" s="271"/>
    </row>
    <row r="177" spans="2:22" ht="20" customHeight="1" x14ac:dyDescent="0.35">
      <c r="P177" s="67"/>
      <c r="Q177" s="68"/>
      <c r="R177" s="69" t="str">
        <f>IF(AND(NOT(ISBLANK(Q177)), Dashboard!$P164&gt;0), Q177/Dashboard!$P164, "")</f>
        <v/>
      </c>
      <c r="S177" s="270"/>
      <c r="T177" s="271"/>
      <c r="U177" s="271"/>
      <c r="V177" s="271"/>
    </row>
    <row r="178" spans="2:22" ht="20" customHeight="1" x14ac:dyDescent="0.35">
      <c r="P178" s="67"/>
      <c r="Q178" s="68"/>
      <c r="R178" s="69" t="str">
        <f>IF(AND(NOT(ISBLANK(Q178)), Dashboard!$P164&gt;0), Q178/Dashboard!$P164, "")</f>
        <v/>
      </c>
      <c r="S178" s="270"/>
      <c r="T178" s="271"/>
      <c r="U178" s="271"/>
      <c r="V178" s="271"/>
    </row>
    <row r="179" spans="2:22" ht="20" customHeight="1" x14ac:dyDescent="0.35">
      <c r="P179" s="67"/>
      <c r="Q179" s="68"/>
      <c r="R179" s="69" t="str">
        <f>IF(AND(NOT(ISBLANK(Q179)), Dashboard!$P164&gt;0), Q179/Dashboard!$P164, "")</f>
        <v/>
      </c>
      <c r="S179" s="270"/>
      <c r="T179" s="271"/>
      <c r="U179" s="271"/>
      <c r="V179" s="271"/>
    </row>
    <row r="180" spans="2:22" ht="20" customHeight="1" x14ac:dyDescent="0.35">
      <c r="P180" s="67"/>
      <c r="Q180" s="68"/>
      <c r="R180" s="69" t="str">
        <f>IF(AND(NOT(ISBLANK(Q180)), Dashboard!$P164&gt;0), Q180/Dashboard!$P164, "")</f>
        <v/>
      </c>
      <c r="S180" s="270"/>
      <c r="T180" s="271"/>
      <c r="U180" s="271"/>
      <c r="V180" s="271"/>
    </row>
    <row r="181" spans="2:22" ht="20" customHeight="1" x14ac:dyDescent="0.35">
      <c r="P181" s="67"/>
      <c r="Q181" s="68"/>
      <c r="R181" s="69" t="str">
        <f>IF(AND(NOT(ISBLANK(Q181)), Dashboard!$P164&gt;0), Q181/Dashboard!$P164, "")</f>
        <v/>
      </c>
      <c r="S181" s="270"/>
      <c r="T181" s="271"/>
      <c r="U181" s="271"/>
      <c r="V181" s="271"/>
    </row>
    <row r="182" spans="2:22" ht="20" customHeight="1" x14ac:dyDescent="0.35">
      <c r="P182" s="67"/>
      <c r="Q182" s="68"/>
      <c r="R182" s="69" t="str">
        <f>IF(AND(NOT(ISBLANK(Q182)), Dashboard!$P164&gt;0), Q182/Dashboard!$P164, "")</f>
        <v/>
      </c>
      <c r="S182" s="270"/>
      <c r="T182" s="271"/>
      <c r="U182" s="271"/>
      <c r="V182" s="271"/>
    </row>
    <row r="183" spans="2:22" ht="20" customHeight="1" x14ac:dyDescent="0.35">
      <c r="P183" s="67"/>
      <c r="Q183" s="68"/>
      <c r="R183" s="69" t="str">
        <f>IF(AND(NOT(ISBLANK(Q183)), Dashboard!$P164&gt;0), Q183/Dashboard!$P164, "")</f>
        <v/>
      </c>
      <c r="S183" s="270"/>
      <c r="T183" s="271"/>
      <c r="U183" s="271"/>
      <c r="V183" s="271"/>
    </row>
    <row r="184" spans="2:22" ht="20" customHeight="1" x14ac:dyDescent="0.35">
      <c r="P184" s="67"/>
      <c r="Q184" s="68"/>
      <c r="R184" s="69" t="str">
        <f>IF(AND(NOT(ISBLANK(Q184)), Dashboard!$P164&gt;0), Q184/Dashboard!$P164, "")</f>
        <v/>
      </c>
      <c r="S184" s="270"/>
      <c r="T184" s="271"/>
      <c r="U184" s="271"/>
      <c r="V184" s="271"/>
    </row>
    <row r="185" spans="2:22" ht="20" customHeight="1" x14ac:dyDescent="0.35">
      <c r="P185" s="67"/>
      <c r="Q185" s="68"/>
      <c r="R185" s="69" t="str">
        <f>IF(AND(NOT(ISBLANK(Q185)), Dashboard!$P164&gt;0), Q185/Dashboard!$P164, "")</f>
        <v/>
      </c>
      <c r="S185" s="270"/>
      <c r="T185" s="271"/>
      <c r="U185" s="271"/>
      <c r="V185" s="271"/>
    </row>
    <row r="186" spans="2:22" ht="20" customHeight="1" x14ac:dyDescent="0.35">
      <c r="P186" s="67"/>
      <c r="Q186" s="68"/>
      <c r="R186" s="69" t="str">
        <f>IF(AND(NOT(ISBLANK(Q186)), Dashboard!$P164&gt;0), Q186/Dashboard!$P164, "")</f>
        <v/>
      </c>
      <c r="S186" s="270"/>
      <c r="T186" s="271"/>
      <c r="U186" s="271"/>
      <c r="V186" s="271"/>
    </row>
    <row r="187" spans="2:22" ht="20" customHeight="1" x14ac:dyDescent="0.35">
      <c r="P187" s="67"/>
      <c r="Q187" s="68"/>
      <c r="R187" s="69" t="str">
        <f>IF(AND(NOT(ISBLANK(Q187)), Dashboard!$P164&gt;0), Q187/Dashboard!$P164, "")</f>
        <v/>
      </c>
      <c r="S187" s="270"/>
      <c r="T187" s="271"/>
      <c r="U187" s="271"/>
      <c r="V187" s="271"/>
    </row>
    <row r="191" spans="2:22" ht="32" customHeight="1" x14ac:dyDescent="0.35">
      <c r="B191" s="255" t="s">
        <v>85</v>
      </c>
      <c r="C191" s="255"/>
      <c r="D191" s="255"/>
      <c r="E191" s="255"/>
      <c r="F191" s="255"/>
      <c r="G191" s="255"/>
      <c r="H191" s="255"/>
      <c r="I191" s="255"/>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77" priority="1" operator="greaterThanOrEqual">
      <formula>0.9</formula>
    </cfRule>
    <cfRule type="cellIs" dxfId="76" priority="2" operator="greaterThanOrEqual">
      <formula>0.5</formula>
    </cfRule>
    <cfRule type="cellIs" dxfId="75" priority="3" operator="lessThan">
      <formula>0.5</formula>
    </cfRule>
  </conditionalFormatting>
  <conditionalFormatting sqref="G107:H112">
    <cfRule type="expression" dxfId="74" priority="4">
      <formula>$G107&gt;=0.8</formula>
    </cfRule>
    <cfRule type="expression" dxfId="73" priority="5">
      <formula>AND($G107&gt;=0.5,$G107&lt;0.8)</formula>
    </cfRule>
    <cfRule type="expression" dxfId="72" priority="6">
      <formula>$G107&lt;0.5</formula>
    </cfRule>
  </conditionalFormatting>
  <conditionalFormatting sqref="K107:K112">
    <cfRule type="cellIs" dxfId="71" priority="7" operator="greaterThan">
      <formula>0</formula>
    </cfRule>
  </conditionalFormatting>
  <conditionalFormatting sqref="L107:L112">
    <cfRule type="cellIs" dxfId="70" priority="8" operator="greaterThan">
      <formula>0</formula>
    </cfRule>
  </conditionalFormatting>
  <conditionalFormatting sqref="M107:M112">
    <cfRule type="cellIs" dxfId="69" priority="9" operator="greaterThan">
      <formula>0</formula>
    </cfRule>
  </conditionalFormatting>
  <conditionalFormatting sqref="N107:N112">
    <cfRule type="cellIs" dxfId="68"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36</v>
      </c>
      <c r="D5" s="3" t="s">
        <v>16</v>
      </c>
      <c r="E5" s="3" t="s">
        <v>17</v>
      </c>
      <c r="F5" s="3" t="s">
        <v>18</v>
      </c>
      <c r="G5" s="3" t="s">
        <v>19</v>
      </c>
      <c r="H5" s="4" t="s">
        <v>19</v>
      </c>
      <c r="I5" s="1" t="s">
        <v>37</v>
      </c>
      <c r="J5" s="1" t="s">
        <v>38</v>
      </c>
      <c r="K5" s="1" t="s">
        <v>39</v>
      </c>
      <c r="L5" s="3" t="str">
        <f t="shared" si="0"/>
        <v>Outstanding</v>
      </c>
      <c r="M5" s="11" t="s">
        <v>19</v>
      </c>
    </row>
    <row r="6" spans="1:13" ht="60" customHeight="1" x14ac:dyDescent="0.35">
      <c r="A6" s="9" t="s">
        <v>40</v>
      </c>
      <c r="B6" s="1" t="s">
        <v>41</v>
      </c>
      <c r="C6" s="2" t="s">
        <v>30</v>
      </c>
      <c r="D6" s="3" t="s">
        <v>16</v>
      </c>
      <c r="E6" s="3" t="s">
        <v>17</v>
      </c>
      <c r="F6" s="3" t="s">
        <v>18</v>
      </c>
      <c r="G6" s="3" t="s">
        <v>19</v>
      </c>
      <c r="H6" s="4" t="s">
        <v>19</v>
      </c>
      <c r="I6" s="1" t="s">
        <v>42</v>
      </c>
      <c r="J6" s="1" t="s">
        <v>43</v>
      </c>
      <c r="K6" s="1" t="s">
        <v>44</v>
      </c>
      <c r="L6" s="3" t="str">
        <f t="shared" si="0"/>
        <v>Outstanding</v>
      </c>
      <c r="M6" s="11" t="s">
        <v>19</v>
      </c>
    </row>
    <row r="7" spans="1:13" ht="60" customHeight="1" x14ac:dyDescent="0.35">
      <c r="A7" s="9" t="s">
        <v>45</v>
      </c>
      <c r="B7" s="1" t="s">
        <v>46</v>
      </c>
      <c r="C7" s="2" t="s">
        <v>36</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15</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15</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36</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36</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30</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15</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10" t="s">
        <v>80</v>
      </c>
      <c r="B14" s="5" t="s">
        <v>81</v>
      </c>
      <c r="C14" s="6" t="s">
        <v>15</v>
      </c>
      <c r="D14" s="7" t="s">
        <v>16</v>
      </c>
      <c r="E14" s="7" t="s">
        <v>17</v>
      </c>
      <c r="F14" s="7" t="s">
        <v>18</v>
      </c>
      <c r="G14" s="7" t="s">
        <v>19</v>
      </c>
      <c r="H14" s="8" t="s">
        <v>19</v>
      </c>
      <c r="I14" s="5" t="s">
        <v>82</v>
      </c>
      <c r="J14" s="5" t="s">
        <v>83</v>
      </c>
      <c r="K14" s="5" t="s">
        <v>84</v>
      </c>
      <c r="L14" s="7" t="str">
        <f t="shared" si="0"/>
        <v>Outstanding</v>
      </c>
      <c r="M14" s="12" t="s">
        <v>19</v>
      </c>
    </row>
    <row r="18" spans="1:4" ht="32" customHeight="1" x14ac:dyDescent="0.35">
      <c r="A18" s="255" t="s">
        <v>85</v>
      </c>
      <c r="B18" s="255"/>
      <c r="C18" s="255"/>
      <c r="D18" s="255"/>
    </row>
  </sheetData>
  <mergeCells count="1">
    <mergeCell ref="A18:D18"/>
  </mergeCells>
  <conditionalFormatting sqref="C2:C14">
    <cfRule type="expression" dxfId="67" priority="14">
      <formula>LEFT($C2,7)="CAT III"</formula>
    </cfRule>
    <cfRule type="expression" dxfId="66" priority="15">
      <formula>LEFT($C2,6)="CAT II"</formula>
    </cfRule>
    <cfRule type="expression" dxfId="65" priority="16">
      <formula>LEFT($C2,5)="CAT I"</formula>
    </cfRule>
  </conditionalFormatting>
  <conditionalFormatting sqref="D2:D14">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14">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14">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14" xr:uid="{00000000-0002-0000-0200-000000000000}">
      <formula1>"Must,Should,Could,Won't,Unassigned"</formula1>
    </dataValidation>
    <dataValidation type="list" showErrorMessage="1" errorTitle="Invalid Value" error="Please select a value from the list: Low, Medium, High, Unassessed." sqref="E2:E14" xr:uid="{00000000-0002-0000-0200-000001000000}">
      <formula1>"Low,Medium,High,Unassessed"</formula1>
    </dataValidation>
    <dataValidation type="list" showErrorMessage="1" errorTitle="Invalid Value" error="Please select a value from the list: Phase1, Phase2, Phase3, Phase4, Phase5, Pending." sqref="F2:F1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4" xr:uid="{00000000-0002-0000-0200-000003000000}">
      <formula1>"Implemented,Testing,Failed,Compensated,Risk Accepted,N/A"</formula1>
    </dataValidation>
  </dataValidations>
  <hyperlinks>
    <hyperlink ref="A1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72" t="s">
        <v>231</v>
      </c>
      <c r="C2" s="272" t="s">
        <v>231</v>
      </c>
      <c r="D2" s="272" t="s">
        <v>231</v>
      </c>
      <c r="E2" s="272" t="s">
        <v>231</v>
      </c>
      <c r="F2" s="272" t="s">
        <v>231</v>
      </c>
      <c r="G2" s="272" t="s">
        <v>231</v>
      </c>
      <c r="H2" s="276" t="s">
        <v>232</v>
      </c>
      <c r="I2" s="276" t="s">
        <v>232</v>
      </c>
      <c r="J2" s="276" t="s">
        <v>232</v>
      </c>
      <c r="K2" s="276" t="s">
        <v>232</v>
      </c>
      <c r="L2" s="276" t="s">
        <v>232</v>
      </c>
      <c r="M2" s="275" t="s">
        <v>233</v>
      </c>
      <c r="N2" s="275" t="s">
        <v>233</v>
      </c>
      <c r="O2" s="277" t="s">
        <v>234</v>
      </c>
      <c r="P2" s="277" t="s">
        <v>234</v>
      </c>
      <c r="Q2" s="273" t="s">
        <v>11</v>
      </c>
      <c r="R2" s="273" t="s">
        <v>11</v>
      </c>
      <c r="S2" s="273" t="s">
        <v>11</v>
      </c>
      <c r="T2" s="274" t="s">
        <v>235</v>
      </c>
    </row>
    <row r="3" spans="2:20" ht="35" customHeight="1" x14ac:dyDescent="0.35">
      <c r="B3" s="70" t="s">
        <v>236</v>
      </c>
      <c r="C3" s="70" t="s">
        <v>237</v>
      </c>
      <c r="D3" s="70" t="s">
        <v>238</v>
      </c>
      <c r="E3" s="70" t="s">
        <v>239</v>
      </c>
      <c r="F3" s="70" t="s">
        <v>240</v>
      </c>
      <c r="G3" s="70" t="s">
        <v>9</v>
      </c>
      <c r="H3" s="71" t="s">
        <v>241</v>
      </c>
      <c r="I3" s="71" t="s">
        <v>242</v>
      </c>
      <c r="J3" s="71" t="s">
        <v>243</v>
      </c>
      <c r="K3" s="71" t="s">
        <v>244</v>
      </c>
      <c r="L3" s="71" t="s">
        <v>176</v>
      </c>
      <c r="M3" s="72" t="s">
        <v>245</v>
      </c>
      <c r="N3" s="72" t="s">
        <v>246</v>
      </c>
      <c r="O3" s="73" t="s">
        <v>247</v>
      </c>
      <c r="P3" s="73" t="s">
        <v>248</v>
      </c>
      <c r="Q3" s="74" t="s">
        <v>11</v>
      </c>
      <c r="R3" s="74" t="s">
        <v>249</v>
      </c>
      <c r="S3" s="74" t="s">
        <v>250</v>
      </c>
      <c r="T3" s="75" t="s">
        <v>251</v>
      </c>
    </row>
    <row r="4" spans="2:20" ht="60" customHeight="1" x14ac:dyDescent="0.35">
      <c r="B4" s="76" t="s">
        <v>252</v>
      </c>
      <c r="C4" s="76" t="s">
        <v>253</v>
      </c>
      <c r="D4" s="76" t="s">
        <v>254</v>
      </c>
      <c r="E4" s="76" t="s">
        <v>255</v>
      </c>
      <c r="F4" s="76" t="s">
        <v>256</v>
      </c>
      <c r="G4" s="76" t="s">
        <v>257</v>
      </c>
      <c r="H4" s="76" t="s">
        <v>258</v>
      </c>
      <c r="I4" s="76" t="s">
        <v>259</v>
      </c>
      <c r="J4" s="76" t="s">
        <v>260</v>
      </c>
      <c r="K4" s="76" t="s">
        <v>261</v>
      </c>
      <c r="L4" s="76" t="s">
        <v>262</v>
      </c>
      <c r="M4" s="76" t="s">
        <v>263</v>
      </c>
      <c r="N4" s="76" t="s">
        <v>264</v>
      </c>
      <c r="O4" s="76" t="s">
        <v>265</v>
      </c>
      <c r="P4" s="76" t="s">
        <v>266</v>
      </c>
      <c r="Q4" s="76" t="s">
        <v>267</v>
      </c>
      <c r="R4" s="76" t="s">
        <v>268</v>
      </c>
      <c r="S4" s="76" t="s">
        <v>269</v>
      </c>
      <c r="T4" s="76" t="s">
        <v>270</v>
      </c>
    </row>
    <row r="5" spans="2:20" ht="60" customHeight="1" x14ac:dyDescent="0.35">
      <c r="B5" s="38" t="s">
        <v>271</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272</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273</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274</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275</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276</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277</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278</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279</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280</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281</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282</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283</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284</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285</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286</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287</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288</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289</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290</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291</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292</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293</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294</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295</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296</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297</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298</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299</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300</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301</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302</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303</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304</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305</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306</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307</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308</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309</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310</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311</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312</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313</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314</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315</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316</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317</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318</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319</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320</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55" t="s">
        <v>85</v>
      </c>
      <c r="C58" s="255"/>
      <c r="D58" s="255"/>
      <c r="E58" s="255"/>
      <c r="F58" s="255"/>
      <c r="G58" s="25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321</v>
      </c>
      <c r="B1" s="104" t="s">
        <v>0</v>
      </c>
      <c r="C1" s="104" t="s">
        <v>322</v>
      </c>
      <c r="D1" s="104" t="s">
        <v>9</v>
      </c>
      <c r="E1" s="104" t="s">
        <v>323</v>
      </c>
      <c r="F1" s="104" t="s">
        <v>324</v>
      </c>
      <c r="G1" s="104" t="s">
        <v>325</v>
      </c>
      <c r="H1" s="104" t="s">
        <v>326</v>
      </c>
      <c r="I1" s="104" t="s">
        <v>327</v>
      </c>
      <c r="J1" s="104" t="s">
        <v>328</v>
      </c>
      <c r="K1" s="104" t="s">
        <v>329</v>
      </c>
      <c r="L1" s="104" t="s">
        <v>330</v>
      </c>
      <c r="M1" s="104" t="s">
        <v>331</v>
      </c>
      <c r="N1" s="104" t="s">
        <v>332</v>
      </c>
      <c r="O1" s="104" t="s">
        <v>333</v>
      </c>
      <c r="P1" s="104" t="s">
        <v>334</v>
      </c>
      <c r="Q1" s="104" t="s">
        <v>335</v>
      </c>
      <c r="R1" s="104" t="s">
        <v>336</v>
      </c>
      <c r="S1" s="104" t="s">
        <v>337</v>
      </c>
      <c r="T1" s="104" t="s">
        <v>338</v>
      </c>
      <c r="U1" s="104" t="s">
        <v>339</v>
      </c>
      <c r="V1" s="104" t="s">
        <v>340</v>
      </c>
      <c r="W1" s="104" t="s">
        <v>341</v>
      </c>
      <c r="X1" s="104" t="s">
        <v>342</v>
      </c>
      <c r="Y1" s="104" t="s">
        <v>343</v>
      </c>
      <c r="Z1" s="104" t="s">
        <v>344</v>
      </c>
      <c r="AA1" s="104" t="s">
        <v>345</v>
      </c>
      <c r="AB1" s="104" t="s">
        <v>346</v>
      </c>
      <c r="AC1" s="104" t="s">
        <v>347</v>
      </c>
      <c r="AD1" s="104" t="s">
        <v>348</v>
      </c>
      <c r="AE1" s="104" t="s">
        <v>349</v>
      </c>
      <c r="AF1" s="104" t="s">
        <v>350</v>
      </c>
      <c r="AG1" s="104" t="s">
        <v>351</v>
      </c>
      <c r="AH1" s="104" t="s">
        <v>352</v>
      </c>
      <c r="AI1" s="104" t="s">
        <v>353</v>
      </c>
      <c r="AJ1" s="104" t="s">
        <v>354</v>
      </c>
      <c r="AK1" s="104" t="s">
        <v>355</v>
      </c>
      <c r="AL1" s="104" t="s">
        <v>356</v>
      </c>
      <c r="AM1" s="104" t="s">
        <v>357</v>
      </c>
      <c r="AN1" s="104" t="s">
        <v>358</v>
      </c>
      <c r="AO1" s="104" t="s">
        <v>359</v>
      </c>
      <c r="AP1" s="104" t="s">
        <v>360</v>
      </c>
      <c r="AQ1" s="104" t="s">
        <v>361</v>
      </c>
      <c r="AR1" s="104" t="s">
        <v>362</v>
      </c>
      <c r="AS1" s="104" t="s">
        <v>363</v>
      </c>
      <c r="AT1" s="104" t="s">
        <v>364</v>
      </c>
      <c r="AU1" s="104" t="s">
        <v>365</v>
      </c>
      <c r="AV1" s="104" t="s">
        <v>366</v>
      </c>
      <c r="AW1" s="105" t="s">
        <v>367</v>
      </c>
    </row>
    <row r="2" spans="1:49" ht="60" customHeight="1" outlineLevel="1" x14ac:dyDescent="0.35">
      <c r="A2" s="97" t="s">
        <v>368</v>
      </c>
      <c r="B2" s="80">
        <v>1</v>
      </c>
      <c r="C2" s="82" t="s">
        <v>19</v>
      </c>
      <c r="D2" s="84" t="s">
        <v>369</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368</v>
      </c>
      <c r="B3" s="81" t="s">
        <v>370</v>
      </c>
      <c r="C3" s="83" t="s">
        <v>371</v>
      </c>
      <c r="D3" s="85" t="s">
        <v>372</v>
      </c>
      <c r="E3" s="85" t="s">
        <v>373</v>
      </c>
      <c r="F3" s="86" t="s">
        <v>374</v>
      </c>
      <c r="G3" s="86" t="s">
        <v>375</v>
      </c>
      <c r="H3" s="86">
        <v>1</v>
      </c>
      <c r="I3" s="88">
        <f>IF(COUNTIF(J3:AW3,"&lt;&gt;")=0,"",SUMPRODUCT(((Recommendations[ImplStatus]="Implemented")+(Recommendations[ImplStatus]="Compensated"))*ISNUMBER(MATCH(Recommendations[Id],J3:AW3,0)))/COUNTIF(J3:AW3,"&lt;&gt;"))</f>
        <v>0</v>
      </c>
      <c r="J3" s="90" t="s">
        <v>70</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368</v>
      </c>
      <c r="B4" s="81" t="s">
        <v>376</v>
      </c>
      <c r="C4" s="83" t="s">
        <v>377</v>
      </c>
      <c r="D4" s="85" t="s">
        <v>378</v>
      </c>
      <c r="E4" s="85" t="s">
        <v>379</v>
      </c>
      <c r="F4" s="86" t="s">
        <v>374</v>
      </c>
      <c r="G4" s="86" t="s">
        <v>380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368</v>
      </c>
      <c r="B5" s="81" t="s">
        <v>381</v>
      </c>
      <c r="C5" s="83" t="s">
        <v>382</v>
      </c>
      <c r="D5" s="85" t="s">
        <v>383</v>
      </c>
      <c r="E5" s="85" t="s">
        <v>384</v>
      </c>
      <c r="F5" s="86" t="s">
        <v>374</v>
      </c>
      <c r="G5" s="86" t="s">
        <v>385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368</v>
      </c>
      <c r="B6" s="81" t="s">
        <v>386</v>
      </c>
      <c r="C6" s="83" t="s">
        <v>387</v>
      </c>
      <c r="D6" s="85" t="s">
        <v>388</v>
      </c>
      <c r="E6" s="85" t="s">
        <v>389</v>
      </c>
      <c r="F6" s="86" t="s">
        <v>374</v>
      </c>
      <c r="G6" s="86" t="s">
        <v>375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368</v>
      </c>
      <c r="B7" s="81" t="s">
        <v>390</v>
      </c>
      <c r="C7" s="83" t="s">
        <v>391</v>
      </c>
      <c r="D7" s="85" t="s">
        <v>392</v>
      </c>
      <c r="E7" s="85" t="s">
        <v>393</v>
      </c>
      <c r="F7" s="86" t="s">
        <v>374</v>
      </c>
      <c r="G7" s="86" t="s">
        <v>385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394</v>
      </c>
      <c r="B8" s="80">
        <v>2</v>
      </c>
      <c r="C8" s="82" t="s">
        <v>19</v>
      </c>
      <c r="D8" s="84" t="s">
        <v>395</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394</v>
      </c>
      <c r="B9" s="81" t="s">
        <v>396</v>
      </c>
      <c r="C9" s="83" t="s">
        <v>397</v>
      </c>
      <c r="D9" s="85" t="s">
        <v>398</v>
      </c>
      <c r="E9" s="85" t="s">
        <v>399</v>
      </c>
      <c r="F9" s="86" t="s">
        <v>400</v>
      </c>
      <c r="G9" s="86" t="s">
        <v>375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394</v>
      </c>
      <c r="B10" s="81" t="s">
        <v>401</v>
      </c>
      <c r="C10" s="83" t="s">
        <v>402</v>
      </c>
      <c r="D10" s="85" t="s">
        <v>403</v>
      </c>
      <c r="E10" s="85" t="s">
        <v>404</v>
      </c>
      <c r="F10" s="86" t="s">
        <v>400</v>
      </c>
      <c r="G10" s="86" t="s">
        <v>375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394</v>
      </c>
      <c r="B11" s="81" t="s">
        <v>405</v>
      </c>
      <c r="C11" s="83" t="s">
        <v>406</v>
      </c>
      <c r="D11" s="85" t="s">
        <v>407</v>
      </c>
      <c r="E11" s="85" t="s">
        <v>408</v>
      </c>
      <c r="F11" s="86" t="s">
        <v>400</v>
      </c>
      <c r="G11" s="86" t="s">
        <v>380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394</v>
      </c>
      <c r="B12" s="81" t="s">
        <v>409</v>
      </c>
      <c r="C12" s="83" t="s">
        <v>410</v>
      </c>
      <c r="D12" s="85" t="s">
        <v>411</v>
      </c>
      <c r="E12" s="85" t="s">
        <v>412</v>
      </c>
      <c r="F12" s="86" t="s">
        <v>400</v>
      </c>
      <c r="G12" s="86" t="s">
        <v>385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394</v>
      </c>
      <c r="B13" s="81" t="s">
        <v>413</v>
      </c>
      <c r="C13" s="83" t="s">
        <v>414</v>
      </c>
      <c r="D13" s="85" t="s">
        <v>415</v>
      </c>
      <c r="E13" s="85" t="s">
        <v>416</v>
      </c>
      <c r="F13" s="86" t="s">
        <v>400</v>
      </c>
      <c r="G13" s="86" t="s">
        <v>417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394</v>
      </c>
      <c r="B14" s="81" t="s">
        <v>418</v>
      </c>
      <c r="C14" s="83" t="s">
        <v>419</v>
      </c>
      <c r="D14" s="85" t="s">
        <v>420</v>
      </c>
      <c r="E14" s="85" t="s">
        <v>421</v>
      </c>
      <c r="F14" s="86" t="s">
        <v>400</v>
      </c>
      <c r="G14" s="86" t="s">
        <v>417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394</v>
      </c>
      <c r="B15" s="81" t="s">
        <v>422</v>
      </c>
      <c r="C15" s="83" t="s">
        <v>423</v>
      </c>
      <c r="D15" s="85" t="s">
        <v>424</v>
      </c>
      <c r="E15" s="85" t="s">
        <v>425</v>
      </c>
      <c r="F15" s="86" t="s">
        <v>400</v>
      </c>
      <c r="G15" s="86" t="s">
        <v>417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426</v>
      </c>
      <c r="B16" s="80">
        <v>3</v>
      </c>
      <c r="C16" s="82" t="s">
        <v>19</v>
      </c>
      <c r="D16" s="84" t="s">
        <v>427</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426</v>
      </c>
      <c r="B17" s="81" t="s">
        <v>428</v>
      </c>
      <c r="C17" s="83" t="s">
        <v>429</v>
      </c>
      <c r="D17" s="85" t="s">
        <v>430</v>
      </c>
      <c r="E17" s="85" t="s">
        <v>431</v>
      </c>
      <c r="F17" s="86" t="s">
        <v>432</v>
      </c>
      <c r="G17" s="86" t="s">
        <v>433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426</v>
      </c>
      <c r="B18" s="81" t="s">
        <v>434</v>
      </c>
      <c r="C18" s="83" t="s">
        <v>435</v>
      </c>
      <c r="D18" s="85" t="s">
        <v>436</v>
      </c>
      <c r="E18" s="85" t="s">
        <v>437</v>
      </c>
      <c r="F18" s="86" t="s">
        <v>432</v>
      </c>
      <c r="G18" s="86" t="s">
        <v>375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426</v>
      </c>
      <c r="B19" s="81" t="s">
        <v>438</v>
      </c>
      <c r="C19" s="83" t="s">
        <v>439</v>
      </c>
      <c r="D19" s="85" t="s">
        <v>440</v>
      </c>
      <c r="E19" s="85" t="s">
        <v>441</v>
      </c>
      <c r="F19" s="86" t="s">
        <v>432</v>
      </c>
      <c r="G19" s="86" t="s">
        <v>417</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426</v>
      </c>
      <c r="B20" s="81" t="s">
        <v>442</v>
      </c>
      <c r="C20" s="83" t="s">
        <v>443</v>
      </c>
      <c r="D20" s="85" t="s">
        <v>444</v>
      </c>
      <c r="E20" s="85" t="s">
        <v>445</v>
      </c>
      <c r="F20" s="86" t="s">
        <v>432</v>
      </c>
      <c r="G20" s="86" t="s">
        <v>417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426</v>
      </c>
      <c r="B21" s="81" t="s">
        <v>446</v>
      </c>
      <c r="C21" s="83" t="s">
        <v>447</v>
      </c>
      <c r="D21" s="85" t="s">
        <v>448</v>
      </c>
      <c r="E21" s="85" t="s">
        <v>449</v>
      </c>
      <c r="F21" s="86" t="s">
        <v>432</v>
      </c>
      <c r="G21" s="86" t="s">
        <v>417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426</v>
      </c>
      <c r="B22" s="81" t="s">
        <v>450</v>
      </c>
      <c r="C22" s="83" t="s">
        <v>451</v>
      </c>
      <c r="D22" s="85" t="s">
        <v>452</v>
      </c>
      <c r="E22" s="85" t="s">
        <v>453</v>
      </c>
      <c r="F22" s="86" t="s">
        <v>432</v>
      </c>
      <c r="G22" s="86" t="s">
        <v>417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426</v>
      </c>
      <c r="B23" s="81" t="s">
        <v>454</v>
      </c>
      <c r="C23" s="83" t="s">
        <v>455</v>
      </c>
      <c r="D23" s="85" t="s">
        <v>456</v>
      </c>
      <c r="E23" s="85" t="s">
        <v>457</v>
      </c>
      <c r="F23" s="86" t="s">
        <v>432</v>
      </c>
      <c r="G23" s="86" t="s">
        <v>375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426</v>
      </c>
      <c r="B24" s="81" t="s">
        <v>458</v>
      </c>
      <c r="C24" s="83" t="s">
        <v>459</v>
      </c>
      <c r="D24" s="85" t="s">
        <v>460</v>
      </c>
      <c r="E24" s="85" t="s">
        <v>461</v>
      </c>
      <c r="F24" s="86" t="s">
        <v>432</v>
      </c>
      <c r="G24" s="86" t="s">
        <v>375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426</v>
      </c>
      <c r="B25" s="81" t="s">
        <v>462</v>
      </c>
      <c r="C25" s="83" t="s">
        <v>463</v>
      </c>
      <c r="D25" s="85" t="s">
        <v>464</v>
      </c>
      <c r="E25" s="85" t="s">
        <v>465</v>
      </c>
      <c r="F25" s="86" t="s">
        <v>432</v>
      </c>
      <c r="G25" s="86" t="s">
        <v>417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426</v>
      </c>
      <c r="B26" s="81" t="s">
        <v>466</v>
      </c>
      <c r="C26" s="83" t="s">
        <v>467</v>
      </c>
      <c r="D26" s="85" t="s">
        <v>468</v>
      </c>
      <c r="E26" s="85" t="s">
        <v>469</v>
      </c>
      <c r="F26" s="86" t="s">
        <v>432</v>
      </c>
      <c r="G26" s="86" t="s">
        <v>417</v>
      </c>
      <c r="H26" s="86">
        <v>2</v>
      </c>
      <c r="I26" s="88">
        <f>IF(COUNTIF(J26:AW26,"&lt;&gt;")=0,"",SUMPRODUCT(((Recommendations[ImplStatus]="Implemented")+(Recommendations[ImplStatus]="Compensated"))*ISNUMBER(MATCH(Recommendations[Id],J26:AW26,0)))/COUNTIF(J26:AW26,"&lt;&gt;"))</f>
        <v>0</v>
      </c>
      <c r="J26" s="90" t="s">
        <v>50</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426</v>
      </c>
      <c r="B27" s="81" t="s">
        <v>470</v>
      </c>
      <c r="C27" s="83" t="s">
        <v>471</v>
      </c>
      <c r="D27" s="85" t="s">
        <v>472</v>
      </c>
      <c r="E27" s="85" t="s">
        <v>473</v>
      </c>
      <c r="F27" s="86" t="s">
        <v>432</v>
      </c>
      <c r="G27" s="86" t="s">
        <v>417</v>
      </c>
      <c r="H27" s="86">
        <v>2</v>
      </c>
      <c r="I27" s="88">
        <f>IF(COUNTIF(J27:AW27,"&lt;&gt;")=0,"",SUMPRODUCT(((Recommendations[ImplStatus]="Implemented")+(Recommendations[ImplStatus]="Compensated"))*ISNUMBER(MATCH(Recommendations[Id],J27:AW27,0)))/COUNTIF(J27:AW27,"&lt;&gt;"))</f>
        <v>0</v>
      </c>
      <c r="J27" s="90" t="s">
        <v>13</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426</v>
      </c>
      <c r="B28" s="81" t="s">
        <v>474</v>
      </c>
      <c r="C28" s="83" t="s">
        <v>475</v>
      </c>
      <c r="D28" s="85" t="s">
        <v>476</v>
      </c>
      <c r="E28" s="85" t="s">
        <v>477</v>
      </c>
      <c r="F28" s="86" t="s">
        <v>432</v>
      </c>
      <c r="G28" s="86" t="s">
        <v>417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426</v>
      </c>
      <c r="B29" s="81" t="s">
        <v>478</v>
      </c>
      <c r="C29" s="83" t="s">
        <v>479</v>
      </c>
      <c r="D29" s="85" t="s">
        <v>480</v>
      </c>
      <c r="E29" s="85" t="s">
        <v>481</v>
      </c>
      <c r="F29" s="86" t="s">
        <v>432</v>
      </c>
      <c r="G29" s="86" t="s">
        <v>417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426</v>
      </c>
      <c r="B30" s="81" t="s">
        <v>482</v>
      </c>
      <c r="C30" s="83" t="s">
        <v>483</v>
      </c>
      <c r="D30" s="85" t="s">
        <v>484</v>
      </c>
      <c r="E30" s="85" t="s">
        <v>485</v>
      </c>
      <c r="F30" s="86" t="s">
        <v>432</v>
      </c>
      <c r="G30" s="86" t="s">
        <v>385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486</v>
      </c>
      <c r="B31" s="80">
        <v>4</v>
      </c>
      <c r="C31" s="82" t="s">
        <v>19</v>
      </c>
      <c r="D31" s="84" t="s">
        <v>487</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486</v>
      </c>
      <c r="B32" s="81" t="s">
        <v>488</v>
      </c>
      <c r="C32" s="83" t="s">
        <v>489</v>
      </c>
      <c r="D32" s="85" t="s">
        <v>490</v>
      </c>
      <c r="E32" s="85" t="s">
        <v>491</v>
      </c>
      <c r="F32" s="86" t="s">
        <v>492</v>
      </c>
      <c r="G32" s="86" t="s">
        <v>433</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486</v>
      </c>
      <c r="B33" s="81" t="s">
        <v>493</v>
      </c>
      <c r="C33" s="83" t="s">
        <v>494</v>
      </c>
      <c r="D33" s="85" t="s">
        <v>495</v>
      </c>
      <c r="E33" s="85" t="s">
        <v>496</v>
      </c>
      <c r="F33" s="86" t="s">
        <v>492</v>
      </c>
      <c r="G33" s="86" t="s">
        <v>433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486</v>
      </c>
      <c r="B34" s="81" t="s">
        <v>497</v>
      </c>
      <c r="C34" s="83" t="s">
        <v>498</v>
      </c>
      <c r="D34" s="85" t="s">
        <v>499</v>
      </c>
      <c r="E34" s="85" t="s">
        <v>500</v>
      </c>
      <c r="F34" s="86" t="s">
        <v>374</v>
      </c>
      <c r="G34" s="86" t="s">
        <v>417</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486</v>
      </c>
      <c r="B35" s="81" t="s">
        <v>501</v>
      </c>
      <c r="C35" s="83" t="s">
        <v>502</v>
      </c>
      <c r="D35" s="85" t="s">
        <v>503</v>
      </c>
      <c r="E35" s="85" t="s">
        <v>504</v>
      </c>
      <c r="F35" s="86" t="s">
        <v>374</v>
      </c>
      <c r="G35" s="86" t="s">
        <v>417</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486</v>
      </c>
      <c r="B36" s="81" t="s">
        <v>505</v>
      </c>
      <c r="C36" s="83" t="s">
        <v>506</v>
      </c>
      <c r="D36" s="85" t="s">
        <v>507</v>
      </c>
      <c r="E36" s="85" t="s">
        <v>508</v>
      </c>
      <c r="F36" s="86" t="s">
        <v>374</v>
      </c>
      <c r="G36" s="86" t="s">
        <v>417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486</v>
      </c>
      <c r="B37" s="81" t="s">
        <v>509</v>
      </c>
      <c r="C37" s="83" t="s">
        <v>510</v>
      </c>
      <c r="D37" s="85" t="s">
        <v>511</v>
      </c>
      <c r="E37" s="85" t="s">
        <v>512</v>
      </c>
      <c r="F37" s="86" t="s">
        <v>374</v>
      </c>
      <c r="G37" s="86" t="s">
        <v>417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486</v>
      </c>
      <c r="B38" s="81" t="s">
        <v>513</v>
      </c>
      <c r="C38" s="83" t="s">
        <v>514</v>
      </c>
      <c r="D38" s="85" t="s">
        <v>515</v>
      </c>
      <c r="E38" s="85" t="s">
        <v>516</v>
      </c>
      <c r="F38" s="86" t="s">
        <v>517</v>
      </c>
      <c r="G38" s="86" t="s">
        <v>417</v>
      </c>
      <c r="H38" s="86">
        <v>1</v>
      </c>
      <c r="I38" s="88">
        <f>IF(COUNTIF(J38:AW38,"&lt;&gt;")=0,"",SUMPRODUCT(((Recommendations[ImplStatus]="Implemented")+(Recommendations[ImplStatus]="Compensated"))*ISNUMBER(MATCH(Recommendations[Id],J38:AW38,0)))/COUNTIF(J38:AW38,"&lt;&gt;"))</f>
        <v>0</v>
      </c>
      <c r="J38" s="90" t="s">
        <v>40</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486</v>
      </c>
      <c r="B39" s="81" t="s">
        <v>518</v>
      </c>
      <c r="C39" s="83" t="s">
        <v>519</v>
      </c>
      <c r="D39" s="85" t="s">
        <v>520</v>
      </c>
      <c r="E39" s="85" t="s">
        <v>521</v>
      </c>
      <c r="F39" s="86" t="s">
        <v>374</v>
      </c>
      <c r="G39" s="86" t="s">
        <v>417</v>
      </c>
      <c r="H39" s="86">
        <v>2</v>
      </c>
      <c r="I39" s="88">
        <f>IF(COUNTIF(J39:AW39,"&lt;&gt;")=0,"",SUMPRODUCT(((Recommendations[ImplStatus]="Implemented")+(Recommendations[ImplStatus]="Compensated"))*ISNUMBER(MATCH(Recommendations[Id],J39:AW39,0)))/COUNTIF(J39:AW39,"&lt;&gt;"))</f>
        <v>0</v>
      </c>
      <c r="J39" s="90" t="s">
        <v>34</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486</v>
      </c>
      <c r="B40" s="81" t="s">
        <v>522</v>
      </c>
      <c r="C40" s="83" t="s">
        <v>523</v>
      </c>
      <c r="D40" s="85" t="s">
        <v>524</v>
      </c>
      <c r="E40" s="85" t="s">
        <v>525</v>
      </c>
      <c r="F40" s="86" t="s">
        <v>374</v>
      </c>
      <c r="G40" s="86" t="s">
        <v>417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486</v>
      </c>
      <c r="B41" s="81" t="s">
        <v>526</v>
      </c>
      <c r="C41" s="83" t="s">
        <v>527</v>
      </c>
      <c r="D41" s="85" t="s">
        <v>528</v>
      </c>
      <c r="E41" s="85" t="s">
        <v>529</v>
      </c>
      <c r="F41" s="86" t="s">
        <v>374</v>
      </c>
      <c r="G41" s="86" t="s">
        <v>417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486</v>
      </c>
      <c r="B42" s="81" t="s">
        <v>530</v>
      </c>
      <c r="C42" s="83" t="s">
        <v>531</v>
      </c>
      <c r="D42" s="85" t="s">
        <v>532</v>
      </c>
      <c r="E42" s="85" t="s">
        <v>533</v>
      </c>
      <c r="F42" s="86" t="s">
        <v>432</v>
      </c>
      <c r="G42" s="86" t="s">
        <v>417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486</v>
      </c>
      <c r="B43" s="81" t="s">
        <v>534</v>
      </c>
      <c r="C43" s="83" t="s">
        <v>535</v>
      </c>
      <c r="D43" s="85" t="s">
        <v>536</v>
      </c>
      <c r="E43" s="85" t="s">
        <v>537</v>
      </c>
      <c r="F43" s="86" t="s">
        <v>432</v>
      </c>
      <c r="G43" s="86" t="s">
        <v>417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538</v>
      </c>
      <c r="B44" s="80">
        <v>5</v>
      </c>
      <c r="C44" s="82" t="s">
        <v>19</v>
      </c>
      <c r="D44" s="84" t="s">
        <v>539</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538</v>
      </c>
      <c r="B45" s="81" t="s">
        <v>540</v>
      </c>
      <c r="C45" s="83" t="s">
        <v>541</v>
      </c>
      <c r="D45" s="85" t="s">
        <v>542</v>
      </c>
      <c r="E45" s="85" t="s">
        <v>543</v>
      </c>
      <c r="F45" s="86" t="s">
        <v>517</v>
      </c>
      <c r="G45" s="86" t="s">
        <v>375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538</v>
      </c>
      <c r="B46" s="81" t="s">
        <v>544</v>
      </c>
      <c r="C46" s="83" t="s">
        <v>545</v>
      </c>
      <c r="D46" s="85" t="s">
        <v>546</v>
      </c>
      <c r="E46" s="85" t="s">
        <v>547</v>
      </c>
      <c r="F46" s="86" t="s">
        <v>517</v>
      </c>
      <c r="G46" s="86" t="s">
        <v>417</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538</v>
      </c>
      <c r="B47" s="81" t="s">
        <v>548</v>
      </c>
      <c r="C47" s="83" t="s">
        <v>549</v>
      </c>
      <c r="D47" s="85" t="s">
        <v>550</v>
      </c>
      <c r="E47" s="85" t="s">
        <v>551</v>
      </c>
      <c r="F47" s="86" t="s">
        <v>517</v>
      </c>
      <c r="G47" s="86" t="s">
        <v>417</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538</v>
      </c>
      <c r="B48" s="81" t="s">
        <v>552</v>
      </c>
      <c r="C48" s="83" t="s">
        <v>553</v>
      </c>
      <c r="D48" s="85" t="s">
        <v>554</v>
      </c>
      <c r="E48" s="85" t="s">
        <v>555</v>
      </c>
      <c r="F48" s="86" t="s">
        <v>517</v>
      </c>
      <c r="G48" s="86" t="s">
        <v>417</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538</v>
      </c>
      <c r="B49" s="81" t="s">
        <v>556</v>
      </c>
      <c r="C49" s="83" t="s">
        <v>557</v>
      </c>
      <c r="D49" s="85" t="s">
        <v>558</v>
      </c>
      <c r="E49" s="85" t="s">
        <v>559</v>
      </c>
      <c r="F49" s="86" t="s">
        <v>517</v>
      </c>
      <c r="G49" s="86" t="s">
        <v>375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538</v>
      </c>
      <c r="B50" s="81" t="s">
        <v>560</v>
      </c>
      <c r="C50" s="83" t="s">
        <v>561</v>
      </c>
      <c r="D50" s="85" t="s">
        <v>562</v>
      </c>
      <c r="E50" s="85" t="s">
        <v>563</v>
      </c>
      <c r="F50" s="86" t="s">
        <v>517</v>
      </c>
      <c r="G50" s="86" t="s">
        <v>433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564</v>
      </c>
      <c r="B51" s="80">
        <v>6</v>
      </c>
      <c r="C51" s="82" t="s">
        <v>19</v>
      </c>
      <c r="D51" s="84" t="s">
        <v>565</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564</v>
      </c>
      <c r="B52" s="81" t="s">
        <v>566</v>
      </c>
      <c r="C52" s="83" t="s">
        <v>567</v>
      </c>
      <c r="D52" s="85" t="s">
        <v>568</v>
      </c>
      <c r="E52" s="85" t="s">
        <v>569</v>
      </c>
      <c r="F52" s="86" t="s">
        <v>492</v>
      </c>
      <c r="G52" s="86" t="s">
        <v>433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564</v>
      </c>
      <c r="B53" s="81" t="s">
        <v>570</v>
      </c>
      <c r="C53" s="83" t="s">
        <v>571</v>
      </c>
      <c r="D53" s="85" t="s">
        <v>572</v>
      </c>
      <c r="E53" s="85" t="s">
        <v>573</v>
      </c>
      <c r="F53" s="86" t="s">
        <v>492</v>
      </c>
      <c r="G53" s="86" t="s">
        <v>433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564</v>
      </c>
      <c r="B54" s="81" t="s">
        <v>574</v>
      </c>
      <c r="C54" s="83" t="s">
        <v>575</v>
      </c>
      <c r="D54" s="85" t="s">
        <v>576</v>
      </c>
      <c r="E54" s="85" t="s">
        <v>577</v>
      </c>
      <c r="F54" s="86" t="s">
        <v>517</v>
      </c>
      <c r="G54" s="86" t="s">
        <v>417</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564</v>
      </c>
      <c r="B55" s="81" t="s">
        <v>578</v>
      </c>
      <c r="C55" s="83" t="s">
        <v>579</v>
      </c>
      <c r="D55" s="85" t="s">
        <v>580</v>
      </c>
      <c r="E55" s="85" t="s">
        <v>581</v>
      </c>
      <c r="F55" s="86" t="s">
        <v>517</v>
      </c>
      <c r="G55" s="86" t="s">
        <v>417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564</v>
      </c>
      <c r="B56" s="81" t="s">
        <v>582</v>
      </c>
      <c r="C56" s="83" t="s">
        <v>583</v>
      </c>
      <c r="D56" s="85" t="s">
        <v>584</v>
      </c>
      <c r="E56" s="85" t="s">
        <v>585</v>
      </c>
      <c r="F56" s="86" t="s">
        <v>517</v>
      </c>
      <c r="G56" s="86" t="s">
        <v>417</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564</v>
      </c>
      <c r="B57" s="81" t="s">
        <v>586</v>
      </c>
      <c r="C57" s="83" t="s">
        <v>587</v>
      </c>
      <c r="D57" s="85" t="s">
        <v>588</v>
      </c>
      <c r="E57" s="85" t="s">
        <v>589</v>
      </c>
      <c r="F57" s="86" t="s">
        <v>400</v>
      </c>
      <c r="G57" s="86" t="s">
        <v>375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564</v>
      </c>
      <c r="B58" s="81" t="s">
        <v>590</v>
      </c>
      <c r="C58" s="83" t="s">
        <v>591</v>
      </c>
      <c r="D58" s="85" t="s">
        <v>592</v>
      </c>
      <c r="E58" s="85" t="s">
        <v>593</v>
      </c>
      <c r="F58" s="86" t="s">
        <v>517</v>
      </c>
      <c r="G58" s="86" t="s">
        <v>417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564</v>
      </c>
      <c r="B59" s="81" t="s">
        <v>594</v>
      </c>
      <c r="C59" s="83" t="s">
        <v>595</v>
      </c>
      <c r="D59" s="85" t="s">
        <v>596</v>
      </c>
      <c r="E59" s="85" t="s">
        <v>597</v>
      </c>
      <c r="F59" s="86" t="s">
        <v>517</v>
      </c>
      <c r="G59" s="86" t="s">
        <v>433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598</v>
      </c>
      <c r="B60" s="80">
        <v>7</v>
      </c>
      <c r="C60" s="82" t="s">
        <v>19</v>
      </c>
      <c r="D60" s="84" t="s">
        <v>599</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598</v>
      </c>
      <c r="B61" s="81" t="s">
        <v>600</v>
      </c>
      <c r="C61" s="83" t="s">
        <v>601</v>
      </c>
      <c r="D61" s="85" t="s">
        <v>602</v>
      </c>
      <c r="E61" s="85" t="s">
        <v>603</v>
      </c>
      <c r="F61" s="86" t="s">
        <v>492</v>
      </c>
      <c r="G61" s="86" t="s">
        <v>433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598</v>
      </c>
      <c r="B62" s="81" t="s">
        <v>604</v>
      </c>
      <c r="C62" s="83" t="s">
        <v>605</v>
      </c>
      <c r="D62" s="85" t="s">
        <v>606</v>
      </c>
      <c r="E62" s="85" t="s">
        <v>607</v>
      </c>
      <c r="F62" s="86" t="s">
        <v>492</v>
      </c>
      <c r="G62" s="86" t="s">
        <v>433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598</v>
      </c>
      <c r="B63" s="81" t="s">
        <v>608</v>
      </c>
      <c r="C63" s="83" t="s">
        <v>609</v>
      </c>
      <c r="D63" s="85" t="s">
        <v>610</v>
      </c>
      <c r="E63" s="85" t="s">
        <v>611</v>
      </c>
      <c r="F63" s="86" t="s">
        <v>400</v>
      </c>
      <c r="G63" s="86" t="s">
        <v>417</v>
      </c>
      <c r="H63" s="86">
        <v>1</v>
      </c>
      <c r="I63" s="88">
        <f>IF(COUNTIF(J63:AW63,"&lt;&gt;")=0,"",SUMPRODUCT(((Recommendations[ImplStatus]="Implemented")+(Recommendations[ImplStatus]="Compensated"))*ISNUMBER(MATCH(Recommendations[Id],J63:AW63,0)))/COUNTIF(J63:AW63,"&lt;&gt;"))</f>
        <v>0</v>
      </c>
      <c r="J63" s="90" t="s">
        <v>80</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598</v>
      </c>
      <c r="B64" s="81" t="s">
        <v>612</v>
      </c>
      <c r="C64" s="83" t="s">
        <v>613</v>
      </c>
      <c r="D64" s="85" t="s">
        <v>614</v>
      </c>
      <c r="E64" s="85" t="s">
        <v>615</v>
      </c>
      <c r="F64" s="86" t="s">
        <v>400</v>
      </c>
      <c r="G64" s="86" t="s">
        <v>417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598</v>
      </c>
      <c r="B65" s="81" t="s">
        <v>616</v>
      </c>
      <c r="C65" s="83" t="s">
        <v>617</v>
      </c>
      <c r="D65" s="85" t="s">
        <v>618</v>
      </c>
      <c r="E65" s="85" t="s">
        <v>619</v>
      </c>
      <c r="F65" s="86" t="s">
        <v>400</v>
      </c>
      <c r="G65" s="86" t="s">
        <v>375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598</v>
      </c>
      <c r="B66" s="81" t="s">
        <v>620</v>
      </c>
      <c r="C66" s="83" t="s">
        <v>621</v>
      </c>
      <c r="D66" s="85" t="s">
        <v>622</v>
      </c>
      <c r="E66" s="85" t="s">
        <v>623</v>
      </c>
      <c r="F66" s="86" t="s">
        <v>400</v>
      </c>
      <c r="G66" s="86" t="s">
        <v>375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598</v>
      </c>
      <c r="B67" s="81" t="s">
        <v>624</v>
      </c>
      <c r="C67" s="83" t="s">
        <v>625</v>
      </c>
      <c r="D67" s="85" t="s">
        <v>626</v>
      </c>
      <c r="E67" s="85" t="s">
        <v>627</v>
      </c>
      <c r="F67" s="86" t="s">
        <v>400</v>
      </c>
      <c r="G67" s="86" t="s">
        <v>380</v>
      </c>
      <c r="H67" s="86">
        <v>2</v>
      </c>
      <c r="I67" s="88">
        <f>IF(COUNTIF(J67:AW67,"&lt;&gt;")=0,"",SUMPRODUCT(((Recommendations[ImplStatus]="Implemented")+(Recommendations[ImplStatus]="Compensated"))*ISNUMBER(MATCH(Recommendations[Id],J67:AW67,0)))/COUNTIF(J67:AW67,"&lt;&gt;"))</f>
        <v>0</v>
      </c>
      <c r="J67" s="90" t="s">
        <v>80</v>
      </c>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628</v>
      </c>
      <c r="B68" s="80">
        <v>8</v>
      </c>
      <c r="C68" s="82" t="s">
        <v>19</v>
      </c>
      <c r="D68" s="84" t="s">
        <v>629</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628</v>
      </c>
      <c r="B69" s="81" t="s">
        <v>630</v>
      </c>
      <c r="C69" s="83" t="s">
        <v>631</v>
      </c>
      <c r="D69" s="85" t="s">
        <v>632</v>
      </c>
      <c r="E69" s="85" t="s">
        <v>633</v>
      </c>
      <c r="F69" s="86" t="s">
        <v>492</v>
      </c>
      <c r="G69" s="86" t="s">
        <v>433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628</v>
      </c>
      <c r="B70" s="81" t="s">
        <v>634</v>
      </c>
      <c r="C70" s="83" t="s">
        <v>635</v>
      </c>
      <c r="D70" s="85" t="s">
        <v>636</v>
      </c>
      <c r="E70" s="85" t="s">
        <v>637</v>
      </c>
      <c r="F70" s="86" t="s">
        <v>432</v>
      </c>
      <c r="G70" s="86" t="s">
        <v>385</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628</v>
      </c>
      <c r="B71" s="81" t="s">
        <v>638</v>
      </c>
      <c r="C71" s="83" t="s">
        <v>639</v>
      </c>
      <c r="D71" s="85" t="s">
        <v>640</v>
      </c>
      <c r="E71" s="85" t="s">
        <v>641</v>
      </c>
      <c r="F71" s="86" t="s">
        <v>432</v>
      </c>
      <c r="G71" s="86" t="s">
        <v>417</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628</v>
      </c>
      <c r="B72" s="81" t="s">
        <v>642</v>
      </c>
      <c r="C72" s="83" t="s">
        <v>643</v>
      </c>
      <c r="D72" s="85" t="s">
        <v>644</v>
      </c>
      <c r="E72" s="85" t="s">
        <v>645</v>
      </c>
      <c r="F72" s="86" t="s">
        <v>646</v>
      </c>
      <c r="G72" s="86" t="s">
        <v>417</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628</v>
      </c>
      <c r="B73" s="81" t="s">
        <v>647</v>
      </c>
      <c r="C73" s="83" t="s">
        <v>648</v>
      </c>
      <c r="D73" s="85" t="s">
        <v>649</v>
      </c>
      <c r="E73" s="85" t="s">
        <v>650</v>
      </c>
      <c r="F73" s="86" t="s">
        <v>432</v>
      </c>
      <c r="G73" s="86" t="s">
        <v>385</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628</v>
      </c>
      <c r="B74" s="81" t="s">
        <v>651</v>
      </c>
      <c r="C74" s="83" t="s">
        <v>652</v>
      </c>
      <c r="D74" s="85" t="s">
        <v>653</v>
      </c>
      <c r="E74" s="85" t="s">
        <v>654</v>
      </c>
      <c r="F74" s="86" t="s">
        <v>432</v>
      </c>
      <c r="G74" s="86" t="s">
        <v>385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628</v>
      </c>
      <c r="B75" s="81" t="s">
        <v>655</v>
      </c>
      <c r="C75" s="83" t="s">
        <v>656</v>
      </c>
      <c r="D75" s="85" t="s">
        <v>657</v>
      </c>
      <c r="E75" s="85" t="s">
        <v>658</v>
      </c>
      <c r="F75" s="86" t="s">
        <v>432</v>
      </c>
      <c r="G75" s="86" t="s">
        <v>385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628</v>
      </c>
      <c r="B76" s="81" t="s">
        <v>659</v>
      </c>
      <c r="C76" s="83" t="s">
        <v>660</v>
      </c>
      <c r="D76" s="85" t="s">
        <v>661</v>
      </c>
      <c r="E76" s="85" t="s">
        <v>662</v>
      </c>
      <c r="F76" s="86" t="s">
        <v>432</v>
      </c>
      <c r="G76" s="86" t="s">
        <v>385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628</v>
      </c>
      <c r="B77" s="81" t="s">
        <v>663</v>
      </c>
      <c r="C77" s="83" t="s">
        <v>664</v>
      </c>
      <c r="D77" s="85" t="s">
        <v>665</v>
      </c>
      <c r="E77" s="85" t="s">
        <v>666</v>
      </c>
      <c r="F77" s="86" t="s">
        <v>432</v>
      </c>
      <c r="G77" s="86" t="s">
        <v>385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628</v>
      </c>
      <c r="B78" s="81" t="s">
        <v>667</v>
      </c>
      <c r="C78" s="83" t="s">
        <v>668</v>
      </c>
      <c r="D78" s="85" t="s">
        <v>669</v>
      </c>
      <c r="E78" s="85" t="s">
        <v>670</v>
      </c>
      <c r="F78" s="86" t="s">
        <v>432</v>
      </c>
      <c r="G78" s="86" t="s">
        <v>417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628</v>
      </c>
      <c r="B79" s="81" t="s">
        <v>671</v>
      </c>
      <c r="C79" s="83" t="s">
        <v>672</v>
      </c>
      <c r="D79" s="85" t="s">
        <v>673</v>
      </c>
      <c r="E79" s="85" t="s">
        <v>674</v>
      </c>
      <c r="F79" s="86" t="s">
        <v>432</v>
      </c>
      <c r="G79" s="86" t="s">
        <v>385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628</v>
      </c>
      <c r="B80" s="81" t="s">
        <v>675</v>
      </c>
      <c r="C80" s="83" t="s">
        <v>676</v>
      </c>
      <c r="D80" s="85" t="s">
        <v>677</v>
      </c>
      <c r="E80" s="85" t="s">
        <v>678</v>
      </c>
      <c r="F80" s="86" t="s">
        <v>432</v>
      </c>
      <c r="G80" s="86" t="s">
        <v>385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679</v>
      </c>
      <c r="B81" s="80">
        <v>9</v>
      </c>
      <c r="C81" s="82" t="s">
        <v>19</v>
      </c>
      <c r="D81" s="84" t="s">
        <v>680</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679</v>
      </c>
      <c r="B82" s="81" t="s">
        <v>681</v>
      </c>
      <c r="C82" s="83" t="s">
        <v>682</v>
      </c>
      <c r="D82" s="85" t="s">
        <v>683</v>
      </c>
      <c r="E82" s="85" t="s">
        <v>684</v>
      </c>
      <c r="F82" s="86" t="s">
        <v>400</v>
      </c>
      <c r="G82" s="86" t="s">
        <v>417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679</v>
      </c>
      <c r="B83" s="81" t="s">
        <v>685</v>
      </c>
      <c r="C83" s="83" t="s">
        <v>686</v>
      </c>
      <c r="D83" s="85" t="s">
        <v>687</v>
      </c>
      <c r="E83" s="85" t="s">
        <v>688</v>
      </c>
      <c r="F83" s="86" t="s">
        <v>374</v>
      </c>
      <c r="G83" s="86" t="s">
        <v>417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679</v>
      </c>
      <c r="B84" s="81" t="s">
        <v>689</v>
      </c>
      <c r="C84" s="83" t="s">
        <v>690</v>
      </c>
      <c r="D84" s="85" t="s">
        <v>691</v>
      </c>
      <c r="E84" s="85" t="s">
        <v>692</v>
      </c>
      <c r="F84" s="86" t="s">
        <v>646</v>
      </c>
      <c r="G84" s="86" t="s">
        <v>417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679</v>
      </c>
      <c r="B85" s="81" t="s">
        <v>693</v>
      </c>
      <c r="C85" s="83" t="s">
        <v>694</v>
      </c>
      <c r="D85" s="85" t="s">
        <v>695</v>
      </c>
      <c r="E85" s="85" t="s">
        <v>696</v>
      </c>
      <c r="F85" s="86" t="s">
        <v>400</v>
      </c>
      <c r="G85" s="86" t="s">
        <v>417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679</v>
      </c>
      <c r="B86" s="81" t="s">
        <v>697</v>
      </c>
      <c r="C86" s="83" t="s">
        <v>698</v>
      </c>
      <c r="D86" s="85" t="s">
        <v>699</v>
      </c>
      <c r="E86" s="85" t="s">
        <v>700</v>
      </c>
      <c r="F86" s="86" t="s">
        <v>646</v>
      </c>
      <c r="G86" s="86" t="s">
        <v>417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679</v>
      </c>
      <c r="B87" s="81" t="s">
        <v>701</v>
      </c>
      <c r="C87" s="83" t="s">
        <v>702</v>
      </c>
      <c r="D87" s="85" t="s">
        <v>703</v>
      </c>
      <c r="E87" s="85" t="s">
        <v>704</v>
      </c>
      <c r="F87" s="86" t="s">
        <v>646</v>
      </c>
      <c r="G87" s="86" t="s">
        <v>417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679</v>
      </c>
      <c r="B88" s="81" t="s">
        <v>705</v>
      </c>
      <c r="C88" s="83" t="s">
        <v>706</v>
      </c>
      <c r="D88" s="85" t="s">
        <v>707</v>
      </c>
      <c r="E88" s="85" t="s">
        <v>708</v>
      </c>
      <c r="F88" s="86" t="s">
        <v>646</v>
      </c>
      <c r="G88" s="86" t="s">
        <v>417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709</v>
      </c>
      <c r="B89" s="80">
        <v>10</v>
      </c>
      <c r="C89" s="82" t="s">
        <v>19</v>
      </c>
      <c r="D89" s="84" t="s">
        <v>710</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709</v>
      </c>
      <c r="B90" s="81" t="s">
        <v>711</v>
      </c>
      <c r="C90" s="83" t="s">
        <v>712</v>
      </c>
      <c r="D90" s="85" t="s">
        <v>713</v>
      </c>
      <c r="E90" s="85" t="s">
        <v>714</v>
      </c>
      <c r="F90" s="86" t="s">
        <v>374</v>
      </c>
      <c r="G90" s="86" t="s">
        <v>385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709</v>
      </c>
      <c r="B91" s="81" t="s">
        <v>715</v>
      </c>
      <c r="C91" s="83" t="s">
        <v>716</v>
      </c>
      <c r="D91" s="85" t="s">
        <v>717</v>
      </c>
      <c r="E91" s="85" t="s">
        <v>718</v>
      </c>
      <c r="F91" s="86" t="s">
        <v>374</v>
      </c>
      <c r="G91" s="86" t="s">
        <v>417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709</v>
      </c>
      <c r="B92" s="81" t="s">
        <v>719</v>
      </c>
      <c r="C92" s="83" t="s">
        <v>720</v>
      </c>
      <c r="D92" s="85" t="s">
        <v>721</v>
      </c>
      <c r="E92" s="85" t="s">
        <v>722</v>
      </c>
      <c r="F92" s="86" t="s">
        <v>374</v>
      </c>
      <c r="G92" s="86" t="s">
        <v>417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709</v>
      </c>
      <c r="B93" s="81" t="s">
        <v>723</v>
      </c>
      <c r="C93" s="83" t="s">
        <v>724</v>
      </c>
      <c r="D93" s="85" t="s">
        <v>725</v>
      </c>
      <c r="E93" s="85" t="s">
        <v>726</v>
      </c>
      <c r="F93" s="86" t="s">
        <v>374</v>
      </c>
      <c r="G93" s="86" t="s">
        <v>385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709</v>
      </c>
      <c r="B94" s="81" t="s">
        <v>727</v>
      </c>
      <c r="C94" s="83" t="s">
        <v>728</v>
      </c>
      <c r="D94" s="85" t="s">
        <v>729</v>
      </c>
      <c r="E94" s="85" t="s">
        <v>730</v>
      </c>
      <c r="F94" s="86" t="s">
        <v>374</v>
      </c>
      <c r="G94" s="86" t="s">
        <v>417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709</v>
      </c>
      <c r="B95" s="81" t="s">
        <v>731</v>
      </c>
      <c r="C95" s="83" t="s">
        <v>732</v>
      </c>
      <c r="D95" s="85" t="s">
        <v>733</v>
      </c>
      <c r="E95" s="85" t="s">
        <v>734</v>
      </c>
      <c r="F95" s="86" t="s">
        <v>374</v>
      </c>
      <c r="G95" s="86" t="s">
        <v>417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709</v>
      </c>
      <c r="B96" s="81" t="s">
        <v>735</v>
      </c>
      <c r="C96" s="83" t="s">
        <v>736</v>
      </c>
      <c r="D96" s="85" t="s">
        <v>737</v>
      </c>
      <c r="E96" s="85" t="s">
        <v>738</v>
      </c>
      <c r="F96" s="86" t="s">
        <v>374</v>
      </c>
      <c r="G96" s="86" t="s">
        <v>385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739</v>
      </c>
      <c r="B97" s="80">
        <v>11</v>
      </c>
      <c r="C97" s="82" t="s">
        <v>19</v>
      </c>
      <c r="D97" s="84" t="s">
        <v>740</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739</v>
      </c>
      <c r="B98" s="81" t="s">
        <v>741</v>
      </c>
      <c r="C98" s="83" t="s">
        <v>742</v>
      </c>
      <c r="D98" s="85" t="s">
        <v>743</v>
      </c>
      <c r="E98" s="85" t="s">
        <v>744</v>
      </c>
      <c r="F98" s="86" t="s">
        <v>492</v>
      </c>
      <c r="G98" s="86" t="s">
        <v>433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739</v>
      </c>
      <c r="B99" s="81" t="s">
        <v>745</v>
      </c>
      <c r="C99" s="83" t="s">
        <v>746</v>
      </c>
      <c r="D99" s="85" t="s">
        <v>747</v>
      </c>
      <c r="E99" s="85" t="s">
        <v>748</v>
      </c>
      <c r="F99" s="86" t="s">
        <v>432</v>
      </c>
      <c r="G99" s="86" t="s">
        <v>749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739</v>
      </c>
      <c r="B100" s="81" t="s">
        <v>750</v>
      </c>
      <c r="C100" s="83" t="s">
        <v>751</v>
      </c>
      <c r="D100" s="85" t="s">
        <v>752</v>
      </c>
      <c r="E100" s="85" t="s">
        <v>753</v>
      </c>
      <c r="F100" s="86" t="s">
        <v>432</v>
      </c>
      <c r="G100" s="86" t="s">
        <v>417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739</v>
      </c>
      <c r="B101" s="81" t="s">
        <v>754</v>
      </c>
      <c r="C101" s="83" t="s">
        <v>755</v>
      </c>
      <c r="D101" s="85" t="s">
        <v>756</v>
      </c>
      <c r="E101" s="85" t="s">
        <v>757</v>
      </c>
      <c r="F101" s="86" t="s">
        <v>432</v>
      </c>
      <c r="G101" s="86" t="s">
        <v>749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739</v>
      </c>
      <c r="B102" s="81" t="s">
        <v>758</v>
      </c>
      <c r="C102" s="83" t="s">
        <v>759</v>
      </c>
      <c r="D102" s="85" t="s">
        <v>760</v>
      </c>
      <c r="E102" s="85" t="s">
        <v>761</v>
      </c>
      <c r="F102" s="86" t="s">
        <v>432</v>
      </c>
      <c r="G102" s="86" t="s">
        <v>749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762</v>
      </c>
      <c r="B103" s="80">
        <v>12</v>
      </c>
      <c r="C103" s="82" t="s">
        <v>19</v>
      </c>
      <c r="D103" s="84" t="s">
        <v>763</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762</v>
      </c>
      <c r="B104" s="81" t="s">
        <v>764</v>
      </c>
      <c r="C104" s="83" t="s">
        <v>765</v>
      </c>
      <c r="D104" s="85" t="s">
        <v>766</v>
      </c>
      <c r="E104" s="85" t="s">
        <v>767</v>
      </c>
      <c r="F104" s="86" t="s">
        <v>646</v>
      </c>
      <c r="G104" s="86" t="s">
        <v>417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762</v>
      </c>
      <c r="B105" s="81" t="s">
        <v>768</v>
      </c>
      <c r="C105" s="83" t="s">
        <v>769</v>
      </c>
      <c r="D105" s="85" t="s">
        <v>770</v>
      </c>
      <c r="E105" s="85" t="s">
        <v>771</v>
      </c>
      <c r="F105" s="86" t="s">
        <v>646</v>
      </c>
      <c r="G105" s="86" t="s">
        <v>417</v>
      </c>
      <c r="H105" s="86">
        <v>2</v>
      </c>
      <c r="I105" s="88">
        <f>IF(COUNTIF(J105:AW105,"&lt;&gt;")=0,"",SUMPRODUCT(((Recommendations[ImplStatus]="Implemented")+(Recommendations[ImplStatus]="Compensated"))*ISNUMBER(MATCH(Recommendations[Id],J105:AW105,0)))/COUNTIF(J105:AW105,"&lt;&gt;"))</f>
        <v>0</v>
      </c>
      <c r="J105" s="90" t="s">
        <v>23</v>
      </c>
      <c r="K105" s="90" t="s">
        <v>45</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762</v>
      </c>
      <c r="B106" s="81" t="s">
        <v>772</v>
      </c>
      <c r="C106" s="83" t="s">
        <v>773</v>
      </c>
      <c r="D106" s="85" t="s">
        <v>774</v>
      </c>
      <c r="E106" s="85" t="s">
        <v>775</v>
      </c>
      <c r="F106" s="86" t="s">
        <v>646</v>
      </c>
      <c r="G106" s="86" t="s">
        <v>417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762</v>
      </c>
      <c r="B107" s="81" t="s">
        <v>776</v>
      </c>
      <c r="C107" s="83" t="s">
        <v>777</v>
      </c>
      <c r="D107" s="85" t="s">
        <v>778</v>
      </c>
      <c r="E107" s="85" t="s">
        <v>779</v>
      </c>
      <c r="F107" s="86" t="s">
        <v>492</v>
      </c>
      <c r="G107" s="86" t="s">
        <v>433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762</v>
      </c>
      <c r="B108" s="81" t="s">
        <v>780</v>
      </c>
      <c r="C108" s="83" t="s">
        <v>781</v>
      </c>
      <c r="D108" s="85" t="s">
        <v>782</v>
      </c>
      <c r="E108" s="85" t="s">
        <v>783</v>
      </c>
      <c r="F108" s="86" t="s">
        <v>646</v>
      </c>
      <c r="G108" s="86" t="s">
        <v>417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762</v>
      </c>
      <c r="B109" s="81" t="s">
        <v>784</v>
      </c>
      <c r="C109" s="83" t="s">
        <v>785</v>
      </c>
      <c r="D109" s="85" t="s">
        <v>786</v>
      </c>
      <c r="E109" s="85" t="s">
        <v>787</v>
      </c>
      <c r="F109" s="86" t="s">
        <v>646</v>
      </c>
      <c r="G109" s="86" t="s">
        <v>417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762</v>
      </c>
      <c r="B110" s="81" t="s">
        <v>788</v>
      </c>
      <c r="C110" s="83" t="s">
        <v>789</v>
      </c>
      <c r="D110" s="85" t="s">
        <v>790</v>
      </c>
      <c r="E110" s="85" t="s">
        <v>791</v>
      </c>
      <c r="F110" s="86" t="s">
        <v>374</v>
      </c>
      <c r="G110" s="86" t="s">
        <v>417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762</v>
      </c>
      <c r="B111" s="81" t="s">
        <v>792</v>
      </c>
      <c r="C111" s="83" t="s">
        <v>793</v>
      </c>
      <c r="D111" s="85" t="s">
        <v>794</v>
      </c>
      <c r="E111" s="85" t="s">
        <v>795</v>
      </c>
      <c r="F111" s="86" t="s">
        <v>374</v>
      </c>
      <c r="G111" s="86" t="s">
        <v>417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796</v>
      </c>
      <c r="B112" s="80">
        <v>13</v>
      </c>
      <c r="C112" s="82" t="s">
        <v>19</v>
      </c>
      <c r="D112" s="84" t="s">
        <v>797</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796</v>
      </c>
      <c r="B113" s="81" t="s">
        <v>798</v>
      </c>
      <c r="C113" s="83" t="s">
        <v>799</v>
      </c>
      <c r="D113" s="85" t="s">
        <v>800</v>
      </c>
      <c r="E113" s="85" t="s">
        <v>801</v>
      </c>
      <c r="F113" s="86" t="s">
        <v>646</v>
      </c>
      <c r="G113" s="86" t="s">
        <v>385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796</v>
      </c>
      <c r="B114" s="81" t="s">
        <v>802</v>
      </c>
      <c r="C114" s="83" t="s">
        <v>803</v>
      </c>
      <c r="D114" s="85" t="s">
        <v>804</v>
      </c>
      <c r="E114" s="85" t="s">
        <v>805</v>
      </c>
      <c r="F114" s="86" t="s">
        <v>374</v>
      </c>
      <c r="G114" s="86" t="s">
        <v>385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796</v>
      </c>
      <c r="B115" s="81" t="s">
        <v>806</v>
      </c>
      <c r="C115" s="83" t="s">
        <v>807</v>
      </c>
      <c r="D115" s="85" t="s">
        <v>808</v>
      </c>
      <c r="E115" s="85" t="s">
        <v>809</v>
      </c>
      <c r="F115" s="86" t="s">
        <v>646</v>
      </c>
      <c r="G115" s="86" t="s">
        <v>385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796</v>
      </c>
      <c r="B116" s="81" t="s">
        <v>810</v>
      </c>
      <c r="C116" s="83" t="s">
        <v>811</v>
      </c>
      <c r="D116" s="85" t="s">
        <v>812</v>
      </c>
      <c r="E116" s="85" t="s">
        <v>813</v>
      </c>
      <c r="F116" s="86" t="s">
        <v>646</v>
      </c>
      <c r="G116" s="86" t="s">
        <v>417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796</v>
      </c>
      <c r="B117" s="81" t="s">
        <v>814</v>
      </c>
      <c r="C117" s="83" t="s">
        <v>815</v>
      </c>
      <c r="D117" s="85" t="s">
        <v>816</v>
      </c>
      <c r="E117" s="85" t="s">
        <v>817</v>
      </c>
      <c r="F117" s="86" t="s">
        <v>374</v>
      </c>
      <c r="G117" s="86" t="s">
        <v>417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796</v>
      </c>
      <c r="B118" s="81" t="s">
        <v>818</v>
      </c>
      <c r="C118" s="83" t="s">
        <v>819</v>
      </c>
      <c r="D118" s="85" t="s">
        <v>820</v>
      </c>
      <c r="E118" s="85" t="s">
        <v>821</v>
      </c>
      <c r="F118" s="86" t="s">
        <v>646</v>
      </c>
      <c r="G118" s="86" t="s">
        <v>385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796</v>
      </c>
      <c r="B119" s="81" t="s">
        <v>822</v>
      </c>
      <c r="C119" s="83" t="s">
        <v>823</v>
      </c>
      <c r="D119" s="85" t="s">
        <v>824</v>
      </c>
      <c r="E119" s="85" t="s">
        <v>825</v>
      </c>
      <c r="F119" s="86" t="s">
        <v>374</v>
      </c>
      <c r="G119" s="86" t="s">
        <v>417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796</v>
      </c>
      <c r="B120" s="81" t="s">
        <v>826</v>
      </c>
      <c r="C120" s="83" t="s">
        <v>827</v>
      </c>
      <c r="D120" s="85" t="s">
        <v>828</v>
      </c>
      <c r="E120" s="85" t="s">
        <v>829</v>
      </c>
      <c r="F120" s="86" t="s">
        <v>646</v>
      </c>
      <c r="G120" s="86" t="s">
        <v>417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796</v>
      </c>
      <c r="B121" s="81" t="s">
        <v>830</v>
      </c>
      <c r="C121" s="83" t="s">
        <v>831</v>
      </c>
      <c r="D121" s="85" t="s">
        <v>832</v>
      </c>
      <c r="E121" s="85" t="s">
        <v>833</v>
      </c>
      <c r="F121" s="86" t="s">
        <v>646</v>
      </c>
      <c r="G121" s="86" t="s">
        <v>417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796</v>
      </c>
      <c r="B122" s="81" t="s">
        <v>834</v>
      </c>
      <c r="C122" s="83" t="s">
        <v>835</v>
      </c>
      <c r="D122" s="85" t="s">
        <v>836</v>
      </c>
      <c r="E122" s="85" t="s">
        <v>837</v>
      </c>
      <c r="F122" s="86" t="s">
        <v>646</v>
      </c>
      <c r="G122" s="86" t="s">
        <v>417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796</v>
      </c>
      <c r="B123" s="81" t="s">
        <v>838</v>
      </c>
      <c r="C123" s="83" t="s">
        <v>839</v>
      </c>
      <c r="D123" s="85" t="s">
        <v>840</v>
      </c>
      <c r="E123" s="85" t="s">
        <v>841</v>
      </c>
      <c r="F123" s="86" t="s">
        <v>646</v>
      </c>
      <c r="G123" s="86" t="s">
        <v>385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842</v>
      </c>
      <c r="B124" s="80">
        <v>14</v>
      </c>
      <c r="C124" s="82" t="s">
        <v>19</v>
      </c>
      <c r="D124" s="84" t="s">
        <v>843</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842</v>
      </c>
      <c r="B125" s="81" t="s">
        <v>844</v>
      </c>
      <c r="C125" s="83" t="s">
        <v>845</v>
      </c>
      <c r="D125" s="85" t="s">
        <v>846</v>
      </c>
      <c r="E125" s="85" t="s">
        <v>847</v>
      </c>
      <c r="F125" s="86" t="s">
        <v>492</v>
      </c>
      <c r="G125" s="86" t="s">
        <v>433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842</v>
      </c>
      <c r="B126" s="81" t="s">
        <v>848</v>
      </c>
      <c r="C126" s="83" t="s">
        <v>849</v>
      </c>
      <c r="D126" s="85" t="s">
        <v>850</v>
      </c>
      <c r="E126" s="85" t="s">
        <v>851</v>
      </c>
      <c r="F126" s="86" t="s">
        <v>517</v>
      </c>
      <c r="G126" s="86" t="s">
        <v>417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842</v>
      </c>
      <c r="B127" s="81" t="s">
        <v>852</v>
      </c>
      <c r="C127" s="83" t="s">
        <v>853</v>
      </c>
      <c r="D127" s="85" t="s">
        <v>854</v>
      </c>
      <c r="E127" s="85" t="s">
        <v>855</v>
      </c>
      <c r="F127" s="86" t="s">
        <v>517</v>
      </c>
      <c r="G127" s="86" t="s">
        <v>417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842</v>
      </c>
      <c r="B128" s="81" t="s">
        <v>856</v>
      </c>
      <c r="C128" s="83" t="s">
        <v>857</v>
      </c>
      <c r="D128" s="85" t="s">
        <v>858</v>
      </c>
      <c r="E128" s="85" t="s">
        <v>859</v>
      </c>
      <c r="F128" s="86" t="s">
        <v>517</v>
      </c>
      <c r="G128" s="86" t="s">
        <v>417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842</v>
      </c>
      <c r="B129" s="81" t="s">
        <v>860</v>
      </c>
      <c r="C129" s="83" t="s">
        <v>861</v>
      </c>
      <c r="D129" s="85" t="s">
        <v>862</v>
      </c>
      <c r="E129" s="85" t="s">
        <v>863</v>
      </c>
      <c r="F129" s="86" t="s">
        <v>517</v>
      </c>
      <c r="G129" s="86" t="s">
        <v>417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842</v>
      </c>
      <c r="B130" s="81" t="s">
        <v>864</v>
      </c>
      <c r="C130" s="83" t="s">
        <v>865</v>
      </c>
      <c r="D130" s="85" t="s">
        <v>866</v>
      </c>
      <c r="E130" s="85" t="s">
        <v>867</v>
      </c>
      <c r="F130" s="86" t="s">
        <v>517</v>
      </c>
      <c r="G130" s="86" t="s">
        <v>417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842</v>
      </c>
      <c r="B131" s="81" t="s">
        <v>868</v>
      </c>
      <c r="C131" s="83" t="s">
        <v>869</v>
      </c>
      <c r="D131" s="85" t="s">
        <v>870</v>
      </c>
      <c r="E131" s="85" t="s">
        <v>871</v>
      </c>
      <c r="F131" s="86" t="s">
        <v>517</v>
      </c>
      <c r="G131" s="86" t="s">
        <v>417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842</v>
      </c>
      <c r="B132" s="81" t="s">
        <v>872</v>
      </c>
      <c r="C132" s="83" t="s">
        <v>873</v>
      </c>
      <c r="D132" s="85" t="s">
        <v>874</v>
      </c>
      <c r="E132" s="85" t="s">
        <v>875</v>
      </c>
      <c r="F132" s="86" t="s">
        <v>517</v>
      </c>
      <c r="G132" s="86" t="s">
        <v>417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842</v>
      </c>
      <c r="B133" s="81" t="s">
        <v>876</v>
      </c>
      <c r="C133" s="83" t="s">
        <v>877</v>
      </c>
      <c r="D133" s="85" t="s">
        <v>878</v>
      </c>
      <c r="E133" s="85" t="s">
        <v>879</v>
      </c>
      <c r="F133" s="86" t="s">
        <v>517</v>
      </c>
      <c r="G133" s="86" t="s">
        <v>417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880</v>
      </c>
      <c r="B134" s="80">
        <v>15</v>
      </c>
      <c r="C134" s="82" t="s">
        <v>19</v>
      </c>
      <c r="D134" s="84" t="s">
        <v>881</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880</v>
      </c>
      <c r="B135" s="81" t="s">
        <v>882</v>
      </c>
      <c r="C135" s="83" t="s">
        <v>883</v>
      </c>
      <c r="D135" s="85" t="s">
        <v>884</v>
      </c>
      <c r="E135" s="85" t="s">
        <v>885</v>
      </c>
      <c r="F135" s="86" t="s">
        <v>517</v>
      </c>
      <c r="G135" s="86" t="s">
        <v>375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880</v>
      </c>
      <c r="B136" s="81" t="s">
        <v>886</v>
      </c>
      <c r="C136" s="83" t="s">
        <v>887</v>
      </c>
      <c r="D136" s="85" t="s">
        <v>888</v>
      </c>
      <c r="E136" s="85" t="s">
        <v>889</v>
      </c>
      <c r="F136" s="86" t="s">
        <v>492</v>
      </c>
      <c r="G136" s="86" t="s">
        <v>433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880</v>
      </c>
      <c r="B137" s="81" t="s">
        <v>890</v>
      </c>
      <c r="C137" s="83" t="s">
        <v>891</v>
      </c>
      <c r="D137" s="85" t="s">
        <v>892</v>
      </c>
      <c r="E137" s="85" t="s">
        <v>893</v>
      </c>
      <c r="F137" s="86" t="s">
        <v>517</v>
      </c>
      <c r="G137" s="86" t="s">
        <v>433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880</v>
      </c>
      <c r="B138" s="81" t="s">
        <v>894</v>
      </c>
      <c r="C138" s="83" t="s">
        <v>895</v>
      </c>
      <c r="D138" s="85" t="s">
        <v>896</v>
      </c>
      <c r="E138" s="85" t="s">
        <v>897</v>
      </c>
      <c r="F138" s="86" t="s">
        <v>492</v>
      </c>
      <c r="G138" s="86" t="s">
        <v>433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880</v>
      </c>
      <c r="B139" s="81" t="s">
        <v>898</v>
      </c>
      <c r="C139" s="83" t="s">
        <v>899</v>
      </c>
      <c r="D139" s="85" t="s">
        <v>900</v>
      </c>
      <c r="E139" s="85" t="s">
        <v>901</v>
      </c>
      <c r="F139" s="86" t="s">
        <v>517</v>
      </c>
      <c r="G139" s="86" t="s">
        <v>433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880</v>
      </c>
      <c r="B140" s="81" t="s">
        <v>902</v>
      </c>
      <c r="C140" s="83" t="s">
        <v>903</v>
      </c>
      <c r="D140" s="85" t="s">
        <v>904</v>
      </c>
      <c r="E140" s="85" t="s">
        <v>905</v>
      </c>
      <c r="F140" s="86" t="s">
        <v>432</v>
      </c>
      <c r="G140" s="86" t="s">
        <v>433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880</v>
      </c>
      <c r="B141" s="81" t="s">
        <v>906</v>
      </c>
      <c r="C141" s="83" t="s">
        <v>907</v>
      </c>
      <c r="D141" s="85" t="s">
        <v>908</v>
      </c>
      <c r="E141" s="85" t="s">
        <v>909</v>
      </c>
      <c r="F141" s="86" t="s">
        <v>432</v>
      </c>
      <c r="G141" s="86" t="s">
        <v>417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910</v>
      </c>
      <c r="B142" s="80">
        <v>16</v>
      </c>
      <c r="C142" s="82" t="s">
        <v>19</v>
      </c>
      <c r="D142" s="84" t="s">
        <v>911</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910</v>
      </c>
      <c r="B143" s="81" t="s">
        <v>912</v>
      </c>
      <c r="C143" s="83" t="s">
        <v>913</v>
      </c>
      <c r="D143" s="85" t="s">
        <v>914</v>
      </c>
      <c r="E143" s="85" t="s">
        <v>915</v>
      </c>
      <c r="F143" s="86" t="s">
        <v>492</v>
      </c>
      <c r="G143" s="86" t="s">
        <v>433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910</v>
      </c>
      <c r="B144" s="81" t="s">
        <v>916</v>
      </c>
      <c r="C144" s="83" t="s">
        <v>917</v>
      </c>
      <c r="D144" s="85" t="s">
        <v>918</v>
      </c>
      <c r="E144" s="85" t="s">
        <v>919</v>
      </c>
      <c r="F144" s="86" t="s">
        <v>492</v>
      </c>
      <c r="G144" s="86" t="s">
        <v>433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910</v>
      </c>
      <c r="B145" s="81" t="s">
        <v>920</v>
      </c>
      <c r="C145" s="83" t="s">
        <v>921</v>
      </c>
      <c r="D145" s="85" t="s">
        <v>922</v>
      </c>
      <c r="E145" s="85" t="s">
        <v>923</v>
      </c>
      <c r="F145" s="86" t="s">
        <v>400</v>
      </c>
      <c r="G145" s="86" t="s">
        <v>385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910</v>
      </c>
      <c r="B146" s="81" t="s">
        <v>924</v>
      </c>
      <c r="C146" s="83" t="s">
        <v>925</v>
      </c>
      <c r="D146" s="85" t="s">
        <v>926</v>
      </c>
      <c r="E146" s="85" t="s">
        <v>927</v>
      </c>
      <c r="F146" s="86" t="s">
        <v>400</v>
      </c>
      <c r="G146" s="86" t="s">
        <v>375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910</v>
      </c>
      <c r="B147" s="81" t="s">
        <v>928</v>
      </c>
      <c r="C147" s="83" t="s">
        <v>929</v>
      </c>
      <c r="D147" s="85" t="s">
        <v>930</v>
      </c>
      <c r="E147" s="85" t="s">
        <v>931</v>
      </c>
      <c r="F147" s="86" t="s">
        <v>400</v>
      </c>
      <c r="G147" s="86" t="s">
        <v>417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910</v>
      </c>
      <c r="B148" s="81" t="s">
        <v>932</v>
      </c>
      <c r="C148" s="83" t="s">
        <v>933</v>
      </c>
      <c r="D148" s="85" t="s">
        <v>934</v>
      </c>
      <c r="E148" s="85" t="s">
        <v>935</v>
      </c>
      <c r="F148" s="86" t="s">
        <v>492</v>
      </c>
      <c r="G148" s="86" t="s">
        <v>433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910</v>
      </c>
      <c r="B149" s="81" t="s">
        <v>936</v>
      </c>
      <c r="C149" s="83" t="s">
        <v>937</v>
      </c>
      <c r="D149" s="85" t="s">
        <v>938</v>
      </c>
      <c r="E149" s="85" t="s">
        <v>939</v>
      </c>
      <c r="F149" s="86" t="s">
        <v>400</v>
      </c>
      <c r="G149" s="86" t="s">
        <v>417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910</v>
      </c>
      <c r="B150" s="81" t="s">
        <v>940</v>
      </c>
      <c r="C150" s="83" t="s">
        <v>941</v>
      </c>
      <c r="D150" s="85" t="s">
        <v>942</v>
      </c>
      <c r="E150" s="85" t="s">
        <v>943</v>
      </c>
      <c r="F150" s="86" t="s">
        <v>646</v>
      </c>
      <c r="G150" s="86" t="s">
        <v>417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910</v>
      </c>
      <c r="B151" s="81" t="s">
        <v>944</v>
      </c>
      <c r="C151" s="83" t="s">
        <v>945</v>
      </c>
      <c r="D151" s="85" t="s">
        <v>946</v>
      </c>
      <c r="E151" s="85" t="s">
        <v>947</v>
      </c>
      <c r="F151" s="86" t="s">
        <v>517</v>
      </c>
      <c r="G151" s="86" t="s">
        <v>417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910</v>
      </c>
      <c r="B152" s="81" t="s">
        <v>948</v>
      </c>
      <c r="C152" s="83" t="s">
        <v>949</v>
      </c>
      <c r="D152" s="85" t="s">
        <v>950</v>
      </c>
      <c r="E152" s="85" t="s">
        <v>951</v>
      </c>
      <c r="F152" s="86" t="s">
        <v>400</v>
      </c>
      <c r="G152" s="86" t="s">
        <v>417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910</v>
      </c>
      <c r="B153" s="81" t="s">
        <v>952</v>
      </c>
      <c r="C153" s="83" t="s">
        <v>953</v>
      </c>
      <c r="D153" s="85" t="s">
        <v>954</v>
      </c>
      <c r="E153" s="85" t="s">
        <v>955</v>
      </c>
      <c r="F153" s="86" t="s">
        <v>400</v>
      </c>
      <c r="G153" s="86" t="s">
        <v>417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910</v>
      </c>
      <c r="B154" s="81" t="s">
        <v>956</v>
      </c>
      <c r="C154" s="83" t="s">
        <v>957</v>
      </c>
      <c r="D154" s="85" t="s">
        <v>958</v>
      </c>
      <c r="E154" s="85" t="s">
        <v>959</v>
      </c>
      <c r="F154" s="86" t="s">
        <v>400</v>
      </c>
      <c r="G154" s="86" t="s">
        <v>417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910</v>
      </c>
      <c r="B155" s="81" t="s">
        <v>960</v>
      </c>
      <c r="C155" s="83" t="s">
        <v>961</v>
      </c>
      <c r="D155" s="85" t="s">
        <v>962</v>
      </c>
      <c r="E155" s="85" t="s">
        <v>963</v>
      </c>
      <c r="F155" s="86" t="s">
        <v>400</v>
      </c>
      <c r="G155" s="86" t="s">
        <v>385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910</v>
      </c>
      <c r="B156" s="81" t="s">
        <v>964</v>
      </c>
      <c r="C156" s="83" t="s">
        <v>965</v>
      </c>
      <c r="D156" s="85" t="s">
        <v>966</v>
      </c>
      <c r="E156" s="85" t="s">
        <v>967</v>
      </c>
      <c r="F156" s="86" t="s">
        <v>400</v>
      </c>
      <c r="G156" s="86" t="s">
        <v>417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968</v>
      </c>
      <c r="B157" s="80">
        <v>17</v>
      </c>
      <c r="C157" s="82" t="s">
        <v>19</v>
      </c>
      <c r="D157" s="84" t="s">
        <v>969</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968</v>
      </c>
      <c r="B158" s="81" t="s">
        <v>970</v>
      </c>
      <c r="C158" s="83" t="s">
        <v>971</v>
      </c>
      <c r="D158" s="85" t="s">
        <v>972</v>
      </c>
      <c r="E158" s="85" t="s">
        <v>973</v>
      </c>
      <c r="F158" s="86" t="s">
        <v>517</v>
      </c>
      <c r="G158" s="86" t="s">
        <v>380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968</v>
      </c>
      <c r="B159" s="81" t="s">
        <v>974</v>
      </c>
      <c r="C159" s="83" t="s">
        <v>975</v>
      </c>
      <c r="D159" s="85" t="s">
        <v>976</v>
      </c>
      <c r="E159" s="85" t="s">
        <v>977</v>
      </c>
      <c r="F159" s="86" t="s">
        <v>492</v>
      </c>
      <c r="G159" s="86" t="s">
        <v>433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968</v>
      </c>
      <c r="B160" s="81" t="s">
        <v>978</v>
      </c>
      <c r="C160" s="83" t="s">
        <v>979</v>
      </c>
      <c r="D160" s="85" t="s">
        <v>980</v>
      </c>
      <c r="E160" s="85" t="s">
        <v>981</v>
      </c>
      <c r="F160" s="86" t="s">
        <v>492</v>
      </c>
      <c r="G160" s="86" t="s">
        <v>433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968</v>
      </c>
      <c r="B161" s="81" t="s">
        <v>982</v>
      </c>
      <c r="C161" s="83" t="s">
        <v>983</v>
      </c>
      <c r="D161" s="85" t="s">
        <v>984</v>
      </c>
      <c r="E161" s="85" t="s">
        <v>985</v>
      </c>
      <c r="F161" s="86" t="s">
        <v>492</v>
      </c>
      <c r="G161" s="86" t="s">
        <v>433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968</v>
      </c>
      <c r="B162" s="81" t="s">
        <v>986</v>
      </c>
      <c r="C162" s="83" t="s">
        <v>987</v>
      </c>
      <c r="D162" s="85" t="s">
        <v>988</v>
      </c>
      <c r="E162" s="85" t="s">
        <v>989</v>
      </c>
      <c r="F162" s="86" t="s">
        <v>517</v>
      </c>
      <c r="G162" s="86" t="s">
        <v>380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968</v>
      </c>
      <c r="B163" s="81" t="s">
        <v>990</v>
      </c>
      <c r="C163" s="83" t="s">
        <v>991</v>
      </c>
      <c r="D163" s="85" t="s">
        <v>992</v>
      </c>
      <c r="E163" s="85" t="s">
        <v>993</v>
      </c>
      <c r="F163" s="86" t="s">
        <v>517</v>
      </c>
      <c r="G163" s="86" t="s">
        <v>380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968</v>
      </c>
      <c r="B164" s="81" t="s">
        <v>994</v>
      </c>
      <c r="C164" s="83" t="s">
        <v>995</v>
      </c>
      <c r="D164" s="85" t="s">
        <v>996</v>
      </c>
      <c r="E164" s="85" t="s">
        <v>997</v>
      </c>
      <c r="F164" s="86" t="s">
        <v>517</v>
      </c>
      <c r="G164" s="86" t="s">
        <v>749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968</v>
      </c>
      <c r="B165" s="81" t="s">
        <v>998</v>
      </c>
      <c r="C165" s="83" t="s">
        <v>999</v>
      </c>
      <c r="D165" s="85" t="s">
        <v>1000</v>
      </c>
      <c r="E165" s="85" t="s">
        <v>1001</v>
      </c>
      <c r="F165" s="86" t="s">
        <v>517</v>
      </c>
      <c r="G165" s="86" t="s">
        <v>749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968</v>
      </c>
      <c r="B166" s="81" t="s">
        <v>1002</v>
      </c>
      <c r="C166" s="83" t="s">
        <v>1003</v>
      </c>
      <c r="D166" s="85" t="s">
        <v>1004</v>
      </c>
      <c r="E166" s="85" t="s">
        <v>1005</v>
      </c>
      <c r="F166" s="86" t="s">
        <v>492</v>
      </c>
      <c r="G166" s="86" t="s">
        <v>749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1006</v>
      </c>
      <c r="B167" s="80">
        <v>18</v>
      </c>
      <c r="C167" s="82" t="s">
        <v>19</v>
      </c>
      <c r="D167" s="84" t="s">
        <v>1007</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1006</v>
      </c>
      <c r="B168" s="81" t="s">
        <v>1008</v>
      </c>
      <c r="C168" s="83" t="s">
        <v>1009</v>
      </c>
      <c r="D168" s="85" t="s">
        <v>1010</v>
      </c>
      <c r="E168" s="85" t="s">
        <v>1011</v>
      </c>
      <c r="F168" s="86" t="s">
        <v>492</v>
      </c>
      <c r="G168" s="86" t="s">
        <v>433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1006</v>
      </c>
      <c r="B169" s="81" t="s">
        <v>1012</v>
      </c>
      <c r="C169" s="83" t="s">
        <v>1013</v>
      </c>
      <c r="D169" s="85" t="s">
        <v>1014</v>
      </c>
      <c r="E169" s="85" t="s">
        <v>1015</v>
      </c>
      <c r="F169" s="86" t="s">
        <v>646</v>
      </c>
      <c r="G169" s="86" t="s">
        <v>385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1006</v>
      </c>
      <c r="B170" s="81" t="s">
        <v>1016</v>
      </c>
      <c r="C170" s="83" t="s">
        <v>1017</v>
      </c>
      <c r="D170" s="85" t="s">
        <v>1018</v>
      </c>
      <c r="E170" s="85" t="s">
        <v>1019</v>
      </c>
      <c r="F170" s="86" t="s">
        <v>646</v>
      </c>
      <c r="G170" s="86" t="s">
        <v>417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1006</v>
      </c>
      <c r="B171" s="81" t="s">
        <v>1020</v>
      </c>
      <c r="C171" s="83" t="s">
        <v>1021</v>
      </c>
      <c r="D171" s="85" t="s">
        <v>1022</v>
      </c>
      <c r="E171" s="85" t="s">
        <v>1023</v>
      </c>
      <c r="F171" s="86" t="s">
        <v>646</v>
      </c>
      <c r="G171" s="86" t="s">
        <v>417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1006</v>
      </c>
      <c r="B172" s="91" t="s">
        <v>1024</v>
      </c>
      <c r="C172" s="92" t="s">
        <v>1025</v>
      </c>
      <c r="D172" s="93" t="s">
        <v>1026</v>
      </c>
      <c r="E172" s="93" t="s">
        <v>1027</v>
      </c>
      <c r="F172" s="94" t="s">
        <v>646</v>
      </c>
      <c r="G172" s="94" t="s">
        <v>385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55" t="s">
        <v>85</v>
      </c>
      <c r="B176" s="255"/>
      <c r="C176" s="255"/>
      <c r="D176" s="25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IFERROR(INDEX('Recommendations'!$G$2:$G$14, MATCH(J2,'Recommendations'!$A$2:$A$14,0))="Implemented", FALSE))</xm:f>
            <x14:dxf>
              <font>
                <color rgb="FF000000"/>
              </font>
              <fill>
                <patternFill>
                  <bgColor rgb="FF3C7D22"/>
                </patternFill>
              </fill>
            </x14:dxf>
          </x14:cfRule>
          <x14:cfRule type="expression" priority="2" id="{00000000-000E-0000-0400-000002000000}">
            <xm:f>AND(J2&lt;&gt;"", IFERROR(INDEX('Recommendations'!$G$2:$G$14, MATCH(J2,'Recommendations'!$A$2:$A$14,0))="Compensated", FALSE))</xm:f>
            <x14:dxf>
              <font>
                <color rgb="FF000000"/>
              </font>
              <fill>
                <patternFill>
                  <bgColor rgb="FFC6E0B4"/>
                </patternFill>
              </fill>
            </x14:dxf>
          </x14:cfRule>
          <x14:cfRule type="expression" priority="3" id="{00000000-000E-0000-0400-000003000000}">
            <xm:f>AND(J2&lt;&gt;"", IFERROR(INDEX('Recommendations'!$G$2:$G$14, MATCH(J2,'Recommendations'!$A$2:$A$14,0))="Testing", FALSE))</xm:f>
            <x14:dxf>
              <font>
                <color rgb="FF000000"/>
              </font>
              <fill>
                <patternFill>
                  <bgColor rgb="FFFFC000"/>
                </patternFill>
              </fill>
            </x14:dxf>
          </x14:cfRule>
          <x14:cfRule type="expression" priority="4" id="{00000000-000E-0000-0400-000004000000}">
            <xm:f>AND(J2&lt;&gt;"", IFERROR(INDEX('Recommendations'!$G$2:$G$14, MATCH(J2,'Recommendations'!$A$2:$A$14,0))="Failed", FALSE))</xm:f>
            <x14:dxf>
              <font>
                <color rgb="FF000000"/>
              </font>
              <fill>
                <patternFill>
                  <bgColor rgb="FFD82891"/>
                </patternFill>
              </fill>
            </x14:dxf>
          </x14:cfRule>
          <x14:cfRule type="expression" priority="5" id="{00000000-000E-0000-0400-000005000000}">
            <xm:f>AND(J2&lt;&gt;"", IFERROR(INDEX('Recommendations'!$G$2:$G$14, MATCH(J2,'Recommendations'!$A$2:$A$14,0))="Risk Accepted", FALSE))</xm:f>
            <x14:dxf>
              <font>
                <color rgb="FF000000"/>
              </font>
              <fill>
                <patternFill>
                  <bgColor rgb="FFD9D9D9"/>
                </patternFill>
              </fill>
            </x14:dxf>
          </x14:cfRule>
          <x14:cfRule type="expression" priority="6" id="{00000000-000E-0000-0400-000006000000}">
            <xm:f>AND(J2&lt;&gt;"", IFERROR(INDEX('Recommendations'!$G$2:$G$14, MATCH(J2,'Recommendations'!$A$2:$A$14,0))="N/A",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1028</v>
      </c>
      <c r="C1" s="121" t="s">
        <v>9</v>
      </c>
      <c r="D1" s="121" t="s">
        <v>233</v>
      </c>
      <c r="E1" s="121" t="s">
        <v>1029</v>
      </c>
      <c r="F1" s="121" t="s">
        <v>1030</v>
      </c>
      <c r="G1" s="121" t="s">
        <v>327</v>
      </c>
      <c r="H1" s="121" t="s">
        <v>328</v>
      </c>
      <c r="I1" s="121" t="s">
        <v>329</v>
      </c>
      <c r="J1" s="121" t="s">
        <v>330</v>
      </c>
      <c r="K1" s="121" t="s">
        <v>331</v>
      </c>
      <c r="L1" s="121" t="s">
        <v>332</v>
      </c>
      <c r="M1" s="121" t="s">
        <v>333</v>
      </c>
      <c r="N1" s="121" t="s">
        <v>334</v>
      </c>
      <c r="O1" s="121" t="s">
        <v>335</v>
      </c>
      <c r="P1" s="121" t="s">
        <v>336</v>
      </c>
      <c r="Q1" s="121" t="s">
        <v>337</v>
      </c>
      <c r="R1" s="121" t="s">
        <v>338</v>
      </c>
      <c r="S1" s="121" t="s">
        <v>339</v>
      </c>
      <c r="T1" s="121" t="s">
        <v>340</v>
      </c>
      <c r="U1" s="121" t="s">
        <v>341</v>
      </c>
      <c r="V1" s="121" t="s">
        <v>342</v>
      </c>
      <c r="W1" s="121" t="s">
        <v>343</v>
      </c>
      <c r="X1" s="121" t="s">
        <v>344</v>
      </c>
      <c r="Y1" s="121" t="s">
        <v>345</v>
      </c>
      <c r="Z1" s="121" t="s">
        <v>346</v>
      </c>
      <c r="AA1" s="121" t="s">
        <v>347</v>
      </c>
      <c r="AB1" s="121" t="s">
        <v>348</v>
      </c>
      <c r="AC1" s="121" t="s">
        <v>349</v>
      </c>
      <c r="AD1" s="121" t="s">
        <v>350</v>
      </c>
      <c r="AE1" s="121" t="s">
        <v>351</v>
      </c>
      <c r="AF1" s="121" t="s">
        <v>352</v>
      </c>
      <c r="AG1" s="121" t="s">
        <v>353</v>
      </c>
      <c r="AH1" s="121" t="s">
        <v>354</v>
      </c>
      <c r="AI1" s="121" t="s">
        <v>355</v>
      </c>
      <c r="AJ1" s="121" t="s">
        <v>356</v>
      </c>
      <c r="AK1" s="121" t="s">
        <v>357</v>
      </c>
      <c r="AL1" s="121" t="s">
        <v>358</v>
      </c>
      <c r="AM1" s="121" t="s">
        <v>359</v>
      </c>
      <c r="AN1" s="121" t="s">
        <v>360</v>
      </c>
      <c r="AO1" s="121" t="s">
        <v>361</v>
      </c>
      <c r="AP1" s="121" t="s">
        <v>362</v>
      </c>
      <c r="AQ1" s="121" t="s">
        <v>363</v>
      </c>
      <c r="AR1" s="121" t="s">
        <v>364</v>
      </c>
      <c r="AS1" s="121" t="s">
        <v>365</v>
      </c>
      <c r="AT1" s="121" t="s">
        <v>366</v>
      </c>
      <c r="AU1" s="122" t="s">
        <v>367</v>
      </c>
    </row>
    <row r="2" spans="1:47" ht="60" customHeight="1" x14ac:dyDescent="0.35">
      <c r="A2" s="116" t="s">
        <v>1031</v>
      </c>
      <c r="B2" s="106" t="s">
        <v>1032</v>
      </c>
      <c r="C2" s="107" t="s">
        <v>1033</v>
      </c>
      <c r="D2" s="107" t="s">
        <v>1034</v>
      </c>
      <c r="E2" s="107" t="s">
        <v>1035</v>
      </c>
      <c r="F2" s="108" t="s">
        <v>1036</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1037</v>
      </c>
      <c r="B3" s="106" t="s">
        <v>1038</v>
      </c>
      <c r="C3" s="107" t="s">
        <v>1039</v>
      </c>
      <c r="D3" s="107" t="s">
        <v>1040</v>
      </c>
      <c r="E3" s="107" t="s">
        <v>1041</v>
      </c>
      <c r="F3" s="108" t="s">
        <v>1042</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1043</v>
      </c>
      <c r="B4" s="106" t="s">
        <v>1044</v>
      </c>
      <c r="C4" s="107" t="s">
        <v>1045</v>
      </c>
      <c r="D4" s="107" t="s">
        <v>1046</v>
      </c>
      <c r="E4" s="107" t="s">
        <v>1047</v>
      </c>
      <c r="F4" s="108" t="s">
        <v>1048</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1049</v>
      </c>
      <c r="B5" s="106" t="s">
        <v>1050</v>
      </c>
      <c r="C5" s="107" t="s">
        <v>1051</v>
      </c>
      <c r="D5" s="107" t="s">
        <v>1052</v>
      </c>
      <c r="E5" s="107" t="s">
        <v>1053</v>
      </c>
      <c r="F5" s="108" t="s">
        <v>1054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1055</v>
      </c>
      <c r="B6" s="106" t="s">
        <v>1056</v>
      </c>
      <c r="C6" s="107" t="s">
        <v>1057</v>
      </c>
      <c r="D6" s="107" t="s">
        <v>1058</v>
      </c>
      <c r="E6" s="107" t="s">
        <v>19</v>
      </c>
      <c r="F6" s="108" t="s">
        <v>1059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1060</v>
      </c>
      <c r="B7" s="106" t="s">
        <v>10</v>
      </c>
      <c r="C7" s="107" t="s">
        <v>1061</v>
      </c>
      <c r="D7" s="107" t="s">
        <v>1062</v>
      </c>
      <c r="E7" s="107" t="s">
        <v>19</v>
      </c>
      <c r="F7" s="108" t="s">
        <v>1063</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1064</v>
      </c>
      <c r="B8" s="106" t="s">
        <v>1065</v>
      </c>
      <c r="C8" s="107" t="s">
        <v>1066</v>
      </c>
      <c r="D8" s="107" t="s">
        <v>1067</v>
      </c>
      <c r="E8" s="107" t="s">
        <v>19</v>
      </c>
      <c r="F8" s="108" t="s">
        <v>1068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1069</v>
      </c>
      <c r="B9" s="106" t="s">
        <v>1070</v>
      </c>
      <c r="C9" s="107" t="s">
        <v>1071</v>
      </c>
      <c r="D9" s="107" t="s">
        <v>1072</v>
      </c>
      <c r="E9" s="107" t="s">
        <v>19</v>
      </c>
      <c r="F9" s="108" t="s">
        <v>1073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1074</v>
      </c>
      <c r="B10" s="106" t="s">
        <v>1075</v>
      </c>
      <c r="C10" s="107" t="s">
        <v>1076</v>
      </c>
      <c r="D10" s="107" t="s">
        <v>1077</v>
      </c>
      <c r="E10" s="107" t="s">
        <v>19</v>
      </c>
      <c r="F10" s="108" t="s">
        <v>1078</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1079</v>
      </c>
      <c r="B11" s="106" t="s">
        <v>1080</v>
      </c>
      <c r="C11" s="107" t="s">
        <v>1081</v>
      </c>
      <c r="D11" s="107" t="s">
        <v>1082</v>
      </c>
      <c r="E11" s="107" t="s">
        <v>19</v>
      </c>
      <c r="F11" s="108" t="s">
        <v>1083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1084</v>
      </c>
      <c r="B12" s="106" t="s">
        <v>1085</v>
      </c>
      <c r="C12" s="107" t="s">
        <v>1086</v>
      </c>
      <c r="D12" s="107" t="s">
        <v>1087</v>
      </c>
      <c r="E12" s="107" t="s">
        <v>19</v>
      </c>
      <c r="F12" s="108" t="s">
        <v>1088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1089</v>
      </c>
      <c r="B13" s="106" t="s">
        <v>1090</v>
      </c>
      <c r="C13" s="107" t="s">
        <v>1091</v>
      </c>
      <c r="D13" s="107" t="s">
        <v>1092</v>
      </c>
      <c r="E13" s="107" t="s">
        <v>19</v>
      </c>
      <c r="F13" s="108" t="s">
        <v>1093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1094</v>
      </c>
      <c r="B14" s="106" t="s">
        <v>1095</v>
      </c>
      <c r="C14" s="107" t="s">
        <v>1096</v>
      </c>
      <c r="D14" s="107" t="s">
        <v>1097</v>
      </c>
      <c r="E14" s="107" t="s">
        <v>19</v>
      </c>
      <c r="F14" s="108" t="s">
        <v>1098</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1099</v>
      </c>
      <c r="B15" s="106" t="s">
        <v>1100</v>
      </c>
      <c r="C15" s="107" t="s">
        <v>1101</v>
      </c>
      <c r="D15" s="107" t="s">
        <v>1102</v>
      </c>
      <c r="E15" s="107" t="s">
        <v>19</v>
      </c>
      <c r="F15" s="108" t="s">
        <v>1103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1104</v>
      </c>
      <c r="B16" s="106" t="s">
        <v>1105</v>
      </c>
      <c r="C16" s="107" t="s">
        <v>1106</v>
      </c>
      <c r="D16" s="107" t="s">
        <v>1107</v>
      </c>
      <c r="E16" s="107" t="s">
        <v>19</v>
      </c>
      <c r="F16" s="108" t="s">
        <v>1108</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1109</v>
      </c>
      <c r="B17" s="106" t="s">
        <v>1110</v>
      </c>
      <c r="C17" s="107" t="s">
        <v>1111</v>
      </c>
      <c r="D17" s="107" t="s">
        <v>1112</v>
      </c>
      <c r="E17" s="107" t="s">
        <v>19</v>
      </c>
      <c r="F17" s="108" t="s">
        <v>1113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1114</v>
      </c>
      <c r="B18" s="106" t="s">
        <v>1115</v>
      </c>
      <c r="C18" s="107" t="s">
        <v>1116</v>
      </c>
      <c r="D18" s="107" t="s">
        <v>1117</v>
      </c>
      <c r="E18" s="107" t="s">
        <v>19</v>
      </c>
      <c r="F18" s="108" t="s">
        <v>1118</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1119</v>
      </c>
      <c r="B19" s="106" t="s">
        <v>1120</v>
      </c>
      <c r="C19" s="107" t="s">
        <v>1121</v>
      </c>
      <c r="D19" s="107" t="s">
        <v>1122</v>
      </c>
      <c r="E19" s="107" t="s">
        <v>19</v>
      </c>
      <c r="F19" s="108" t="s">
        <v>1123</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1124</v>
      </c>
      <c r="B20" s="106" t="s">
        <v>1125</v>
      </c>
      <c r="C20" s="107" t="s">
        <v>1126</v>
      </c>
      <c r="D20" s="107" t="s">
        <v>1127</v>
      </c>
      <c r="E20" s="107" t="s">
        <v>19</v>
      </c>
      <c r="F20" s="108" t="s">
        <v>1128</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1129</v>
      </c>
      <c r="B21" s="106" t="s">
        <v>1130</v>
      </c>
      <c r="C21" s="107" t="s">
        <v>1131</v>
      </c>
      <c r="D21" s="107" t="s">
        <v>1132</v>
      </c>
      <c r="E21" s="107" t="s">
        <v>1133</v>
      </c>
      <c r="F21" s="108" t="s">
        <v>1134</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1135</v>
      </c>
      <c r="B22" s="106" t="s">
        <v>1136</v>
      </c>
      <c r="C22" s="107" t="s">
        <v>1137</v>
      </c>
      <c r="D22" s="107" t="s">
        <v>1138</v>
      </c>
      <c r="E22" s="107" t="s">
        <v>1139</v>
      </c>
      <c r="F22" s="108" t="s">
        <v>1140</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1141</v>
      </c>
      <c r="B23" s="106" t="s">
        <v>1142</v>
      </c>
      <c r="C23" s="107" t="s">
        <v>1143</v>
      </c>
      <c r="D23" s="107" t="s">
        <v>1144</v>
      </c>
      <c r="E23" s="107" t="s">
        <v>1145</v>
      </c>
      <c r="F23" s="108" t="s">
        <v>1146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1147</v>
      </c>
      <c r="B24" s="106" t="s">
        <v>1148</v>
      </c>
      <c r="C24" s="107" t="s">
        <v>1149</v>
      </c>
      <c r="D24" s="107" t="s">
        <v>1150</v>
      </c>
      <c r="E24" s="107" t="s">
        <v>19</v>
      </c>
      <c r="F24" s="108" t="s">
        <v>1151</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1152</v>
      </c>
      <c r="B25" s="106" t="s">
        <v>1153</v>
      </c>
      <c r="C25" s="107" t="s">
        <v>1154</v>
      </c>
      <c r="D25" s="107" t="s">
        <v>19</v>
      </c>
      <c r="E25" s="107" t="s">
        <v>19</v>
      </c>
      <c r="F25" s="108" t="s">
        <v>1155</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1156</v>
      </c>
      <c r="B26" s="106" t="s">
        <v>1157</v>
      </c>
      <c r="C26" s="107" t="s">
        <v>1158</v>
      </c>
      <c r="D26" s="107" t="s">
        <v>1159</v>
      </c>
      <c r="E26" s="107" t="s">
        <v>19</v>
      </c>
      <c r="F26" s="108" t="s">
        <v>1160</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1161</v>
      </c>
      <c r="B27" s="106" t="s">
        <v>1162</v>
      </c>
      <c r="C27" s="107" t="s">
        <v>1163</v>
      </c>
      <c r="D27" s="107" t="s">
        <v>1164</v>
      </c>
      <c r="E27" s="107" t="s">
        <v>1165</v>
      </c>
      <c r="F27" s="108" t="s">
        <v>1166</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1167</v>
      </c>
      <c r="B28" s="106" t="s">
        <v>1168</v>
      </c>
      <c r="C28" s="107" t="s">
        <v>1169</v>
      </c>
      <c r="D28" s="107" t="s">
        <v>19</v>
      </c>
      <c r="E28" s="107" t="s">
        <v>19</v>
      </c>
      <c r="F28" s="108" t="s">
        <v>1170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1171</v>
      </c>
      <c r="B29" s="106" t="s">
        <v>1172</v>
      </c>
      <c r="C29" s="107" t="s">
        <v>1173</v>
      </c>
      <c r="D29" s="107" t="s">
        <v>1174</v>
      </c>
      <c r="E29" s="107" t="s">
        <v>1175</v>
      </c>
      <c r="F29" s="108" t="s">
        <v>1176</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1177</v>
      </c>
      <c r="B30" s="106" t="s">
        <v>1178</v>
      </c>
      <c r="C30" s="107" t="s">
        <v>1179</v>
      </c>
      <c r="D30" s="107" t="s">
        <v>1180</v>
      </c>
      <c r="E30" s="107" t="s">
        <v>19</v>
      </c>
      <c r="F30" s="108" t="s">
        <v>1181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1182</v>
      </c>
      <c r="B31" s="106" t="s">
        <v>1183</v>
      </c>
      <c r="C31" s="107" t="s">
        <v>1184</v>
      </c>
      <c r="D31" s="107" t="s">
        <v>1185</v>
      </c>
      <c r="E31" s="107" t="s">
        <v>1186</v>
      </c>
      <c r="F31" s="108" t="s">
        <v>1187</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1188</v>
      </c>
      <c r="B32" s="106" t="s">
        <v>1189</v>
      </c>
      <c r="C32" s="107" t="s">
        <v>1190</v>
      </c>
      <c r="D32" s="107" t="s">
        <v>1191</v>
      </c>
      <c r="E32" s="107" t="s">
        <v>1192</v>
      </c>
      <c r="F32" s="108" t="s">
        <v>1193</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1194</v>
      </c>
      <c r="B33" s="106" t="s">
        <v>1195</v>
      </c>
      <c r="C33" s="107" t="s">
        <v>1196</v>
      </c>
      <c r="D33" s="107" t="s">
        <v>1197</v>
      </c>
      <c r="E33" s="107" t="s">
        <v>19</v>
      </c>
      <c r="F33" s="108" t="s">
        <v>1198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1199</v>
      </c>
      <c r="B34" s="106" t="s">
        <v>1200</v>
      </c>
      <c r="C34" s="107" t="s">
        <v>1201</v>
      </c>
      <c r="D34" s="107" t="s">
        <v>1202</v>
      </c>
      <c r="E34" s="107" t="s">
        <v>19</v>
      </c>
      <c r="F34" s="108" t="s">
        <v>1203</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1204</v>
      </c>
      <c r="B35" s="106" t="s">
        <v>1205</v>
      </c>
      <c r="C35" s="107" t="s">
        <v>1206</v>
      </c>
      <c r="D35" s="107" t="s">
        <v>1207</v>
      </c>
      <c r="E35" s="107" t="s">
        <v>1208</v>
      </c>
      <c r="F35" s="108" t="s">
        <v>1209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1210</v>
      </c>
      <c r="B36" s="106" t="s">
        <v>1211</v>
      </c>
      <c r="C36" s="107" t="s">
        <v>1212</v>
      </c>
      <c r="D36" s="107" t="s">
        <v>1213</v>
      </c>
      <c r="E36" s="107" t="s">
        <v>1214</v>
      </c>
      <c r="F36" s="108" t="s">
        <v>1215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1216</v>
      </c>
      <c r="B37" s="106" t="s">
        <v>1217</v>
      </c>
      <c r="C37" s="107" t="s">
        <v>1218</v>
      </c>
      <c r="D37" s="107" t="s">
        <v>1219</v>
      </c>
      <c r="E37" s="107" t="s">
        <v>19</v>
      </c>
      <c r="F37" s="108" t="s">
        <v>1220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1221</v>
      </c>
      <c r="B38" s="106" t="s">
        <v>1222</v>
      </c>
      <c r="C38" s="107" t="s">
        <v>1223</v>
      </c>
      <c r="D38" s="107" t="s">
        <v>1224</v>
      </c>
      <c r="E38" s="107" t="s">
        <v>1225</v>
      </c>
      <c r="F38" s="108" t="s">
        <v>1226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1227</v>
      </c>
      <c r="B39" s="106" t="s">
        <v>1228</v>
      </c>
      <c r="C39" s="107" t="s">
        <v>1229</v>
      </c>
      <c r="D39" s="107" t="s">
        <v>1230</v>
      </c>
      <c r="E39" s="107" t="s">
        <v>19</v>
      </c>
      <c r="F39" s="108" t="s">
        <v>1231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1232</v>
      </c>
      <c r="B40" s="106" t="s">
        <v>1233</v>
      </c>
      <c r="C40" s="107" t="s">
        <v>1234</v>
      </c>
      <c r="D40" s="107" t="s">
        <v>1235</v>
      </c>
      <c r="E40" s="107" t="s">
        <v>1236</v>
      </c>
      <c r="F40" s="108" t="s">
        <v>1237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1238</v>
      </c>
      <c r="B41" s="106" t="s">
        <v>1239</v>
      </c>
      <c r="C41" s="107" t="s">
        <v>1240</v>
      </c>
      <c r="D41" s="107" t="s">
        <v>1241</v>
      </c>
      <c r="E41" s="107" t="s">
        <v>1242</v>
      </c>
      <c r="F41" s="108" t="s">
        <v>1243</v>
      </c>
      <c r="G41" s="109">
        <f>IF(COUNTIF(H41:AU41,"&lt;&gt;")=0,"",SUMPRODUCT(((Recommendations[ImplStatus]="Implemented")+(Recommendations[ImplStatus]="Compensated"))*ISNUMBER(MATCH(Recommendations[Id],H41:AU41,0)))/COUNTIF(H41:AU41,"&lt;&gt;"))</f>
        <v>0</v>
      </c>
      <c r="H41" s="110" t="s">
        <v>80</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1244</v>
      </c>
      <c r="B42" s="106" t="s">
        <v>1245</v>
      </c>
      <c r="C42" s="107" t="s">
        <v>1246</v>
      </c>
      <c r="D42" s="107" t="s">
        <v>1247</v>
      </c>
      <c r="E42" s="107" t="s">
        <v>1248</v>
      </c>
      <c r="F42" s="108" t="s">
        <v>1249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1250</v>
      </c>
      <c r="B43" s="106" t="s">
        <v>1251</v>
      </c>
      <c r="C43" s="107" t="s">
        <v>1252</v>
      </c>
      <c r="D43" s="107" t="s">
        <v>1253</v>
      </c>
      <c r="E43" s="107" t="s">
        <v>1254</v>
      </c>
      <c r="F43" s="108" t="s">
        <v>1255</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1256</v>
      </c>
      <c r="B44" s="106" t="s">
        <v>1257</v>
      </c>
      <c r="C44" s="107" t="s">
        <v>1258</v>
      </c>
      <c r="D44" s="107" t="s">
        <v>1259</v>
      </c>
      <c r="E44" s="107" t="s">
        <v>19</v>
      </c>
      <c r="F44" s="108" t="s">
        <v>1260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1261</v>
      </c>
      <c r="B45" s="111" t="s">
        <v>1262</v>
      </c>
      <c r="C45" s="112" t="s">
        <v>1263</v>
      </c>
      <c r="D45" s="112" t="s">
        <v>1264</v>
      </c>
      <c r="E45" s="112" t="s">
        <v>1265</v>
      </c>
      <c r="F45" s="113" t="s">
        <v>1266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55" t="s">
        <v>85</v>
      </c>
      <c r="B49" s="255"/>
      <c r="C49" s="255"/>
      <c r="D49" s="25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IFERROR(INDEX('Recommendations'!$G$2:$G$14, MATCH(H2,'Recommendations'!$A$2:$A$14,0))="Implemented", FALSE))</xm:f>
            <x14:dxf>
              <font>
                <color rgb="FF000000"/>
              </font>
              <fill>
                <patternFill>
                  <bgColor rgb="FF3C7D22"/>
                </patternFill>
              </fill>
            </x14:dxf>
          </x14:cfRule>
          <x14:cfRule type="expression" priority="2" id="{00000000-000E-0000-0500-000002000000}">
            <xm:f>AND(H2&lt;&gt;"", IFERROR(INDEX('Recommendations'!$G$2:$G$14, MATCH(H2,'Recommendations'!$A$2:$A$14,0))="Compensated", FALSE))</xm:f>
            <x14:dxf>
              <font>
                <color rgb="FF000000"/>
              </font>
              <fill>
                <patternFill>
                  <bgColor rgb="FFC6E0B4"/>
                </patternFill>
              </fill>
            </x14:dxf>
          </x14:cfRule>
          <x14:cfRule type="expression" priority="3" id="{00000000-000E-0000-0500-000003000000}">
            <xm:f>AND(H2&lt;&gt;"", IFERROR(INDEX('Recommendations'!$G$2:$G$14, MATCH(H2,'Recommendations'!$A$2:$A$14,0))="Testing", FALSE))</xm:f>
            <x14:dxf>
              <font>
                <color rgb="FF000000"/>
              </font>
              <fill>
                <patternFill>
                  <bgColor rgb="FFFFC000"/>
                </patternFill>
              </fill>
            </x14:dxf>
          </x14:cfRule>
          <x14:cfRule type="expression" priority="4" id="{00000000-000E-0000-0500-000004000000}">
            <xm:f>AND(H2&lt;&gt;"", IFERROR(INDEX('Recommendations'!$G$2:$G$14, MATCH(H2,'Recommendations'!$A$2:$A$14,0))="Failed", FALSE))</xm:f>
            <x14:dxf>
              <font>
                <color rgb="FF000000"/>
              </font>
              <fill>
                <patternFill>
                  <bgColor rgb="FFD82891"/>
                </patternFill>
              </fill>
            </x14:dxf>
          </x14:cfRule>
          <x14:cfRule type="expression" priority="5" id="{00000000-000E-0000-0500-000005000000}">
            <xm:f>AND(H2&lt;&gt;"", IFERROR(INDEX('Recommendations'!$G$2:$G$14, MATCH(H2,'Recommendations'!$A$2:$A$14,0))="Risk Accepted", FALSE))</xm:f>
            <x14:dxf>
              <font>
                <color rgb="FF000000"/>
              </font>
              <fill>
                <patternFill>
                  <bgColor rgb="FFD9D9D9"/>
                </patternFill>
              </fill>
            </x14:dxf>
          </x14:cfRule>
          <x14:cfRule type="expression" priority="6" id="{00000000-000E-0000-0500-000006000000}">
            <xm:f>AND(H2&lt;&gt;"", IFERROR(INDEX('Recommendations'!$G$2:$G$14, MATCH(H2,'Recommendations'!$A$2:$A$14,0))="N/A",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1267</v>
      </c>
      <c r="B1" s="145" t="s">
        <v>321</v>
      </c>
      <c r="C1" s="145" t="s">
        <v>0</v>
      </c>
      <c r="D1" s="145" t="s">
        <v>322</v>
      </c>
      <c r="E1" s="145" t="s">
        <v>1268</v>
      </c>
      <c r="F1" s="145" t="s">
        <v>1269</v>
      </c>
      <c r="G1" s="145" t="s">
        <v>1270</v>
      </c>
      <c r="H1" s="145" t="s">
        <v>1271</v>
      </c>
      <c r="I1" s="145" t="s">
        <v>327</v>
      </c>
      <c r="J1" s="145" t="s">
        <v>328</v>
      </c>
      <c r="K1" s="145" t="s">
        <v>329</v>
      </c>
      <c r="L1" s="145" t="s">
        <v>330</v>
      </c>
      <c r="M1" s="145" t="s">
        <v>331</v>
      </c>
      <c r="N1" s="145" t="s">
        <v>332</v>
      </c>
      <c r="O1" s="145" t="s">
        <v>333</v>
      </c>
      <c r="P1" s="145" t="s">
        <v>334</v>
      </c>
      <c r="Q1" s="145" t="s">
        <v>335</v>
      </c>
      <c r="R1" s="145" t="s">
        <v>336</v>
      </c>
      <c r="S1" s="145" t="s">
        <v>337</v>
      </c>
      <c r="T1" s="145" t="s">
        <v>338</v>
      </c>
      <c r="U1" s="145" t="s">
        <v>339</v>
      </c>
      <c r="V1" s="145" t="s">
        <v>340</v>
      </c>
      <c r="W1" s="145" t="s">
        <v>341</v>
      </c>
      <c r="X1" s="145" t="s">
        <v>342</v>
      </c>
      <c r="Y1" s="145" t="s">
        <v>343</v>
      </c>
      <c r="Z1" s="145" t="s">
        <v>344</v>
      </c>
      <c r="AA1" s="145" t="s">
        <v>345</v>
      </c>
      <c r="AB1" s="145" t="s">
        <v>346</v>
      </c>
      <c r="AC1" s="145" t="s">
        <v>347</v>
      </c>
      <c r="AD1" s="145" t="s">
        <v>348</v>
      </c>
      <c r="AE1" s="145" t="s">
        <v>349</v>
      </c>
      <c r="AF1" s="145" t="s">
        <v>350</v>
      </c>
      <c r="AG1" s="145" t="s">
        <v>351</v>
      </c>
      <c r="AH1" s="145" t="s">
        <v>352</v>
      </c>
      <c r="AI1" s="145" t="s">
        <v>353</v>
      </c>
      <c r="AJ1" s="145" t="s">
        <v>354</v>
      </c>
      <c r="AK1" s="145" t="s">
        <v>355</v>
      </c>
      <c r="AL1" s="145" t="s">
        <v>356</v>
      </c>
      <c r="AM1" s="145" t="s">
        <v>357</v>
      </c>
      <c r="AN1" s="145" t="s">
        <v>358</v>
      </c>
      <c r="AO1" s="145" t="s">
        <v>359</v>
      </c>
      <c r="AP1" s="145" t="s">
        <v>360</v>
      </c>
      <c r="AQ1" s="145" t="s">
        <v>361</v>
      </c>
      <c r="AR1" s="145" t="s">
        <v>362</v>
      </c>
      <c r="AS1" s="145" t="s">
        <v>363</v>
      </c>
      <c r="AT1" s="145" t="s">
        <v>364</v>
      </c>
      <c r="AU1" s="145" t="s">
        <v>365</v>
      </c>
      <c r="AV1" s="145" t="s">
        <v>366</v>
      </c>
      <c r="AW1" s="146" t="s">
        <v>367</v>
      </c>
    </row>
    <row r="2" spans="1:49" ht="60" customHeight="1" outlineLevel="1" x14ac:dyDescent="0.35">
      <c r="A2" s="138" t="s">
        <v>1272</v>
      </c>
      <c r="B2" s="124"/>
      <c r="C2" s="123" t="s">
        <v>1273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1272</v>
      </c>
      <c r="B3" s="125" t="s">
        <v>538</v>
      </c>
      <c r="C3" s="126" t="s">
        <v>1274</v>
      </c>
      <c r="D3" s="128" t="s">
        <v>1275</v>
      </c>
      <c r="E3" s="128" t="s">
        <v>1276</v>
      </c>
      <c r="F3" s="128" t="s">
        <v>1277</v>
      </c>
      <c r="G3" s="128" t="s">
        <v>1278</v>
      </c>
      <c r="H3" s="128" t="s">
        <v>1279</v>
      </c>
      <c r="I3" s="130">
        <f>IF(COUNTIF(J3:AW3,"&lt;&gt;")=0,"",SUMPRODUCT(((Recommendations[ImplStatus]="Implemented")+(Recommendations[ImplStatus]="Compensated"))*ISNUMBER(MATCH(Recommendations[Id],J3:AW3,0)))/COUNTIF(J3:AW3,"&lt;&gt;"))</f>
        <v>0</v>
      </c>
      <c r="J3" s="132" t="s">
        <v>70</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1272</v>
      </c>
      <c r="B4" s="125" t="s">
        <v>1280</v>
      </c>
      <c r="C4" s="126" t="s">
        <v>1281</v>
      </c>
      <c r="D4" s="128" t="s">
        <v>1282</v>
      </c>
      <c r="E4" s="128" t="s">
        <v>1283</v>
      </c>
      <c r="F4" s="128" t="s">
        <v>1284</v>
      </c>
      <c r="G4" s="128" t="s">
        <v>1285</v>
      </c>
      <c r="H4" s="128" t="s">
        <v>1286</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1272</v>
      </c>
      <c r="B5" s="125" t="s">
        <v>1287</v>
      </c>
      <c r="C5" s="126" t="s">
        <v>1288</v>
      </c>
      <c r="D5" s="128" t="s">
        <v>1289</v>
      </c>
      <c r="E5" s="128" t="s">
        <v>1290</v>
      </c>
      <c r="F5" s="128" t="s">
        <v>1291</v>
      </c>
      <c r="G5" s="128" t="s">
        <v>1292</v>
      </c>
      <c r="H5" s="128" t="s">
        <v>1293</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1272</v>
      </c>
      <c r="B6" s="125" t="s">
        <v>1294</v>
      </c>
      <c r="C6" s="126" t="s">
        <v>1295</v>
      </c>
      <c r="D6" s="128" t="s">
        <v>1296</v>
      </c>
      <c r="E6" s="128" t="s">
        <v>1297</v>
      </c>
      <c r="F6" s="128" t="s">
        <v>1298</v>
      </c>
      <c r="G6" s="128" t="s">
        <v>1299</v>
      </c>
      <c r="H6" s="128" t="s">
        <v>1300</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1272</v>
      </c>
      <c r="B7" s="125" t="s">
        <v>1301</v>
      </c>
      <c r="C7" s="126" t="s">
        <v>1302</v>
      </c>
      <c r="D7" s="128" t="s">
        <v>1303</v>
      </c>
      <c r="E7" s="128" t="s">
        <v>1304</v>
      </c>
      <c r="F7" s="128" t="s">
        <v>1305</v>
      </c>
      <c r="G7" s="128" t="s">
        <v>1306</v>
      </c>
      <c r="H7" s="128" t="s">
        <v>1307</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1272</v>
      </c>
      <c r="B8" s="125" t="s">
        <v>1308</v>
      </c>
      <c r="C8" s="126" t="s">
        <v>1309</v>
      </c>
      <c r="D8" s="128" t="s">
        <v>1310</v>
      </c>
      <c r="E8" s="128" t="s">
        <v>1311</v>
      </c>
      <c r="F8" s="128" t="s">
        <v>1312</v>
      </c>
      <c r="G8" s="128" t="s">
        <v>1306</v>
      </c>
      <c r="H8" s="128" t="s">
        <v>1313</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1272</v>
      </c>
      <c r="B9" s="125" t="s">
        <v>1314</v>
      </c>
      <c r="C9" s="126" t="s">
        <v>1315</v>
      </c>
      <c r="D9" s="128" t="s">
        <v>1316</v>
      </c>
      <c r="E9" s="128" t="s">
        <v>1317</v>
      </c>
      <c r="F9" s="128" t="s">
        <v>1318</v>
      </c>
      <c r="G9" s="128" t="s">
        <v>1319</v>
      </c>
      <c r="H9" s="128" t="s">
        <v>1320</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1272</v>
      </c>
      <c r="B10" s="125" t="s">
        <v>1321</v>
      </c>
      <c r="C10" s="126" t="s">
        <v>1322</v>
      </c>
      <c r="D10" s="128" t="s">
        <v>1323</v>
      </c>
      <c r="E10" s="128" t="s">
        <v>1324</v>
      </c>
      <c r="F10" s="128" t="s">
        <v>1325</v>
      </c>
      <c r="G10" s="128" t="s">
        <v>1326</v>
      </c>
      <c r="H10" s="128" t="s">
        <v>1327</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1272</v>
      </c>
      <c r="B11" s="125" t="s">
        <v>1328</v>
      </c>
      <c r="C11" s="126" t="s">
        <v>1329</v>
      </c>
      <c r="D11" s="128" t="s">
        <v>1330</v>
      </c>
      <c r="E11" s="128" t="s">
        <v>1331</v>
      </c>
      <c r="F11" s="128" t="s">
        <v>1332</v>
      </c>
      <c r="G11" s="128" t="s">
        <v>1333</v>
      </c>
      <c r="H11" s="128" t="s">
        <v>1334</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1272</v>
      </c>
      <c r="B12" s="125" t="s">
        <v>1335</v>
      </c>
      <c r="C12" s="126" t="s">
        <v>1336</v>
      </c>
      <c r="D12" s="128" t="s">
        <v>1337</v>
      </c>
      <c r="E12" s="128" t="s">
        <v>1338</v>
      </c>
      <c r="F12" s="128" t="s">
        <v>1339</v>
      </c>
      <c r="G12" s="128" t="s">
        <v>1326</v>
      </c>
      <c r="H12" s="128" t="s">
        <v>1340</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1272</v>
      </c>
      <c r="B13" s="125" t="s">
        <v>1341</v>
      </c>
      <c r="C13" s="126" t="s">
        <v>1342</v>
      </c>
      <c r="D13" s="128" t="s">
        <v>1343</v>
      </c>
      <c r="E13" s="128" t="s">
        <v>1344</v>
      </c>
      <c r="F13" s="128" t="s">
        <v>1345</v>
      </c>
      <c r="G13" s="128" t="s">
        <v>1326</v>
      </c>
      <c r="H13" s="128" t="s">
        <v>1346</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1272</v>
      </c>
      <c r="B14" s="125" t="s">
        <v>1347</v>
      </c>
      <c r="C14" s="126" t="s">
        <v>1348</v>
      </c>
      <c r="D14" s="128" t="s">
        <v>1349</v>
      </c>
      <c r="E14" s="128" t="s">
        <v>1350</v>
      </c>
      <c r="F14" s="128" t="s">
        <v>1351</v>
      </c>
      <c r="G14" s="128" t="s">
        <v>1352</v>
      </c>
      <c r="H14" s="128" t="s">
        <v>1353</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1272</v>
      </c>
      <c r="B15" s="125" t="s">
        <v>1354</v>
      </c>
      <c r="C15" s="126" t="s">
        <v>1355</v>
      </c>
      <c r="D15" s="128" t="s">
        <v>1356</v>
      </c>
      <c r="E15" s="128" t="s">
        <v>1357</v>
      </c>
      <c r="F15" s="128" t="s">
        <v>1358</v>
      </c>
      <c r="G15" s="128" t="s">
        <v>1359</v>
      </c>
      <c r="H15" s="128" t="s">
        <v>1360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1272</v>
      </c>
      <c r="B16" s="125" t="s">
        <v>1361</v>
      </c>
      <c r="C16" s="126" t="s">
        <v>1362</v>
      </c>
      <c r="D16" s="128" t="s">
        <v>1363</v>
      </c>
      <c r="E16" s="128" t="s">
        <v>1364</v>
      </c>
      <c r="F16" s="128" t="s">
        <v>1365</v>
      </c>
      <c r="G16" s="128" t="s">
        <v>1366</v>
      </c>
      <c r="H16" s="128" t="s">
        <v>1367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1272</v>
      </c>
      <c r="B17" s="125" t="s">
        <v>1368</v>
      </c>
      <c r="C17" s="126" t="s">
        <v>1369</v>
      </c>
      <c r="D17" s="128" t="s">
        <v>1370</v>
      </c>
      <c r="E17" s="128" t="s">
        <v>1371</v>
      </c>
      <c r="F17" s="128" t="s">
        <v>1372</v>
      </c>
      <c r="G17" s="128" t="s">
        <v>1373</v>
      </c>
      <c r="H17" s="128" t="s">
        <v>1374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1272</v>
      </c>
      <c r="B18" s="125" t="s">
        <v>1375</v>
      </c>
      <c r="C18" s="126" t="s">
        <v>1376</v>
      </c>
      <c r="D18" s="128" t="s">
        <v>1377</v>
      </c>
      <c r="E18" s="128" t="s">
        <v>1378</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1379</v>
      </c>
      <c r="B19" s="124"/>
      <c r="C19" s="123" t="s">
        <v>1380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1379</v>
      </c>
      <c r="B20" s="125" t="s">
        <v>1381</v>
      </c>
      <c r="C20" s="126" t="s">
        <v>1382</v>
      </c>
      <c r="D20" s="128" t="s">
        <v>1383</v>
      </c>
      <c r="E20" s="128" t="s">
        <v>1384</v>
      </c>
      <c r="F20" s="128" t="s">
        <v>1385</v>
      </c>
      <c r="G20" s="128" t="s">
        <v>1386</v>
      </c>
      <c r="H20" s="128" t="s">
        <v>1387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1379</v>
      </c>
      <c r="B21" s="125" t="s">
        <v>1388</v>
      </c>
      <c r="C21" s="126" t="s">
        <v>1389</v>
      </c>
      <c r="D21" s="128" t="s">
        <v>1390</v>
      </c>
      <c r="E21" s="128" t="s">
        <v>1391</v>
      </c>
      <c r="F21" s="128" t="s">
        <v>1392</v>
      </c>
      <c r="G21" s="128" t="s">
        <v>1393</v>
      </c>
      <c r="H21" s="128" t="s">
        <v>1394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1395</v>
      </c>
      <c r="B22" s="124"/>
      <c r="C22" s="123" t="s">
        <v>1396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1395</v>
      </c>
      <c r="B23" s="125" t="s">
        <v>1397</v>
      </c>
      <c r="C23" s="126" t="s">
        <v>1398</v>
      </c>
      <c r="D23" s="128" t="s">
        <v>1399</v>
      </c>
      <c r="E23" s="128" t="s">
        <v>1400</v>
      </c>
      <c r="F23" s="128" t="s">
        <v>1401</v>
      </c>
      <c r="G23" s="128" t="s">
        <v>1402</v>
      </c>
      <c r="H23" s="128" t="s">
        <v>1403</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1395</v>
      </c>
      <c r="B24" s="125" t="s">
        <v>1404</v>
      </c>
      <c r="C24" s="126" t="s">
        <v>1405</v>
      </c>
      <c r="D24" s="128" t="s">
        <v>1406</v>
      </c>
      <c r="E24" s="128" t="s">
        <v>1407</v>
      </c>
      <c r="F24" s="128" t="s">
        <v>1408</v>
      </c>
      <c r="G24" s="128" t="s">
        <v>1409</v>
      </c>
      <c r="H24" s="128" t="s">
        <v>1410</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1395</v>
      </c>
      <c r="B25" s="125" t="s">
        <v>1411</v>
      </c>
      <c r="C25" s="126" t="s">
        <v>1412</v>
      </c>
      <c r="D25" s="128" t="s">
        <v>1413</v>
      </c>
      <c r="E25" s="128" t="s">
        <v>1414</v>
      </c>
      <c r="F25" s="128" t="s">
        <v>1415</v>
      </c>
      <c r="G25" s="128" t="s">
        <v>1416</v>
      </c>
      <c r="H25" s="128" t="s">
        <v>1417</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1395</v>
      </c>
      <c r="B26" s="125" t="s">
        <v>1418</v>
      </c>
      <c r="C26" s="126" t="s">
        <v>1419</v>
      </c>
      <c r="D26" s="128" t="s">
        <v>1420</v>
      </c>
      <c r="E26" s="128" t="s">
        <v>1421</v>
      </c>
      <c r="F26" s="128" t="s">
        <v>1422</v>
      </c>
      <c r="G26" s="128" t="s">
        <v>1409</v>
      </c>
      <c r="H26" s="128" t="s">
        <v>1423</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1395</v>
      </c>
      <c r="B27" s="125" t="s">
        <v>1424</v>
      </c>
      <c r="C27" s="126" t="s">
        <v>1425</v>
      </c>
      <c r="D27" s="128" t="s">
        <v>1426</v>
      </c>
      <c r="E27" s="128" t="s">
        <v>1427</v>
      </c>
      <c r="F27" s="128" t="s">
        <v>1428</v>
      </c>
      <c r="G27" s="128" t="s">
        <v>1429</v>
      </c>
      <c r="H27" s="128" t="s">
        <v>1430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1395</v>
      </c>
      <c r="B28" s="125" t="s">
        <v>1431</v>
      </c>
      <c r="C28" s="126" t="s">
        <v>1432</v>
      </c>
      <c r="D28" s="128" t="s">
        <v>1433</v>
      </c>
      <c r="E28" s="128" t="s">
        <v>1434</v>
      </c>
      <c r="F28" s="128" t="s">
        <v>1435</v>
      </c>
      <c r="G28" s="128" t="s">
        <v>1436</v>
      </c>
      <c r="H28" s="128" t="s">
        <v>1437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1395</v>
      </c>
      <c r="B29" s="125" t="s">
        <v>1438</v>
      </c>
      <c r="C29" s="126" t="s">
        <v>1439</v>
      </c>
      <c r="D29" s="128" t="s">
        <v>1440</v>
      </c>
      <c r="E29" s="128" t="s">
        <v>1441</v>
      </c>
      <c r="F29" s="128" t="s">
        <v>1442</v>
      </c>
      <c r="G29" s="128" t="s">
        <v>1326</v>
      </c>
      <c r="H29" s="128" t="s">
        <v>1443</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1395</v>
      </c>
      <c r="B30" s="125" t="s">
        <v>1444</v>
      </c>
      <c r="C30" s="126" t="s">
        <v>1445</v>
      </c>
      <c r="D30" s="128" t="s">
        <v>1446</v>
      </c>
      <c r="E30" s="128" t="s">
        <v>1447</v>
      </c>
      <c r="F30" s="128" t="s">
        <v>1448</v>
      </c>
      <c r="G30" s="128" t="s">
        <v>1409</v>
      </c>
      <c r="H30" s="128" t="s">
        <v>1449</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1450</v>
      </c>
      <c r="B31" s="124"/>
      <c r="C31" s="123" t="s">
        <v>1451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1450</v>
      </c>
      <c r="B32" s="125" t="s">
        <v>1452</v>
      </c>
      <c r="C32" s="126" t="s">
        <v>1453</v>
      </c>
      <c r="D32" s="128" t="s">
        <v>1454</v>
      </c>
      <c r="E32" s="128" t="s">
        <v>1455</v>
      </c>
      <c r="F32" s="128" t="s">
        <v>1456</v>
      </c>
      <c r="G32" s="128" t="s">
        <v>1457</v>
      </c>
      <c r="H32" s="128" t="s">
        <v>1458</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1450</v>
      </c>
      <c r="B33" s="125" t="s">
        <v>1459</v>
      </c>
      <c r="C33" s="126" t="s">
        <v>1460</v>
      </c>
      <c r="D33" s="128" t="s">
        <v>1461</v>
      </c>
      <c r="E33" s="128" t="s">
        <v>1462</v>
      </c>
      <c r="F33" s="128" t="s">
        <v>1463</v>
      </c>
      <c r="G33" s="128" t="s">
        <v>1464</v>
      </c>
      <c r="H33" s="128" t="s">
        <v>1465</v>
      </c>
      <c r="I33" s="130">
        <f>IF(COUNTIF(J33:AW33,"&lt;&gt;")=0,"",SUMPRODUCT(((Recommendations[ImplStatus]="Implemented")+(Recommendations[ImplStatus]="Compensated"))*ISNUMBER(MATCH(Recommendations[Id],J33:AW33,0)))/COUNTIF(J33:AW33,"&lt;&gt;"))</f>
        <v>0</v>
      </c>
      <c r="J33" s="132" t="s">
        <v>40</v>
      </c>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1450</v>
      </c>
      <c r="B34" s="125" t="s">
        <v>1466</v>
      </c>
      <c r="C34" s="126" t="s">
        <v>1467</v>
      </c>
      <c r="D34" s="128" t="s">
        <v>1468</v>
      </c>
      <c r="E34" s="128" t="s">
        <v>1469</v>
      </c>
      <c r="F34" s="128" t="s">
        <v>1470</v>
      </c>
      <c r="G34" s="128" t="s">
        <v>1471</v>
      </c>
      <c r="H34" s="128" t="s">
        <v>1472</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1450</v>
      </c>
      <c r="B35" s="125" t="s">
        <v>1473</v>
      </c>
      <c r="C35" s="126" t="s">
        <v>1474</v>
      </c>
      <c r="D35" s="128" t="s">
        <v>1475</v>
      </c>
      <c r="E35" s="128" t="s">
        <v>1476</v>
      </c>
      <c r="F35" s="128" t="s">
        <v>1477</v>
      </c>
      <c r="G35" s="128" t="s">
        <v>1478</v>
      </c>
      <c r="H35" s="128" t="s">
        <v>1479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1450</v>
      </c>
      <c r="B36" s="125" t="s">
        <v>1480</v>
      </c>
      <c r="C36" s="126" t="s">
        <v>1481</v>
      </c>
      <c r="D36" s="128" t="s">
        <v>1482</v>
      </c>
      <c r="E36" s="128" t="s">
        <v>1483</v>
      </c>
      <c r="F36" s="128" t="s">
        <v>1484</v>
      </c>
      <c r="G36" s="128" t="s">
        <v>1485</v>
      </c>
      <c r="H36" s="128" t="s">
        <v>1486</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1450</v>
      </c>
      <c r="B37" s="125" t="s">
        <v>1487</v>
      </c>
      <c r="C37" s="126" t="s">
        <v>1488</v>
      </c>
      <c r="D37" s="128" t="s">
        <v>1489</v>
      </c>
      <c r="E37" s="128" t="s">
        <v>1490</v>
      </c>
      <c r="F37" s="128" t="s">
        <v>1491</v>
      </c>
      <c r="G37" s="128" t="s">
        <v>1492</v>
      </c>
      <c r="H37" s="128" t="s">
        <v>1493</v>
      </c>
      <c r="I37" s="130">
        <f>IF(COUNTIF(J37:AW37,"&lt;&gt;")=0,"",SUMPRODUCT(((Recommendations[ImplStatus]="Implemented")+(Recommendations[ImplStatus]="Compensated"))*ISNUMBER(MATCH(Recommendations[Id],J37:AW37,0)))/COUNTIF(J37:AW37,"&lt;&gt;"))</f>
        <v>0</v>
      </c>
      <c r="J37" s="132" t="s">
        <v>34</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1450</v>
      </c>
      <c r="B38" s="125" t="s">
        <v>1494</v>
      </c>
      <c r="C38" s="126" t="s">
        <v>1495</v>
      </c>
      <c r="D38" s="128" t="s">
        <v>1496</v>
      </c>
      <c r="E38" s="128" t="s">
        <v>1497</v>
      </c>
      <c r="F38" s="128" t="s">
        <v>1498</v>
      </c>
      <c r="G38" s="128" t="s">
        <v>1499</v>
      </c>
      <c r="H38" s="128" t="s">
        <v>1500</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1450</v>
      </c>
      <c r="B39" s="125" t="s">
        <v>1501</v>
      </c>
      <c r="C39" s="126" t="s">
        <v>1502</v>
      </c>
      <c r="D39" s="128" t="s">
        <v>1503</v>
      </c>
      <c r="E39" s="128" t="s">
        <v>1504</v>
      </c>
      <c r="F39" s="128" t="s">
        <v>1505</v>
      </c>
      <c r="G39" s="128" t="s">
        <v>1506</v>
      </c>
      <c r="H39" s="128" t="s">
        <v>1507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1450</v>
      </c>
      <c r="B40" s="125" t="s">
        <v>1508</v>
      </c>
      <c r="C40" s="126" t="s">
        <v>1509</v>
      </c>
      <c r="D40" s="128" t="s">
        <v>1510</v>
      </c>
      <c r="E40" s="128" t="s">
        <v>1511</v>
      </c>
      <c r="F40" s="128" t="s">
        <v>1512</v>
      </c>
      <c r="G40" s="128" t="s">
        <v>1513</v>
      </c>
      <c r="H40" s="128" t="s">
        <v>1514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1450</v>
      </c>
      <c r="B41" s="125" t="s">
        <v>1515</v>
      </c>
      <c r="C41" s="126" t="s">
        <v>1516</v>
      </c>
      <c r="D41" s="128" t="s">
        <v>1517</v>
      </c>
      <c r="E41" s="128" t="s">
        <v>1518</v>
      </c>
      <c r="F41" s="128" t="s">
        <v>1519</v>
      </c>
      <c r="G41" s="128" t="s">
        <v>1457</v>
      </c>
      <c r="H41" s="128" t="s">
        <v>1520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1521</v>
      </c>
      <c r="B42" s="124"/>
      <c r="C42" s="123" t="s">
        <v>1522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1521</v>
      </c>
      <c r="B43" s="125" t="s">
        <v>1523</v>
      </c>
      <c r="C43" s="126" t="s">
        <v>1524</v>
      </c>
      <c r="D43" s="128" t="s">
        <v>1525</v>
      </c>
      <c r="E43" s="128" t="s">
        <v>1526</v>
      </c>
      <c r="F43" s="128" t="s">
        <v>1527</v>
      </c>
      <c r="G43" s="128" t="s">
        <v>1528</v>
      </c>
      <c r="H43" s="128" t="s">
        <v>1529</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1521</v>
      </c>
      <c r="B44" s="125" t="s">
        <v>1530</v>
      </c>
      <c r="C44" s="126" t="s">
        <v>1531</v>
      </c>
      <c r="D44" s="128" t="s">
        <v>1532</v>
      </c>
      <c r="E44" s="128" t="s">
        <v>1533</v>
      </c>
      <c r="F44" s="128" t="s">
        <v>1534</v>
      </c>
      <c r="G44" s="128" t="s">
        <v>1535</v>
      </c>
      <c r="H44" s="128" t="s">
        <v>1536</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1521</v>
      </c>
      <c r="B45" s="125" t="s">
        <v>1537</v>
      </c>
      <c r="C45" s="126" t="s">
        <v>1538</v>
      </c>
      <c r="D45" s="128" t="s">
        <v>1539</v>
      </c>
      <c r="E45" s="128" t="s">
        <v>1540</v>
      </c>
      <c r="F45" s="128" t="s">
        <v>1541</v>
      </c>
      <c r="G45" s="128" t="s">
        <v>1542</v>
      </c>
      <c r="H45" s="128" t="s">
        <v>1543</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1521</v>
      </c>
      <c r="B46" s="125" t="s">
        <v>1544</v>
      </c>
      <c r="C46" s="126" t="s">
        <v>1545</v>
      </c>
      <c r="D46" s="128" t="s">
        <v>1546</v>
      </c>
      <c r="E46" s="128" t="s">
        <v>1547</v>
      </c>
      <c r="F46" s="128" t="s">
        <v>1548</v>
      </c>
      <c r="G46" s="128" t="s">
        <v>1542</v>
      </c>
      <c r="H46" s="128" t="s">
        <v>1549</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1521</v>
      </c>
      <c r="B47" s="125" t="s">
        <v>1550</v>
      </c>
      <c r="C47" s="126" t="s">
        <v>1551</v>
      </c>
      <c r="D47" s="128" t="s">
        <v>1552</v>
      </c>
      <c r="E47" s="128" t="s">
        <v>1553</v>
      </c>
      <c r="F47" s="128" t="s">
        <v>1554</v>
      </c>
      <c r="G47" s="128" t="s">
        <v>1555</v>
      </c>
      <c r="H47" s="128" t="s">
        <v>1556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1521</v>
      </c>
      <c r="B48" s="125" t="s">
        <v>1557</v>
      </c>
      <c r="C48" s="126" t="s">
        <v>1558</v>
      </c>
      <c r="D48" s="128" t="s">
        <v>1559</v>
      </c>
      <c r="E48" s="128" t="s">
        <v>1560</v>
      </c>
      <c r="F48" s="128" t="s">
        <v>1561</v>
      </c>
      <c r="G48" s="128" t="s">
        <v>1562</v>
      </c>
      <c r="H48" s="128" t="s">
        <v>1563</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1521</v>
      </c>
      <c r="B49" s="125" t="s">
        <v>1564</v>
      </c>
      <c r="C49" s="126" t="s">
        <v>1565</v>
      </c>
      <c r="D49" s="128" t="s">
        <v>1566</v>
      </c>
      <c r="E49" s="128" t="s">
        <v>1567</v>
      </c>
      <c r="F49" s="128" t="s">
        <v>1568</v>
      </c>
      <c r="G49" s="128" t="s">
        <v>1326</v>
      </c>
      <c r="H49" s="128" t="s">
        <v>1569</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1521</v>
      </c>
      <c r="B50" s="125" t="s">
        <v>1570</v>
      </c>
      <c r="C50" s="126" t="s">
        <v>1571</v>
      </c>
      <c r="D50" s="128" t="s">
        <v>1572</v>
      </c>
      <c r="E50" s="128" t="s">
        <v>1573</v>
      </c>
      <c r="F50" s="128" t="s">
        <v>1574</v>
      </c>
      <c r="G50" s="128" t="s">
        <v>1575</v>
      </c>
      <c r="H50" s="128" t="s">
        <v>1576</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1577</v>
      </c>
      <c r="B51" s="124"/>
      <c r="C51" s="123" t="s">
        <v>1578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1577</v>
      </c>
      <c r="B52" s="125" t="s">
        <v>1579</v>
      </c>
      <c r="C52" s="126" t="s">
        <v>1580</v>
      </c>
      <c r="D52" s="128" t="s">
        <v>1581</v>
      </c>
      <c r="E52" s="128" t="s">
        <v>1582</v>
      </c>
      <c r="F52" s="128" t="s">
        <v>1583</v>
      </c>
      <c r="G52" s="128" t="s">
        <v>1584</v>
      </c>
      <c r="H52" s="128" t="s">
        <v>1585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1577</v>
      </c>
      <c r="B53" s="125" t="s">
        <v>1586</v>
      </c>
      <c r="C53" s="126" t="s">
        <v>1587</v>
      </c>
      <c r="D53" s="128" t="s">
        <v>1588</v>
      </c>
      <c r="E53" s="128" t="s">
        <v>1589</v>
      </c>
      <c r="F53" s="128" t="s">
        <v>1590</v>
      </c>
      <c r="G53" s="128" t="s">
        <v>1591</v>
      </c>
      <c r="H53" s="128" t="s">
        <v>1592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1577</v>
      </c>
      <c r="B54" s="125" t="s">
        <v>1593</v>
      </c>
      <c r="C54" s="126" t="s">
        <v>1594</v>
      </c>
      <c r="D54" s="128" t="s">
        <v>1595</v>
      </c>
      <c r="E54" s="128" t="s">
        <v>1596</v>
      </c>
      <c r="F54" s="128" t="s">
        <v>1597</v>
      </c>
      <c r="G54" s="128" t="s">
        <v>1598</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1577</v>
      </c>
      <c r="B55" s="125" t="s">
        <v>1599</v>
      </c>
      <c r="C55" s="126" t="s">
        <v>1600</v>
      </c>
      <c r="D55" s="128" t="s">
        <v>1601</v>
      </c>
      <c r="E55" s="128" t="s">
        <v>1602</v>
      </c>
      <c r="F55" s="128" t="s">
        <v>1603</v>
      </c>
      <c r="G55" s="128" t="s">
        <v>1604</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1577</v>
      </c>
      <c r="B56" s="125" t="s">
        <v>1605</v>
      </c>
      <c r="C56" s="126" t="s">
        <v>1606</v>
      </c>
      <c r="D56" s="128" t="s">
        <v>1607</v>
      </c>
      <c r="E56" s="128" t="s">
        <v>1608</v>
      </c>
      <c r="F56" s="128" t="s">
        <v>1609</v>
      </c>
      <c r="G56" s="128" t="s">
        <v>1610</v>
      </c>
      <c r="H56" s="128" t="s">
        <v>1611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1612</v>
      </c>
      <c r="B57" s="124"/>
      <c r="C57" s="123" t="s">
        <v>1613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1612</v>
      </c>
      <c r="B58" s="125" t="s">
        <v>1614</v>
      </c>
      <c r="C58" s="126" t="s">
        <v>1615</v>
      </c>
      <c r="D58" s="128" t="s">
        <v>1616</v>
      </c>
      <c r="E58" s="128" t="s">
        <v>1617</v>
      </c>
      <c r="F58" s="128" t="s">
        <v>1618</v>
      </c>
      <c r="G58" s="128" t="s">
        <v>1619</v>
      </c>
      <c r="H58" s="128" t="s">
        <v>1620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1612</v>
      </c>
      <c r="B59" s="125" t="s">
        <v>1621</v>
      </c>
      <c r="C59" s="126" t="s">
        <v>1622</v>
      </c>
      <c r="D59" s="128" t="s">
        <v>1623</v>
      </c>
      <c r="E59" s="128" t="s">
        <v>1624</v>
      </c>
      <c r="F59" s="128" t="s">
        <v>1625</v>
      </c>
      <c r="G59" s="128" t="s">
        <v>1626</v>
      </c>
      <c r="H59" s="128" t="s">
        <v>1627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1612</v>
      </c>
      <c r="B60" s="125" t="s">
        <v>1628</v>
      </c>
      <c r="C60" s="126" t="s">
        <v>1629</v>
      </c>
      <c r="D60" s="128" t="s">
        <v>1630</v>
      </c>
      <c r="E60" s="128" t="s">
        <v>1631</v>
      </c>
      <c r="F60" s="128" t="s">
        <v>1632</v>
      </c>
      <c r="G60" s="128" t="s">
        <v>1633</v>
      </c>
      <c r="H60" s="128" t="s">
        <v>1634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1635</v>
      </c>
      <c r="B61" s="124"/>
      <c r="C61" s="123" t="s">
        <v>1636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1635</v>
      </c>
      <c r="B62" s="125" t="s">
        <v>1637</v>
      </c>
      <c r="C62" s="126" t="s">
        <v>1638</v>
      </c>
      <c r="D62" s="128" t="s">
        <v>1639</v>
      </c>
      <c r="E62" s="128" t="s">
        <v>1640</v>
      </c>
      <c r="F62" s="128" t="s">
        <v>1641</v>
      </c>
      <c r="G62" s="128" t="s">
        <v>1642</v>
      </c>
      <c r="H62" s="128" t="s">
        <v>1643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1635</v>
      </c>
      <c r="B63" s="125" t="s">
        <v>1644</v>
      </c>
      <c r="C63" s="126" t="s">
        <v>1645</v>
      </c>
      <c r="D63" s="128" t="s">
        <v>1646</v>
      </c>
      <c r="E63" s="128" t="s">
        <v>1647</v>
      </c>
      <c r="F63" s="128" t="s">
        <v>1648</v>
      </c>
      <c r="G63" s="128" t="s">
        <v>1649</v>
      </c>
      <c r="H63" s="128" t="s">
        <v>1650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1635</v>
      </c>
      <c r="B64" s="125" t="s">
        <v>1651</v>
      </c>
      <c r="C64" s="126" t="s">
        <v>1652</v>
      </c>
      <c r="D64" s="128" t="s">
        <v>1653</v>
      </c>
      <c r="E64" s="128" t="s">
        <v>1654</v>
      </c>
      <c r="F64" s="128" t="s">
        <v>1655</v>
      </c>
      <c r="G64" s="128" t="s">
        <v>1656</v>
      </c>
      <c r="H64" s="128" t="s">
        <v>1657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1635</v>
      </c>
      <c r="B65" s="125" t="s">
        <v>1658</v>
      </c>
      <c r="C65" s="126" t="s">
        <v>1659</v>
      </c>
      <c r="D65" s="128" t="s">
        <v>1660</v>
      </c>
      <c r="E65" s="128" t="s">
        <v>1661</v>
      </c>
      <c r="F65" s="128" t="s">
        <v>1662</v>
      </c>
      <c r="G65" s="128" t="s">
        <v>1663</v>
      </c>
      <c r="H65" s="128" t="s">
        <v>1664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1635</v>
      </c>
      <c r="B66" s="125" t="s">
        <v>1665</v>
      </c>
      <c r="C66" s="126" t="s">
        <v>1666</v>
      </c>
      <c r="D66" s="128" t="s">
        <v>1667</v>
      </c>
      <c r="E66" s="128" t="s">
        <v>1668</v>
      </c>
      <c r="F66" s="128" t="s">
        <v>1669</v>
      </c>
      <c r="G66" s="128" t="s">
        <v>1670</v>
      </c>
      <c r="H66" s="128" t="s">
        <v>1671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1635</v>
      </c>
      <c r="B67" s="125" t="s">
        <v>1672</v>
      </c>
      <c r="C67" s="126" t="s">
        <v>1673</v>
      </c>
      <c r="D67" s="128" t="s">
        <v>1674</v>
      </c>
      <c r="E67" s="128" t="s">
        <v>1675</v>
      </c>
      <c r="F67" s="128" t="s">
        <v>1676</v>
      </c>
      <c r="G67" s="128" t="s">
        <v>1677</v>
      </c>
      <c r="H67" s="128" t="s">
        <v>1678</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1635</v>
      </c>
      <c r="B68" s="125" t="s">
        <v>1679</v>
      </c>
      <c r="C68" s="126" t="s">
        <v>1680</v>
      </c>
      <c r="D68" s="128" t="s">
        <v>1681</v>
      </c>
      <c r="E68" s="128" t="s">
        <v>1682</v>
      </c>
      <c r="F68" s="128" t="s">
        <v>1683</v>
      </c>
      <c r="G68" s="128" t="s">
        <v>1684</v>
      </c>
      <c r="H68" s="128" t="s">
        <v>1685</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1686</v>
      </c>
      <c r="B69" s="124"/>
      <c r="C69" s="123" t="s">
        <v>1687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1686</v>
      </c>
      <c r="B70" s="125" t="s">
        <v>1688</v>
      </c>
      <c r="C70" s="126" t="s">
        <v>1689</v>
      </c>
      <c r="D70" s="128" t="s">
        <v>1690</v>
      </c>
      <c r="E70" s="128" t="s">
        <v>1691</v>
      </c>
      <c r="F70" s="128" t="s">
        <v>1692</v>
      </c>
      <c r="G70" s="128" t="s">
        <v>1693</v>
      </c>
      <c r="H70" s="128" t="s">
        <v>1694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1686</v>
      </c>
      <c r="B71" s="125" t="s">
        <v>1695</v>
      </c>
      <c r="C71" s="126" t="s">
        <v>1696</v>
      </c>
      <c r="D71" s="128" t="s">
        <v>1697</v>
      </c>
      <c r="E71" s="128" t="s">
        <v>1698</v>
      </c>
      <c r="F71" s="128" t="s">
        <v>1699</v>
      </c>
      <c r="G71" s="128" t="s">
        <v>1700</v>
      </c>
      <c r="H71" s="128" t="s">
        <v>1701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1702</v>
      </c>
      <c r="B72" s="124"/>
      <c r="C72" s="123" t="s">
        <v>1703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1702</v>
      </c>
      <c r="B73" s="125" t="s">
        <v>1704</v>
      </c>
      <c r="C73" s="126" t="s">
        <v>1705</v>
      </c>
      <c r="D73" s="128" t="s">
        <v>1706</v>
      </c>
      <c r="E73" s="128" t="s">
        <v>1707</v>
      </c>
      <c r="F73" s="128" t="s">
        <v>1708</v>
      </c>
      <c r="G73" s="128" t="s">
        <v>1709</v>
      </c>
      <c r="H73" s="128" t="s">
        <v>1710</v>
      </c>
      <c r="I73" s="130">
        <f>IF(COUNTIF(J73:AW73,"&lt;&gt;")=0,"",SUMPRODUCT(((Recommendations[ImplStatus]="Implemented")+(Recommendations[ImplStatus]="Compensated"))*ISNUMBER(MATCH(Recommendations[Id],J73:AW73,0)))/COUNTIF(J73:AW73,"&lt;&gt;"))</f>
        <v>0</v>
      </c>
      <c r="J73" s="132" t="s">
        <v>60</v>
      </c>
      <c r="K73" s="132" t="s">
        <v>65</v>
      </c>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1702</v>
      </c>
      <c r="B74" s="125" t="s">
        <v>1711</v>
      </c>
      <c r="C74" s="126" t="s">
        <v>1712</v>
      </c>
      <c r="D74" s="128" t="s">
        <v>1713</v>
      </c>
      <c r="E74" s="128" t="s">
        <v>1714</v>
      </c>
      <c r="F74" s="128" t="s">
        <v>1715</v>
      </c>
      <c r="G74" s="128" t="s">
        <v>1716</v>
      </c>
      <c r="H74" s="128" t="s">
        <v>1717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1702</v>
      </c>
      <c r="B75" s="125" t="s">
        <v>1718</v>
      </c>
      <c r="C75" s="126" t="s">
        <v>1719</v>
      </c>
      <c r="D75" s="128" t="s">
        <v>1720</v>
      </c>
      <c r="E75" s="128" t="s">
        <v>1721</v>
      </c>
      <c r="F75" s="128" t="s">
        <v>1722</v>
      </c>
      <c r="G75" s="128" t="s">
        <v>1723</v>
      </c>
      <c r="H75" s="128" t="s">
        <v>1724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1702</v>
      </c>
      <c r="B76" s="125" t="s">
        <v>1725</v>
      </c>
      <c r="C76" s="126" t="s">
        <v>1726</v>
      </c>
      <c r="D76" s="128" t="s">
        <v>1727</v>
      </c>
      <c r="E76" s="128" t="s">
        <v>1728</v>
      </c>
      <c r="F76" s="128" t="s">
        <v>1729</v>
      </c>
      <c r="G76" s="128" t="s">
        <v>1730</v>
      </c>
      <c r="H76" s="128" t="s">
        <v>1731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1702</v>
      </c>
      <c r="B77" s="125" t="s">
        <v>1732</v>
      </c>
      <c r="C77" s="126" t="s">
        <v>1733</v>
      </c>
      <c r="D77" s="128" t="s">
        <v>1734</v>
      </c>
      <c r="E77" s="128" t="s">
        <v>1735</v>
      </c>
      <c r="F77" s="128" t="s">
        <v>1736</v>
      </c>
      <c r="G77" s="128" t="s">
        <v>1730</v>
      </c>
      <c r="H77" s="128" t="s">
        <v>1737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1738</v>
      </c>
      <c r="B78" s="124"/>
      <c r="C78" s="123" t="s">
        <v>1739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1738</v>
      </c>
      <c r="B79" s="125" t="s">
        <v>1738</v>
      </c>
      <c r="C79" s="126" t="s">
        <v>1740</v>
      </c>
      <c r="D79" s="128" t="s">
        <v>1741</v>
      </c>
      <c r="E79" s="128" t="s">
        <v>1742</v>
      </c>
      <c r="F79" s="128" t="s">
        <v>1743</v>
      </c>
      <c r="G79" s="128" t="s">
        <v>1744</v>
      </c>
      <c r="H79" s="128" t="s">
        <v>1745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1738</v>
      </c>
      <c r="B80" s="125" t="s">
        <v>1746</v>
      </c>
      <c r="C80" s="126" t="s">
        <v>1747</v>
      </c>
      <c r="D80" s="128" t="s">
        <v>1748</v>
      </c>
      <c r="E80" s="128" t="s">
        <v>1749</v>
      </c>
      <c r="F80" s="128" t="s">
        <v>1750</v>
      </c>
      <c r="G80" s="128" t="s">
        <v>1751</v>
      </c>
      <c r="H80" s="128" t="s">
        <v>1752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1738</v>
      </c>
      <c r="B81" s="125" t="s">
        <v>1753</v>
      </c>
      <c r="C81" s="126" t="s">
        <v>1754</v>
      </c>
      <c r="D81" s="128" t="s">
        <v>1755</v>
      </c>
      <c r="E81" s="128" t="s">
        <v>1756</v>
      </c>
      <c r="F81" s="128" t="s">
        <v>1757</v>
      </c>
      <c r="G81" s="128" t="s">
        <v>1758</v>
      </c>
      <c r="H81" s="128" t="s">
        <v>1759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1760</v>
      </c>
      <c r="B82" s="124"/>
      <c r="C82" s="123" t="s">
        <v>1761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1760</v>
      </c>
      <c r="B83" s="125" t="s">
        <v>1762</v>
      </c>
      <c r="C83" s="126" t="s">
        <v>1763</v>
      </c>
      <c r="D83" s="128" t="s">
        <v>1764</v>
      </c>
      <c r="E83" s="128" t="s">
        <v>1765</v>
      </c>
      <c r="F83" s="128" t="s">
        <v>1766</v>
      </c>
      <c r="G83" s="128" t="s">
        <v>1767</v>
      </c>
      <c r="H83" s="128" t="s">
        <v>1768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1760</v>
      </c>
      <c r="B84" s="125" t="s">
        <v>1769</v>
      </c>
      <c r="C84" s="126" t="s">
        <v>1770</v>
      </c>
      <c r="D84" s="128" t="s">
        <v>1771</v>
      </c>
      <c r="E84" s="128" t="s">
        <v>1772</v>
      </c>
      <c r="F84" s="128" t="s">
        <v>1773</v>
      </c>
      <c r="G84" s="128" t="s">
        <v>1774</v>
      </c>
      <c r="H84" s="128" t="s">
        <v>1775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1760</v>
      </c>
      <c r="B85" s="125" t="s">
        <v>1776</v>
      </c>
      <c r="C85" s="126" t="s">
        <v>1777</v>
      </c>
      <c r="D85" s="128" t="s">
        <v>1778</v>
      </c>
      <c r="E85" s="128" t="s">
        <v>1779</v>
      </c>
      <c r="F85" s="128" t="s">
        <v>1780</v>
      </c>
      <c r="G85" s="128" t="s">
        <v>1781</v>
      </c>
      <c r="H85" s="128" t="s">
        <v>1782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1760</v>
      </c>
      <c r="B86" s="125" t="s">
        <v>1783</v>
      </c>
      <c r="C86" s="126" t="s">
        <v>1784</v>
      </c>
      <c r="D86" s="128" t="s">
        <v>1785</v>
      </c>
      <c r="E86" s="128" t="s">
        <v>1786</v>
      </c>
      <c r="F86" s="128" t="s">
        <v>1787</v>
      </c>
      <c r="G86" s="128" t="s">
        <v>1788</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1789</v>
      </c>
      <c r="B87" s="124"/>
      <c r="C87" s="123" t="s">
        <v>1790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1789</v>
      </c>
      <c r="B88" s="125" t="s">
        <v>1791</v>
      </c>
      <c r="C88" s="126" t="s">
        <v>1792</v>
      </c>
      <c r="D88" s="128" t="s">
        <v>1793</v>
      </c>
      <c r="E88" s="128" t="s">
        <v>1794</v>
      </c>
      <c r="F88" s="128" t="s">
        <v>1795</v>
      </c>
      <c r="G88" s="128" t="s">
        <v>1796</v>
      </c>
      <c r="H88" s="128" t="s">
        <v>1797</v>
      </c>
      <c r="I88" s="130">
        <f>IF(COUNTIF(J88:AW88,"&lt;&gt;")=0,"",SUMPRODUCT(((Recommendations[ImplStatus]="Implemented")+(Recommendations[ImplStatus]="Compensated"))*ISNUMBER(MATCH(Recommendations[Id],J88:AW88,0)))/COUNTIF(J88:AW88,"&lt;&gt;"))</f>
        <v>0</v>
      </c>
      <c r="J88" s="132" t="s">
        <v>23</v>
      </c>
      <c r="K88" s="132" t="s">
        <v>45</v>
      </c>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1789</v>
      </c>
      <c r="B89" s="125" t="s">
        <v>1798</v>
      </c>
      <c r="C89" s="126" t="s">
        <v>1799</v>
      </c>
      <c r="D89" s="128" t="s">
        <v>1800</v>
      </c>
      <c r="E89" s="128" t="s">
        <v>1801</v>
      </c>
      <c r="F89" s="128" t="s">
        <v>1802</v>
      </c>
      <c r="G89" s="128" t="s">
        <v>1326</v>
      </c>
      <c r="H89" s="128" t="s">
        <v>1803</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1789</v>
      </c>
      <c r="B90" s="125" t="s">
        <v>1804</v>
      </c>
      <c r="C90" s="126" t="s">
        <v>1805</v>
      </c>
      <c r="D90" s="128" t="s">
        <v>1806</v>
      </c>
      <c r="E90" s="128" t="s">
        <v>1807</v>
      </c>
      <c r="F90" s="128" t="s">
        <v>1808</v>
      </c>
      <c r="G90" s="128" t="s">
        <v>1796</v>
      </c>
      <c r="H90" s="128" t="s">
        <v>1809</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1789</v>
      </c>
      <c r="B91" s="125" t="s">
        <v>1810</v>
      </c>
      <c r="C91" s="126" t="s">
        <v>1811</v>
      </c>
      <c r="D91" s="128" t="s">
        <v>1812</v>
      </c>
      <c r="E91" s="128" t="s">
        <v>1813</v>
      </c>
      <c r="F91" s="128" t="s">
        <v>1814</v>
      </c>
      <c r="G91" s="128" t="s">
        <v>1326</v>
      </c>
      <c r="H91" s="128" t="s">
        <v>1815</v>
      </c>
      <c r="I91" s="130">
        <f>IF(COUNTIF(J91:AW91,"&lt;&gt;")=0,"",SUMPRODUCT(((Recommendations[ImplStatus]="Implemented")+(Recommendations[ImplStatus]="Compensated"))*ISNUMBER(MATCH(Recommendations[Id],J91:AW91,0)))/COUNTIF(J91:AW91,"&lt;&gt;"))</f>
        <v>0</v>
      </c>
      <c r="J91" s="132" t="s">
        <v>50</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1789</v>
      </c>
      <c r="B92" s="125" t="s">
        <v>1816</v>
      </c>
      <c r="C92" s="126" t="s">
        <v>1817</v>
      </c>
      <c r="D92" s="128" t="s">
        <v>1818</v>
      </c>
      <c r="E92" s="128" t="s">
        <v>1819</v>
      </c>
      <c r="F92" s="128" t="s">
        <v>1820</v>
      </c>
      <c r="G92" s="128" t="s">
        <v>1326</v>
      </c>
      <c r="H92" s="128" t="s">
        <v>1821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1789</v>
      </c>
      <c r="B93" s="125" t="s">
        <v>1822</v>
      </c>
      <c r="C93" s="126" t="s">
        <v>1823</v>
      </c>
      <c r="D93" s="128" t="s">
        <v>1824</v>
      </c>
      <c r="E93" s="128" t="s">
        <v>1825</v>
      </c>
      <c r="F93" s="128" t="s">
        <v>1826</v>
      </c>
      <c r="G93" s="128" t="s">
        <v>1827</v>
      </c>
      <c r="H93" s="128" t="s">
        <v>1828</v>
      </c>
      <c r="I93" s="130">
        <f>IF(COUNTIF(J93:AW93,"&lt;&gt;")=0,"",SUMPRODUCT(((Recommendations[ImplStatus]="Implemented")+(Recommendations[ImplStatus]="Compensated"))*ISNUMBER(MATCH(Recommendations[Id],J93:AW93,0)))/COUNTIF(J93:AW93,"&lt;&gt;"))</f>
        <v>0</v>
      </c>
      <c r="J93" s="132" t="s">
        <v>13</v>
      </c>
      <c r="K93" s="132" t="s">
        <v>28</v>
      </c>
      <c r="L93" s="132" t="s">
        <v>75</v>
      </c>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1789</v>
      </c>
      <c r="B94" s="125" t="s">
        <v>1829</v>
      </c>
      <c r="C94" s="126" t="s">
        <v>1830</v>
      </c>
      <c r="D94" s="128" t="s">
        <v>1831</v>
      </c>
      <c r="E94" s="128" t="s">
        <v>1832</v>
      </c>
      <c r="F94" s="128" t="s">
        <v>1833</v>
      </c>
      <c r="G94" s="128" t="s">
        <v>1834</v>
      </c>
      <c r="H94" s="128" t="s">
        <v>1835</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1789</v>
      </c>
      <c r="B95" s="125" t="s">
        <v>1836</v>
      </c>
      <c r="C95" s="126" t="s">
        <v>1837</v>
      </c>
      <c r="D95" s="128" t="s">
        <v>1838</v>
      </c>
      <c r="E95" s="128" t="s">
        <v>1839</v>
      </c>
      <c r="F95" s="128" t="s">
        <v>1840</v>
      </c>
      <c r="G95" s="128" t="s">
        <v>1841</v>
      </c>
      <c r="H95" s="128" t="s">
        <v>1842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1789</v>
      </c>
      <c r="B96" s="125" t="s">
        <v>1843</v>
      </c>
      <c r="C96" s="126" t="s">
        <v>1844</v>
      </c>
      <c r="D96" s="128" t="s">
        <v>1845</v>
      </c>
      <c r="E96" s="128" t="s">
        <v>1846</v>
      </c>
      <c r="F96" s="128" t="s">
        <v>1847</v>
      </c>
      <c r="G96" s="128" t="s">
        <v>1848</v>
      </c>
      <c r="H96" s="128" t="s">
        <v>1849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1789</v>
      </c>
      <c r="B97" s="125" t="s">
        <v>1850</v>
      </c>
      <c r="C97" s="126" t="s">
        <v>1851</v>
      </c>
      <c r="D97" s="128" t="s">
        <v>1852</v>
      </c>
      <c r="E97" s="128" t="s">
        <v>1853</v>
      </c>
      <c r="F97" s="128" t="s">
        <v>1854</v>
      </c>
      <c r="G97" s="128" t="s">
        <v>1855</v>
      </c>
      <c r="H97" s="128" t="s">
        <v>1856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1857</v>
      </c>
      <c r="B98" s="124"/>
      <c r="C98" s="123" t="s">
        <v>1858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1857</v>
      </c>
      <c r="B99" s="125" t="s">
        <v>1859</v>
      </c>
      <c r="C99" s="126" t="s">
        <v>1860</v>
      </c>
      <c r="D99" s="128" t="s">
        <v>1861</v>
      </c>
      <c r="E99" s="128" t="s">
        <v>1862</v>
      </c>
      <c r="F99" s="128" t="s">
        <v>1863</v>
      </c>
      <c r="G99" s="128" t="s">
        <v>1864</v>
      </c>
      <c r="H99" s="128" t="s">
        <v>1865</v>
      </c>
      <c r="I99" s="130">
        <f>IF(COUNTIF(J99:AW99,"&lt;&gt;")=0,"",SUMPRODUCT(((Recommendations[ImplStatus]="Implemented")+(Recommendations[ImplStatus]="Compensated"))*ISNUMBER(MATCH(Recommendations[Id],J99:AW99,0)))/COUNTIF(J99:AW99,"&lt;&gt;"))</f>
        <v>0</v>
      </c>
      <c r="J99" s="132" t="s">
        <v>80</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1857</v>
      </c>
      <c r="B100" s="125" t="s">
        <v>1866</v>
      </c>
      <c r="C100" s="126" t="s">
        <v>1867</v>
      </c>
      <c r="D100" s="128" t="s">
        <v>1868</v>
      </c>
      <c r="E100" s="128" t="s">
        <v>1869</v>
      </c>
      <c r="F100" s="128" t="s">
        <v>1870</v>
      </c>
      <c r="G100" s="128" t="s">
        <v>1871</v>
      </c>
      <c r="H100" s="128" t="s">
        <v>1872</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1857</v>
      </c>
      <c r="B101" s="125" t="s">
        <v>1873</v>
      </c>
      <c r="C101" s="126" t="s">
        <v>1874</v>
      </c>
      <c r="D101" s="128" t="s">
        <v>1875</v>
      </c>
      <c r="E101" s="128" t="s">
        <v>1876</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1857</v>
      </c>
      <c r="B102" s="125" t="s">
        <v>1877</v>
      </c>
      <c r="C102" s="126" t="s">
        <v>1878</v>
      </c>
      <c r="D102" s="128" t="s">
        <v>1879</v>
      </c>
      <c r="E102" s="128" t="s">
        <v>1880</v>
      </c>
      <c r="F102" s="128" t="s">
        <v>1881</v>
      </c>
      <c r="G102" s="128" t="s">
        <v>1882</v>
      </c>
      <c r="H102" s="128" t="s">
        <v>1883</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1857</v>
      </c>
      <c r="B103" s="125" t="s">
        <v>1884</v>
      </c>
      <c r="C103" s="126" t="s">
        <v>1885</v>
      </c>
      <c r="D103" s="128" t="s">
        <v>1886</v>
      </c>
      <c r="E103" s="128" t="s">
        <v>1887</v>
      </c>
      <c r="F103" s="128" t="s">
        <v>1888</v>
      </c>
      <c r="G103" s="128" t="s">
        <v>1889</v>
      </c>
      <c r="H103" s="128" t="s">
        <v>1890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1891</v>
      </c>
      <c r="B104" s="124"/>
      <c r="C104" s="123" t="s">
        <v>1892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1891</v>
      </c>
      <c r="B105" s="125" t="s">
        <v>1893</v>
      </c>
      <c r="C105" s="126" t="s">
        <v>1894</v>
      </c>
      <c r="D105" s="128" t="s">
        <v>1895</v>
      </c>
      <c r="E105" s="128" t="s">
        <v>1896</v>
      </c>
      <c r="F105" s="128" t="s">
        <v>1897</v>
      </c>
      <c r="G105" s="128" t="s">
        <v>1898</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1891</v>
      </c>
      <c r="B106" s="125" t="s">
        <v>1899</v>
      </c>
      <c r="C106" s="126" t="s">
        <v>1900</v>
      </c>
      <c r="D106" s="128" t="s">
        <v>1901</v>
      </c>
      <c r="E106" s="128" t="s">
        <v>1902</v>
      </c>
      <c r="F106" s="128" t="s">
        <v>1903</v>
      </c>
      <c r="G106" s="128" t="s">
        <v>1904</v>
      </c>
      <c r="H106" s="128" t="s">
        <v>1905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1891</v>
      </c>
      <c r="B107" s="125" t="s">
        <v>1906</v>
      </c>
      <c r="C107" s="126" t="s">
        <v>1907</v>
      </c>
      <c r="D107" s="128" t="s">
        <v>1908</v>
      </c>
      <c r="E107" s="128" t="s">
        <v>1909</v>
      </c>
      <c r="F107" s="128" t="s">
        <v>1910</v>
      </c>
      <c r="G107" s="128" t="s">
        <v>1911</v>
      </c>
      <c r="H107" s="128" t="s">
        <v>1912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1913</v>
      </c>
      <c r="B108" s="124"/>
      <c r="C108" s="123" t="s">
        <v>1914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1913</v>
      </c>
      <c r="B109" s="125" t="s">
        <v>1915</v>
      </c>
      <c r="C109" s="126" t="s">
        <v>1916</v>
      </c>
      <c r="D109" s="128" t="s">
        <v>1917</v>
      </c>
      <c r="E109" s="128" t="s">
        <v>1918</v>
      </c>
      <c r="F109" s="128" t="s">
        <v>1919</v>
      </c>
      <c r="G109" s="128" t="s">
        <v>1920</v>
      </c>
      <c r="H109" s="128" t="s">
        <v>1921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1913</v>
      </c>
      <c r="B110" s="125" t="s">
        <v>1922</v>
      </c>
      <c r="C110" s="126" t="s">
        <v>1923</v>
      </c>
      <c r="D110" s="128" t="s">
        <v>1924</v>
      </c>
      <c r="E110" s="128" t="s">
        <v>1925</v>
      </c>
      <c r="F110" s="128" t="s">
        <v>1926</v>
      </c>
      <c r="G110" s="128" t="s">
        <v>1927</v>
      </c>
      <c r="H110" s="128" t="s">
        <v>1928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1913</v>
      </c>
      <c r="B111" s="125" t="s">
        <v>1929</v>
      </c>
      <c r="C111" s="126" t="s">
        <v>1930</v>
      </c>
      <c r="D111" s="128" t="s">
        <v>1931</v>
      </c>
      <c r="E111" s="128" t="s">
        <v>1932</v>
      </c>
      <c r="F111" s="128" t="s">
        <v>1933</v>
      </c>
      <c r="G111" s="128" t="s">
        <v>1934</v>
      </c>
      <c r="H111" s="128" t="s">
        <v>1935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1936</v>
      </c>
      <c r="B112" s="124"/>
      <c r="C112" s="123" t="s">
        <v>1937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1936</v>
      </c>
      <c r="B113" s="125" t="s">
        <v>1938</v>
      </c>
      <c r="C113" s="126" t="s">
        <v>1939</v>
      </c>
      <c r="D113" s="128" t="s">
        <v>1940</v>
      </c>
      <c r="E113" s="128" t="s">
        <v>1941</v>
      </c>
      <c r="F113" s="128" t="s">
        <v>1942</v>
      </c>
      <c r="G113" s="128" t="s">
        <v>1943</v>
      </c>
      <c r="H113" s="128" t="s">
        <v>1944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1936</v>
      </c>
      <c r="B114" s="125" t="s">
        <v>1945</v>
      </c>
      <c r="C114" s="126" t="s">
        <v>1946</v>
      </c>
      <c r="D114" s="128" t="s">
        <v>1947</v>
      </c>
      <c r="E114" s="128" t="s">
        <v>1948</v>
      </c>
      <c r="F114" s="128" t="s">
        <v>1949</v>
      </c>
      <c r="G114" s="128" t="s">
        <v>1943</v>
      </c>
      <c r="H114" s="128" t="s">
        <v>1950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1936</v>
      </c>
      <c r="B115" s="133" t="s">
        <v>1951</v>
      </c>
      <c r="C115" s="134" t="s">
        <v>1952</v>
      </c>
      <c r="D115" s="135" t="s">
        <v>1953</v>
      </c>
      <c r="E115" s="135" t="s">
        <v>1954</v>
      </c>
      <c r="F115" s="135" t="s">
        <v>1955</v>
      </c>
      <c r="G115" s="135" t="s">
        <v>1956</v>
      </c>
      <c r="H115" s="135" t="s">
        <v>1957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55" t="s">
        <v>85</v>
      </c>
      <c r="B119" s="255"/>
      <c r="C119" s="255"/>
      <c r="D119" s="255"/>
      <c r="E119" s="25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IFERROR(INDEX('Recommendations'!$G$2:$G$14, MATCH(J2,'Recommendations'!$A$2:$A$14,0))="Implemented", FALSE))</xm:f>
            <x14:dxf>
              <font>
                <color rgb="FF000000"/>
              </font>
              <fill>
                <patternFill>
                  <bgColor rgb="FF3C7D22"/>
                </patternFill>
              </fill>
            </x14:dxf>
          </x14:cfRule>
          <x14:cfRule type="expression" priority="2" id="{00000000-000E-0000-0600-000002000000}">
            <xm:f>AND(J2&lt;&gt;"", IFERROR(INDEX('Recommendations'!$G$2:$G$14, MATCH(J2,'Recommendations'!$A$2:$A$14,0))="Compensated", FALSE))</xm:f>
            <x14:dxf>
              <font>
                <color rgb="FF000000"/>
              </font>
              <fill>
                <patternFill>
                  <bgColor rgb="FFC6E0B4"/>
                </patternFill>
              </fill>
            </x14:dxf>
          </x14:cfRule>
          <x14:cfRule type="expression" priority="3" id="{00000000-000E-0000-0600-000003000000}">
            <xm:f>AND(J2&lt;&gt;"", IFERROR(INDEX('Recommendations'!$G$2:$G$14, MATCH(J2,'Recommendations'!$A$2:$A$14,0))="Testing", FALSE))</xm:f>
            <x14:dxf>
              <font>
                <color rgb="FF000000"/>
              </font>
              <fill>
                <patternFill>
                  <bgColor rgb="FFFFC000"/>
                </patternFill>
              </fill>
            </x14:dxf>
          </x14:cfRule>
          <x14:cfRule type="expression" priority="4" id="{00000000-000E-0000-0600-000004000000}">
            <xm:f>AND(J2&lt;&gt;"", IFERROR(INDEX('Recommendations'!$G$2:$G$14, MATCH(J2,'Recommendations'!$A$2:$A$14,0))="Failed", FALSE))</xm:f>
            <x14:dxf>
              <font>
                <color rgb="FF000000"/>
              </font>
              <fill>
                <patternFill>
                  <bgColor rgb="FFD82891"/>
                </patternFill>
              </fill>
            </x14:dxf>
          </x14:cfRule>
          <x14:cfRule type="expression" priority="5" id="{00000000-000E-0000-0600-000005000000}">
            <xm:f>AND(J2&lt;&gt;"", IFERROR(INDEX('Recommendations'!$G$2:$G$14, MATCH(J2,'Recommendations'!$A$2:$A$14,0))="Risk Accepted", FALSE))</xm:f>
            <x14:dxf>
              <font>
                <color rgb="FF000000"/>
              </font>
              <fill>
                <patternFill>
                  <bgColor rgb="FFD9D9D9"/>
                </patternFill>
              </fill>
            </x14:dxf>
          </x14:cfRule>
          <x14:cfRule type="expression" priority="6" id="{00000000-000E-0000-0600-000006000000}">
            <xm:f>AND(J2&lt;&gt;"", IFERROR(INDEX('Recommendations'!$G$2:$G$14, MATCH(J2,'Recommendations'!$A$2:$A$14,0))="N/A",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1958</v>
      </c>
      <c r="B1" s="184" t="s">
        <v>1959</v>
      </c>
      <c r="C1" s="184" t="s">
        <v>0</v>
      </c>
      <c r="D1" s="184" t="s">
        <v>1960</v>
      </c>
      <c r="E1" s="184" t="s">
        <v>1961</v>
      </c>
      <c r="F1" s="184" t="s">
        <v>1962</v>
      </c>
      <c r="G1" s="184" t="s">
        <v>327</v>
      </c>
      <c r="H1" s="184" t="s">
        <v>328</v>
      </c>
      <c r="I1" s="184" t="s">
        <v>329</v>
      </c>
      <c r="J1" s="184" t="s">
        <v>330</v>
      </c>
      <c r="K1" s="184" t="s">
        <v>331</v>
      </c>
      <c r="L1" s="184" t="s">
        <v>332</v>
      </c>
      <c r="M1" s="184" t="s">
        <v>333</v>
      </c>
      <c r="N1" s="184" t="s">
        <v>334</v>
      </c>
      <c r="O1" s="184" t="s">
        <v>335</v>
      </c>
      <c r="P1" s="184" t="s">
        <v>336</v>
      </c>
      <c r="Q1" s="184" t="s">
        <v>337</v>
      </c>
      <c r="R1" s="184" t="s">
        <v>338</v>
      </c>
      <c r="S1" s="184" t="s">
        <v>339</v>
      </c>
      <c r="T1" s="184" t="s">
        <v>340</v>
      </c>
      <c r="U1" s="184" t="s">
        <v>341</v>
      </c>
      <c r="V1" s="184" t="s">
        <v>342</v>
      </c>
      <c r="W1" s="184" t="s">
        <v>343</v>
      </c>
      <c r="X1" s="184" t="s">
        <v>344</v>
      </c>
      <c r="Y1" s="184" t="s">
        <v>345</v>
      </c>
      <c r="Z1" s="184" t="s">
        <v>346</v>
      </c>
      <c r="AA1" s="184" t="s">
        <v>347</v>
      </c>
      <c r="AB1" s="184" t="s">
        <v>348</v>
      </c>
      <c r="AC1" s="184" t="s">
        <v>349</v>
      </c>
      <c r="AD1" s="184" t="s">
        <v>350</v>
      </c>
      <c r="AE1" s="184" t="s">
        <v>351</v>
      </c>
      <c r="AF1" s="184" t="s">
        <v>352</v>
      </c>
      <c r="AG1" s="184" t="s">
        <v>353</v>
      </c>
      <c r="AH1" s="184" t="s">
        <v>354</v>
      </c>
      <c r="AI1" s="184" t="s">
        <v>355</v>
      </c>
      <c r="AJ1" s="184" t="s">
        <v>356</v>
      </c>
      <c r="AK1" s="184" t="s">
        <v>357</v>
      </c>
      <c r="AL1" s="184" t="s">
        <v>358</v>
      </c>
      <c r="AM1" s="184" t="s">
        <v>359</v>
      </c>
      <c r="AN1" s="184" t="s">
        <v>360</v>
      </c>
      <c r="AO1" s="184" t="s">
        <v>361</v>
      </c>
      <c r="AP1" s="184" t="s">
        <v>362</v>
      </c>
      <c r="AQ1" s="184" t="s">
        <v>363</v>
      </c>
      <c r="AR1" s="184" t="s">
        <v>364</v>
      </c>
      <c r="AS1" s="184" t="s">
        <v>365</v>
      </c>
      <c r="AT1" s="184" t="s">
        <v>366</v>
      </c>
      <c r="AU1" s="185" t="s">
        <v>367</v>
      </c>
    </row>
    <row r="2" spans="1:47" ht="60" customHeight="1" outlineLevel="1" x14ac:dyDescent="0.35">
      <c r="A2" s="175" t="s">
        <v>1963</v>
      </c>
      <c r="B2" s="149" t="s">
        <v>19</v>
      </c>
      <c r="C2" s="147" t="s">
        <v>1964</v>
      </c>
      <c r="D2" s="153" t="s">
        <v>1965</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1963</v>
      </c>
      <c r="B3" s="150" t="s">
        <v>1966</v>
      </c>
      <c r="C3" s="148" t="s">
        <v>1967</v>
      </c>
      <c r="D3" s="154" t="s">
        <v>1968</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1963</v>
      </c>
      <c r="B4" s="151" t="s">
        <v>1966</v>
      </c>
      <c r="C4" s="152" t="s">
        <v>1969</v>
      </c>
      <c r="D4" s="155" t="s">
        <v>1970</v>
      </c>
      <c r="E4" s="158" t="s">
        <v>1971</v>
      </c>
      <c r="F4" s="161" t="s">
        <v>1972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1963</v>
      </c>
      <c r="B5" s="151" t="s">
        <v>1966</v>
      </c>
      <c r="C5" s="152" t="s">
        <v>1973</v>
      </c>
      <c r="D5" s="155" t="s">
        <v>1974</v>
      </c>
      <c r="E5" s="158" t="s">
        <v>1975</v>
      </c>
      <c r="F5" s="161" t="s">
        <v>1976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1963</v>
      </c>
      <c r="B6" s="151" t="s">
        <v>1966</v>
      </c>
      <c r="C6" s="152" t="s">
        <v>1977</v>
      </c>
      <c r="D6" s="155" t="s">
        <v>1978</v>
      </c>
      <c r="E6" s="158" t="s">
        <v>1979</v>
      </c>
      <c r="F6" s="161" t="s">
        <v>1976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1963</v>
      </c>
      <c r="B7" s="151" t="s">
        <v>1966</v>
      </c>
      <c r="C7" s="152" t="s">
        <v>1980</v>
      </c>
      <c r="D7" s="155" t="s">
        <v>1981</v>
      </c>
      <c r="E7" s="158" t="s">
        <v>1982</v>
      </c>
      <c r="F7" s="161" t="s">
        <v>1976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1963</v>
      </c>
      <c r="B8" s="151" t="s">
        <v>1966</v>
      </c>
      <c r="C8" s="152" t="s">
        <v>1983</v>
      </c>
      <c r="D8" s="155" t="s">
        <v>1984</v>
      </c>
      <c r="E8" s="158" t="s">
        <v>1985</v>
      </c>
      <c r="F8" s="161" t="s">
        <v>1986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1963</v>
      </c>
      <c r="B9" s="150" t="s">
        <v>1987</v>
      </c>
      <c r="C9" s="148" t="s">
        <v>1988</v>
      </c>
      <c r="D9" s="154" t="s">
        <v>1989</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1963</v>
      </c>
      <c r="B10" s="151" t="s">
        <v>1987</v>
      </c>
      <c r="C10" s="152" t="s">
        <v>1990</v>
      </c>
      <c r="D10" s="155" t="s">
        <v>1991</v>
      </c>
      <c r="E10" s="158" t="s">
        <v>1992</v>
      </c>
      <c r="F10" s="161" t="s">
        <v>1972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1963</v>
      </c>
      <c r="B11" s="151" t="s">
        <v>1987</v>
      </c>
      <c r="C11" s="152" t="s">
        <v>1993</v>
      </c>
      <c r="D11" s="155" t="s">
        <v>1994</v>
      </c>
      <c r="E11" s="158" t="s">
        <v>1995</v>
      </c>
      <c r="F11" s="161" t="s">
        <v>1972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1963</v>
      </c>
      <c r="B12" s="151" t="s">
        <v>1987</v>
      </c>
      <c r="C12" s="152" t="s">
        <v>1996</v>
      </c>
      <c r="D12" s="155" t="s">
        <v>1997</v>
      </c>
      <c r="E12" s="158" t="s">
        <v>1998</v>
      </c>
      <c r="F12" s="161" t="s">
        <v>1972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1963</v>
      </c>
      <c r="B13" s="150" t="s">
        <v>1999</v>
      </c>
      <c r="C13" s="148" t="s">
        <v>2000</v>
      </c>
      <c r="D13" s="154" t="s">
        <v>2001</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1963</v>
      </c>
      <c r="B14" s="151" t="s">
        <v>1999</v>
      </c>
      <c r="C14" s="152" t="s">
        <v>2002</v>
      </c>
      <c r="D14" s="155" t="s">
        <v>2003</v>
      </c>
      <c r="E14" s="158" t="s">
        <v>2004</v>
      </c>
      <c r="F14" s="161" t="s">
        <v>1972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1963</v>
      </c>
      <c r="B15" s="151" t="s">
        <v>1999</v>
      </c>
      <c r="C15" s="152" t="s">
        <v>2005</v>
      </c>
      <c r="D15" s="155" t="s">
        <v>2006</v>
      </c>
      <c r="E15" s="158" t="s">
        <v>2007</v>
      </c>
      <c r="F15" s="161" t="s">
        <v>1972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1963</v>
      </c>
      <c r="B16" s="150" t="s">
        <v>2008</v>
      </c>
      <c r="C16" s="148" t="s">
        <v>2009</v>
      </c>
      <c r="D16" s="154" t="s">
        <v>2010</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1963</v>
      </c>
      <c r="B17" s="151" t="s">
        <v>2008</v>
      </c>
      <c r="C17" s="152" t="s">
        <v>2011</v>
      </c>
      <c r="D17" s="155" t="s">
        <v>2012</v>
      </c>
      <c r="E17" s="158" t="s">
        <v>2013</v>
      </c>
      <c r="F17" s="161" t="s">
        <v>1972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1963</v>
      </c>
      <c r="B18" s="151" t="s">
        <v>2008</v>
      </c>
      <c r="C18" s="152" t="s">
        <v>2014</v>
      </c>
      <c r="D18" s="155" t="s">
        <v>2015</v>
      </c>
      <c r="E18" s="158" t="s">
        <v>2016</v>
      </c>
      <c r="F18" s="161" t="s">
        <v>1976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1963</v>
      </c>
      <c r="B19" s="151" t="s">
        <v>2008</v>
      </c>
      <c r="C19" s="152" t="s">
        <v>2017</v>
      </c>
      <c r="D19" s="155" t="s">
        <v>2018</v>
      </c>
      <c r="E19" s="158" t="s">
        <v>2019</v>
      </c>
      <c r="F19" s="161" t="s">
        <v>1972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1963</v>
      </c>
      <c r="B20" s="151" t="s">
        <v>2008</v>
      </c>
      <c r="C20" s="152" t="s">
        <v>2020</v>
      </c>
      <c r="D20" s="155" t="s">
        <v>2021</v>
      </c>
      <c r="E20" s="158" t="s">
        <v>2022</v>
      </c>
      <c r="F20" s="161" t="s">
        <v>1972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1963</v>
      </c>
      <c r="B21" s="151" t="s">
        <v>2008</v>
      </c>
      <c r="C21" s="152" t="s">
        <v>2023</v>
      </c>
      <c r="D21" s="155" t="s">
        <v>2024</v>
      </c>
      <c r="E21" s="158" t="s">
        <v>2025</v>
      </c>
      <c r="F21" s="161" t="s">
        <v>1976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1963</v>
      </c>
      <c r="B22" s="151" t="s">
        <v>2008</v>
      </c>
      <c r="C22" s="152" t="s">
        <v>2026</v>
      </c>
      <c r="D22" s="155" t="s">
        <v>2027</v>
      </c>
      <c r="E22" s="158" t="s">
        <v>2028</v>
      </c>
      <c r="F22" s="161" t="s">
        <v>1972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1963</v>
      </c>
      <c r="B23" s="151" t="s">
        <v>2008</v>
      </c>
      <c r="C23" s="152" t="s">
        <v>2029</v>
      </c>
      <c r="D23" s="155" t="s">
        <v>2030</v>
      </c>
      <c r="E23" s="158" t="s">
        <v>2031</v>
      </c>
      <c r="F23" s="161" t="s">
        <v>1972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1963</v>
      </c>
      <c r="B24" s="150" t="s">
        <v>2032</v>
      </c>
      <c r="C24" s="148" t="s">
        <v>2033</v>
      </c>
      <c r="D24" s="154" t="s">
        <v>2034</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1963</v>
      </c>
      <c r="B25" s="151" t="s">
        <v>2032</v>
      </c>
      <c r="C25" s="152" t="s">
        <v>2035</v>
      </c>
      <c r="D25" s="155" t="s">
        <v>2036</v>
      </c>
      <c r="E25" s="158" t="s">
        <v>2037</v>
      </c>
      <c r="F25" s="161" t="s">
        <v>1972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1963</v>
      </c>
      <c r="B26" s="151" t="s">
        <v>2032</v>
      </c>
      <c r="C26" s="152" t="s">
        <v>2038</v>
      </c>
      <c r="D26" s="155" t="s">
        <v>2039</v>
      </c>
      <c r="E26" s="158" t="s">
        <v>2040</v>
      </c>
      <c r="F26" s="161" t="s">
        <v>1972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1963</v>
      </c>
      <c r="B27" s="151" t="s">
        <v>2032</v>
      </c>
      <c r="C27" s="152" t="s">
        <v>2041</v>
      </c>
      <c r="D27" s="155" t="s">
        <v>2042</v>
      </c>
      <c r="E27" s="158" t="s">
        <v>2043</v>
      </c>
      <c r="F27" s="161" t="s">
        <v>1976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1963</v>
      </c>
      <c r="B28" s="151" t="s">
        <v>2032</v>
      </c>
      <c r="C28" s="152" t="s">
        <v>2044</v>
      </c>
      <c r="D28" s="155" t="s">
        <v>2045</v>
      </c>
      <c r="E28" s="158" t="s">
        <v>2046</v>
      </c>
      <c r="F28" s="161" t="s">
        <v>1972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1963</v>
      </c>
      <c r="B29" s="150" t="s">
        <v>2047</v>
      </c>
      <c r="C29" s="148" t="s">
        <v>2048</v>
      </c>
      <c r="D29" s="154" t="s">
        <v>2049</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1963</v>
      </c>
      <c r="B30" s="151" t="s">
        <v>2047</v>
      </c>
      <c r="C30" s="152" t="s">
        <v>2050</v>
      </c>
      <c r="D30" s="155" t="s">
        <v>2051</v>
      </c>
      <c r="E30" s="158" t="s">
        <v>2052</v>
      </c>
      <c r="F30" s="161" t="s">
        <v>1986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1963</v>
      </c>
      <c r="B31" s="151" t="s">
        <v>2047</v>
      </c>
      <c r="C31" s="152" t="s">
        <v>2053</v>
      </c>
      <c r="D31" s="155" t="s">
        <v>2054</v>
      </c>
      <c r="E31" s="158" t="s">
        <v>2055</v>
      </c>
      <c r="F31" s="161" t="s">
        <v>1986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1963</v>
      </c>
      <c r="B32" s="151" t="s">
        <v>2047</v>
      </c>
      <c r="C32" s="152" t="s">
        <v>2056</v>
      </c>
      <c r="D32" s="155" t="s">
        <v>2057</v>
      </c>
      <c r="E32" s="158" t="s">
        <v>2058</v>
      </c>
      <c r="F32" s="161" t="s">
        <v>1986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1963</v>
      </c>
      <c r="B33" s="151" t="s">
        <v>2047</v>
      </c>
      <c r="C33" s="152" t="s">
        <v>2059</v>
      </c>
      <c r="D33" s="155" t="s">
        <v>2060</v>
      </c>
      <c r="E33" s="158" t="s">
        <v>2061</v>
      </c>
      <c r="F33" s="161" t="s">
        <v>1986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1963</v>
      </c>
      <c r="B34" s="151" t="s">
        <v>2047</v>
      </c>
      <c r="C34" s="152" t="s">
        <v>2062</v>
      </c>
      <c r="D34" s="155" t="s">
        <v>2063</v>
      </c>
      <c r="E34" s="158" t="s">
        <v>2064</v>
      </c>
      <c r="F34" s="161" t="s">
        <v>1986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1963</v>
      </c>
      <c r="B35" s="151" t="s">
        <v>2047</v>
      </c>
      <c r="C35" s="152" t="s">
        <v>2065</v>
      </c>
      <c r="D35" s="155" t="s">
        <v>2066</v>
      </c>
      <c r="E35" s="158" t="s">
        <v>2067</v>
      </c>
      <c r="F35" s="161" t="s">
        <v>1986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1963</v>
      </c>
      <c r="B36" s="151" t="s">
        <v>2047</v>
      </c>
      <c r="C36" s="152" t="s">
        <v>2068</v>
      </c>
      <c r="D36" s="155" t="s">
        <v>2069</v>
      </c>
      <c r="E36" s="158" t="s">
        <v>2070</v>
      </c>
      <c r="F36" s="161" t="s">
        <v>1986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1963</v>
      </c>
      <c r="B37" s="151" t="s">
        <v>2047</v>
      </c>
      <c r="C37" s="152" t="s">
        <v>2071</v>
      </c>
      <c r="D37" s="155" t="s">
        <v>2072</v>
      </c>
      <c r="E37" s="158" t="s">
        <v>2073</v>
      </c>
      <c r="F37" s="161" t="s">
        <v>1986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1963</v>
      </c>
      <c r="B38" s="151" t="s">
        <v>2047</v>
      </c>
      <c r="C38" s="152" t="s">
        <v>2074</v>
      </c>
      <c r="D38" s="155" t="s">
        <v>2075</v>
      </c>
      <c r="E38" s="158" t="s">
        <v>2076</v>
      </c>
      <c r="F38" s="161" t="s">
        <v>1986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1963</v>
      </c>
      <c r="B39" s="151" t="s">
        <v>2047</v>
      </c>
      <c r="C39" s="152" t="s">
        <v>2077</v>
      </c>
      <c r="D39" s="155" t="s">
        <v>2078</v>
      </c>
      <c r="E39" s="158" t="s">
        <v>2079</v>
      </c>
      <c r="F39" s="161" t="s">
        <v>1986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2080</v>
      </c>
      <c r="B40" s="149" t="s">
        <v>19</v>
      </c>
      <c r="C40" s="147" t="s">
        <v>2081</v>
      </c>
      <c r="D40" s="153" t="s">
        <v>2082</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2080</v>
      </c>
      <c r="B41" s="150" t="s">
        <v>2083</v>
      </c>
      <c r="C41" s="148" t="s">
        <v>2084</v>
      </c>
      <c r="D41" s="154" t="s">
        <v>2085</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2080</v>
      </c>
      <c r="B42" s="151" t="s">
        <v>2083</v>
      </c>
      <c r="C42" s="152" t="s">
        <v>2086</v>
      </c>
      <c r="D42" s="155" t="s">
        <v>2087</v>
      </c>
      <c r="E42" s="158" t="s">
        <v>2088</v>
      </c>
      <c r="F42" s="161" t="s">
        <v>1972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2080</v>
      </c>
      <c r="B43" s="151" t="s">
        <v>2083</v>
      </c>
      <c r="C43" s="152" t="s">
        <v>2089</v>
      </c>
      <c r="D43" s="155" t="s">
        <v>2090</v>
      </c>
      <c r="E43" s="158" t="s">
        <v>2091</v>
      </c>
      <c r="F43" s="161" t="s">
        <v>1972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2080</v>
      </c>
      <c r="B44" s="151" t="s">
        <v>2083</v>
      </c>
      <c r="C44" s="152" t="s">
        <v>2092</v>
      </c>
      <c r="D44" s="155" t="s">
        <v>2093</v>
      </c>
      <c r="E44" s="158" t="s">
        <v>2094</v>
      </c>
      <c r="F44" s="161" t="s">
        <v>1976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2080</v>
      </c>
      <c r="B45" s="151" t="s">
        <v>2083</v>
      </c>
      <c r="C45" s="152" t="s">
        <v>2095</v>
      </c>
      <c r="D45" s="155" t="s">
        <v>2096</v>
      </c>
      <c r="E45" s="158" t="s">
        <v>2097</v>
      </c>
      <c r="F45" s="161" t="s">
        <v>1986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2080</v>
      </c>
      <c r="B46" s="151" t="s">
        <v>2083</v>
      </c>
      <c r="C46" s="152" t="s">
        <v>2098</v>
      </c>
      <c r="D46" s="155" t="s">
        <v>2099</v>
      </c>
      <c r="E46" s="158" t="s">
        <v>2100</v>
      </c>
      <c r="F46" s="161" t="s">
        <v>1972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2080</v>
      </c>
      <c r="B47" s="151" t="s">
        <v>2083</v>
      </c>
      <c r="C47" s="152" t="s">
        <v>2101</v>
      </c>
      <c r="D47" s="155" t="s">
        <v>2102</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2080</v>
      </c>
      <c r="B48" s="151" t="s">
        <v>2083</v>
      </c>
      <c r="C48" s="152" t="s">
        <v>2103</v>
      </c>
      <c r="D48" s="155" t="s">
        <v>2104</v>
      </c>
      <c r="E48" s="158" t="s">
        <v>2105</v>
      </c>
      <c r="F48" s="161" t="s">
        <v>1972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2080</v>
      </c>
      <c r="B49" s="151" t="s">
        <v>2083</v>
      </c>
      <c r="C49" s="152" t="s">
        <v>2106</v>
      </c>
      <c r="D49" s="155" t="s">
        <v>2107</v>
      </c>
      <c r="E49" s="158" t="s">
        <v>2108</v>
      </c>
      <c r="F49" s="161" t="s">
        <v>1976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2080</v>
      </c>
      <c r="B50" s="150" t="s">
        <v>2109</v>
      </c>
      <c r="C50" s="148" t="s">
        <v>2110</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2080</v>
      </c>
      <c r="B51" s="151" t="s">
        <v>2109</v>
      </c>
      <c r="C51" s="152" t="s">
        <v>2111</v>
      </c>
      <c r="D51" s="155" t="s">
        <v>2112</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2080</v>
      </c>
      <c r="B52" s="151" t="s">
        <v>2109</v>
      </c>
      <c r="C52" s="152" t="s">
        <v>2113</v>
      </c>
      <c r="D52" s="155" t="s">
        <v>2114</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2080</v>
      </c>
      <c r="B53" s="151" t="s">
        <v>2109</v>
      </c>
      <c r="C53" s="152" t="s">
        <v>2115</v>
      </c>
      <c r="D53" s="155" t="s">
        <v>2116</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2080</v>
      </c>
      <c r="B54" s="151" t="s">
        <v>2109</v>
      </c>
      <c r="C54" s="152" t="s">
        <v>2117</v>
      </c>
      <c r="D54" s="155" t="s">
        <v>2118</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2080</v>
      </c>
      <c r="B55" s="151" t="s">
        <v>2109</v>
      </c>
      <c r="C55" s="152" t="s">
        <v>2119</v>
      </c>
      <c r="D55" s="155" t="s">
        <v>2120</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2080</v>
      </c>
      <c r="B56" s="150" t="s">
        <v>234</v>
      </c>
      <c r="C56" s="148" t="s">
        <v>2121</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2080</v>
      </c>
      <c r="B57" s="151" t="s">
        <v>234</v>
      </c>
      <c r="C57" s="152" t="s">
        <v>2122</v>
      </c>
      <c r="D57" s="155" t="s">
        <v>2123</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2080</v>
      </c>
      <c r="B58" s="151" t="s">
        <v>234</v>
      </c>
      <c r="C58" s="152" t="s">
        <v>2124</v>
      </c>
      <c r="D58" s="155" t="s">
        <v>2125</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2080</v>
      </c>
      <c r="B59" s="151" t="s">
        <v>234</v>
      </c>
      <c r="C59" s="152" t="s">
        <v>2126</v>
      </c>
      <c r="D59" s="155" t="s">
        <v>2127</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2080</v>
      </c>
      <c r="B60" s="151" t="s">
        <v>234</v>
      </c>
      <c r="C60" s="152" t="s">
        <v>2128</v>
      </c>
      <c r="D60" s="155" t="s">
        <v>2129</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2080</v>
      </c>
      <c r="B61" s="150" t="s">
        <v>2130</v>
      </c>
      <c r="C61" s="148" t="s">
        <v>2131</v>
      </c>
      <c r="D61" s="154" t="s">
        <v>2132</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2080</v>
      </c>
      <c r="B62" s="151" t="s">
        <v>2130</v>
      </c>
      <c r="C62" s="152" t="s">
        <v>2133</v>
      </c>
      <c r="D62" s="155" t="s">
        <v>2134</v>
      </c>
      <c r="E62" s="158" t="s">
        <v>2135</v>
      </c>
      <c r="F62" s="161" t="s">
        <v>1972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2080</v>
      </c>
      <c r="B63" s="151" t="s">
        <v>2130</v>
      </c>
      <c r="C63" s="152" t="s">
        <v>2136</v>
      </c>
      <c r="D63" s="155" t="s">
        <v>2137</v>
      </c>
      <c r="E63" s="158" t="s">
        <v>2138</v>
      </c>
      <c r="F63" s="161" t="s">
        <v>1976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2080</v>
      </c>
      <c r="B64" s="151" t="s">
        <v>2130</v>
      </c>
      <c r="C64" s="152" t="s">
        <v>2139</v>
      </c>
      <c r="D64" s="155" t="s">
        <v>2140</v>
      </c>
      <c r="E64" s="158" t="s">
        <v>2141</v>
      </c>
      <c r="F64" s="161" t="s">
        <v>1972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2080</v>
      </c>
      <c r="B65" s="151" t="s">
        <v>2130</v>
      </c>
      <c r="C65" s="152" t="s">
        <v>2142</v>
      </c>
      <c r="D65" s="155" t="s">
        <v>2143</v>
      </c>
      <c r="E65" s="158" t="s">
        <v>2144</v>
      </c>
      <c r="F65" s="161" t="s">
        <v>1972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2080</v>
      </c>
      <c r="B66" s="150" t="s">
        <v>1738</v>
      </c>
      <c r="C66" s="148" t="s">
        <v>2145</v>
      </c>
      <c r="D66" s="154" t="s">
        <v>2146</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2080</v>
      </c>
      <c r="B67" s="151" t="s">
        <v>1738</v>
      </c>
      <c r="C67" s="152" t="s">
        <v>2147</v>
      </c>
      <c r="D67" s="155" t="s">
        <v>2148</v>
      </c>
      <c r="E67" s="158" t="s">
        <v>2149</v>
      </c>
      <c r="F67" s="161" t="s">
        <v>1972</v>
      </c>
      <c r="G67" s="164">
        <f>IF(COUNTIF(H67:AU67,"&lt;&gt;")=0,"",SUMPRODUCT(((Recommendations[ImplStatus]="Implemented")+(Recommendations[ImplStatus]="Compensated"))*ISNUMBER(MATCH(Recommendations[Id],H67:AU67,0)))/COUNTIF(H67:AU67,"&lt;&gt;"))</f>
        <v>0</v>
      </c>
      <c r="H67" s="167" t="s">
        <v>80</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2080</v>
      </c>
      <c r="B68" s="151" t="s">
        <v>1738</v>
      </c>
      <c r="C68" s="152" t="s">
        <v>2150</v>
      </c>
      <c r="D68" s="155" t="s">
        <v>2151</v>
      </c>
      <c r="E68" s="158" t="s">
        <v>2152</v>
      </c>
      <c r="F68" s="161" t="s">
        <v>1972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2080</v>
      </c>
      <c r="B69" s="151" t="s">
        <v>1738</v>
      </c>
      <c r="C69" s="152" t="s">
        <v>2153</v>
      </c>
      <c r="D69" s="155" t="s">
        <v>2154</v>
      </c>
      <c r="E69" s="158" t="s">
        <v>2155</v>
      </c>
      <c r="F69" s="161" t="s">
        <v>1976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2080</v>
      </c>
      <c r="B70" s="151" t="s">
        <v>1738</v>
      </c>
      <c r="C70" s="152" t="s">
        <v>2156</v>
      </c>
      <c r="D70" s="155" t="s">
        <v>2157</v>
      </c>
      <c r="E70" s="158" t="s">
        <v>2158</v>
      </c>
      <c r="F70" s="161" t="s">
        <v>1972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2080</v>
      </c>
      <c r="B71" s="151" t="s">
        <v>1738</v>
      </c>
      <c r="C71" s="152" t="s">
        <v>2159</v>
      </c>
      <c r="D71" s="155" t="s">
        <v>2160</v>
      </c>
      <c r="E71" s="158" t="s">
        <v>2161</v>
      </c>
      <c r="F71" s="161" t="s">
        <v>1972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2080</v>
      </c>
      <c r="B72" s="151" t="s">
        <v>1738</v>
      </c>
      <c r="C72" s="152" t="s">
        <v>2162</v>
      </c>
      <c r="D72" s="155" t="s">
        <v>2163</v>
      </c>
      <c r="E72" s="158" t="s">
        <v>2164</v>
      </c>
      <c r="F72" s="161" t="s">
        <v>1972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2080</v>
      </c>
      <c r="B73" s="151" t="s">
        <v>1738</v>
      </c>
      <c r="C73" s="152" t="s">
        <v>2165</v>
      </c>
      <c r="D73" s="155" t="s">
        <v>2166</v>
      </c>
      <c r="E73" s="158" t="s">
        <v>2167</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2080</v>
      </c>
      <c r="B74" s="151" t="s">
        <v>1738</v>
      </c>
      <c r="C74" s="152" t="s">
        <v>2168</v>
      </c>
      <c r="D74" s="155" t="s">
        <v>2169</v>
      </c>
      <c r="E74" s="158" t="s">
        <v>2170</v>
      </c>
      <c r="F74" s="161" t="s">
        <v>1976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2080</v>
      </c>
      <c r="B75" s="151" t="s">
        <v>1738</v>
      </c>
      <c r="C75" s="152" t="s">
        <v>2171</v>
      </c>
      <c r="D75" s="155" t="s">
        <v>2172</v>
      </c>
      <c r="E75" s="158" t="s">
        <v>2173</v>
      </c>
      <c r="F75" s="161" t="s">
        <v>1986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2080</v>
      </c>
      <c r="B76" s="151" t="s">
        <v>1738</v>
      </c>
      <c r="C76" s="152" t="s">
        <v>2174</v>
      </c>
      <c r="D76" s="155" t="s">
        <v>2175</v>
      </c>
      <c r="E76" s="158" t="s">
        <v>2176</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2080</v>
      </c>
      <c r="B77" s="150" t="s">
        <v>2008</v>
      </c>
      <c r="C77" s="148" t="s">
        <v>2177</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2080</v>
      </c>
      <c r="B78" s="151" t="s">
        <v>2008</v>
      </c>
      <c r="C78" s="152" t="s">
        <v>2178</v>
      </c>
      <c r="D78" s="155" t="s">
        <v>2179</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2080</v>
      </c>
      <c r="B79" s="151" t="s">
        <v>2008</v>
      </c>
      <c r="C79" s="152" t="s">
        <v>2180</v>
      </c>
      <c r="D79" s="155" t="s">
        <v>2181</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2080</v>
      </c>
      <c r="B80" s="151" t="s">
        <v>2008</v>
      </c>
      <c r="C80" s="152" t="s">
        <v>2182</v>
      </c>
      <c r="D80" s="155" t="s">
        <v>2183</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2080</v>
      </c>
      <c r="B81" s="150" t="s">
        <v>1936</v>
      </c>
      <c r="C81" s="148" t="s">
        <v>2184</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2080</v>
      </c>
      <c r="B82" s="151" t="s">
        <v>1936</v>
      </c>
      <c r="C82" s="152" t="s">
        <v>2185</v>
      </c>
      <c r="D82" s="155" t="s">
        <v>2186</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2080</v>
      </c>
      <c r="B83" s="151" t="s">
        <v>1936</v>
      </c>
      <c r="C83" s="152" t="s">
        <v>2187</v>
      </c>
      <c r="D83" s="155" t="s">
        <v>2188</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2080</v>
      </c>
      <c r="B84" s="151" t="s">
        <v>1936</v>
      </c>
      <c r="C84" s="152" t="s">
        <v>2189</v>
      </c>
      <c r="D84" s="155" t="s">
        <v>2190</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2080</v>
      </c>
      <c r="B85" s="151" t="s">
        <v>1936</v>
      </c>
      <c r="C85" s="152" t="s">
        <v>2191</v>
      </c>
      <c r="D85" s="155" t="s">
        <v>2192</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2080</v>
      </c>
      <c r="B86" s="151" t="s">
        <v>1936</v>
      </c>
      <c r="C86" s="152" t="s">
        <v>2193</v>
      </c>
      <c r="D86" s="155" t="s">
        <v>2194</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2195</v>
      </c>
      <c r="B87" s="149" t="s">
        <v>19</v>
      </c>
      <c r="C87" s="147" t="s">
        <v>2196</v>
      </c>
      <c r="D87" s="153" t="s">
        <v>2197</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2195</v>
      </c>
      <c r="B88" s="150" t="s">
        <v>2198</v>
      </c>
      <c r="C88" s="148" t="s">
        <v>2199</v>
      </c>
      <c r="D88" s="154" t="s">
        <v>2200</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2195</v>
      </c>
      <c r="B89" s="151" t="s">
        <v>2198</v>
      </c>
      <c r="C89" s="152" t="s">
        <v>2201</v>
      </c>
      <c r="D89" s="155" t="s">
        <v>2202</v>
      </c>
      <c r="E89" s="158" t="s">
        <v>2203</v>
      </c>
      <c r="F89" s="161" t="s">
        <v>1972</v>
      </c>
      <c r="G89" s="164">
        <f>IF(COUNTIF(H89:AU89,"&lt;&gt;")=0,"",SUMPRODUCT(((Recommendations[ImplStatus]="Implemented")+(Recommendations[ImplStatus]="Compensated"))*ISNUMBER(MATCH(Recommendations[Id],H89:AU89,0)))/COUNTIF(H89:AU89,"&lt;&gt;"))</f>
        <v>0</v>
      </c>
      <c r="H89" s="167" t="s">
        <v>70</v>
      </c>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2195</v>
      </c>
      <c r="B90" s="151" t="s">
        <v>2198</v>
      </c>
      <c r="C90" s="152" t="s">
        <v>2204</v>
      </c>
      <c r="D90" s="155" t="s">
        <v>2205</v>
      </c>
      <c r="E90" s="158" t="s">
        <v>2206</v>
      </c>
      <c r="F90" s="161" t="s">
        <v>1976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2195</v>
      </c>
      <c r="B91" s="151" t="s">
        <v>2198</v>
      </c>
      <c r="C91" s="152" t="s">
        <v>2207</v>
      </c>
      <c r="D91" s="155" t="s">
        <v>2208</v>
      </c>
      <c r="E91" s="158" t="s">
        <v>2209</v>
      </c>
      <c r="F91" s="161" t="s">
        <v>1972</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2195</v>
      </c>
      <c r="B92" s="151" t="s">
        <v>2198</v>
      </c>
      <c r="C92" s="152" t="s">
        <v>2210</v>
      </c>
      <c r="D92" s="155" t="s">
        <v>2211</v>
      </c>
      <c r="E92" s="158" t="s">
        <v>2212</v>
      </c>
      <c r="F92" s="161" t="s">
        <v>1972</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2195</v>
      </c>
      <c r="B93" s="151" t="s">
        <v>2198</v>
      </c>
      <c r="C93" s="152" t="s">
        <v>2213</v>
      </c>
      <c r="D93" s="155" t="s">
        <v>2214</v>
      </c>
      <c r="E93" s="158" t="s">
        <v>2215</v>
      </c>
      <c r="F93" s="161" t="s">
        <v>1972</v>
      </c>
      <c r="G93" s="164">
        <f>IF(COUNTIF(H93:AU93,"&lt;&gt;")=0,"",SUMPRODUCT(((Recommendations[ImplStatus]="Implemented")+(Recommendations[ImplStatus]="Compensated"))*ISNUMBER(MATCH(Recommendations[Id],H93:AU93,0)))/COUNTIF(H93:AU93,"&lt;&gt;"))</f>
        <v>0</v>
      </c>
      <c r="H93" s="167" t="s">
        <v>65</v>
      </c>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2195</v>
      </c>
      <c r="B94" s="151" t="s">
        <v>2198</v>
      </c>
      <c r="C94" s="152" t="s">
        <v>2216</v>
      </c>
      <c r="D94" s="155" t="s">
        <v>2217</v>
      </c>
      <c r="E94" s="158" t="s">
        <v>2218</v>
      </c>
      <c r="F94" s="161" t="s">
        <v>1976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2195</v>
      </c>
      <c r="B95" s="150" t="s">
        <v>2219</v>
      </c>
      <c r="C95" s="148" t="s">
        <v>2220</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2195</v>
      </c>
      <c r="B96" s="151" t="s">
        <v>2219</v>
      </c>
      <c r="C96" s="152" t="s">
        <v>2221</v>
      </c>
      <c r="D96" s="155" t="s">
        <v>2222</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2195</v>
      </c>
      <c r="B97" s="151" t="s">
        <v>2219</v>
      </c>
      <c r="C97" s="152" t="s">
        <v>2223</v>
      </c>
      <c r="D97" s="155" t="s">
        <v>2224</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2195</v>
      </c>
      <c r="B98" s="151" t="s">
        <v>2219</v>
      </c>
      <c r="C98" s="152" t="s">
        <v>2225</v>
      </c>
      <c r="D98" s="155" t="s">
        <v>2226</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2195</v>
      </c>
      <c r="B99" s="151" t="s">
        <v>2219</v>
      </c>
      <c r="C99" s="152" t="s">
        <v>2227</v>
      </c>
      <c r="D99" s="155" t="s">
        <v>2228</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2195</v>
      </c>
      <c r="B100" s="151" t="s">
        <v>2219</v>
      </c>
      <c r="C100" s="152" t="s">
        <v>2229</v>
      </c>
      <c r="D100" s="155" t="s">
        <v>2230</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2195</v>
      </c>
      <c r="B101" s="151" t="s">
        <v>2219</v>
      </c>
      <c r="C101" s="152" t="s">
        <v>2231</v>
      </c>
      <c r="D101" s="155" t="s">
        <v>2232</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2195</v>
      </c>
      <c r="B102" s="151" t="s">
        <v>2219</v>
      </c>
      <c r="C102" s="152" t="s">
        <v>2233</v>
      </c>
      <c r="D102" s="155" t="s">
        <v>2234</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2195</v>
      </c>
      <c r="B103" s="150" t="s">
        <v>1379</v>
      </c>
      <c r="C103" s="148" t="s">
        <v>2235</v>
      </c>
      <c r="D103" s="154" t="s">
        <v>2236</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2195</v>
      </c>
      <c r="B104" s="151" t="s">
        <v>1379</v>
      </c>
      <c r="C104" s="152" t="s">
        <v>2237</v>
      </c>
      <c r="D104" s="155" t="s">
        <v>2238</v>
      </c>
      <c r="E104" s="158" t="s">
        <v>2239</v>
      </c>
      <c r="F104" s="161" t="s">
        <v>1972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2195</v>
      </c>
      <c r="B105" s="151" t="s">
        <v>1379</v>
      </c>
      <c r="C105" s="152" t="s">
        <v>2240</v>
      </c>
      <c r="D105" s="155" t="s">
        <v>2241</v>
      </c>
      <c r="E105" s="158" t="s">
        <v>2242</v>
      </c>
      <c r="F105" s="161" t="s">
        <v>1976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2195</v>
      </c>
      <c r="B106" s="151" t="s">
        <v>1379</v>
      </c>
      <c r="C106" s="152" t="s">
        <v>2243</v>
      </c>
      <c r="D106" s="155" t="s">
        <v>2244</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2195</v>
      </c>
      <c r="B107" s="151" t="s">
        <v>1379</v>
      </c>
      <c r="C107" s="152" t="s">
        <v>2245</v>
      </c>
      <c r="D107" s="155" t="s">
        <v>2246</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2195</v>
      </c>
      <c r="B108" s="151" t="s">
        <v>1379</v>
      </c>
      <c r="C108" s="152" t="s">
        <v>2247</v>
      </c>
      <c r="D108" s="155" t="s">
        <v>2248</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2195</v>
      </c>
      <c r="B109" s="150" t="s">
        <v>2249</v>
      </c>
      <c r="C109" s="148" t="s">
        <v>2250</v>
      </c>
      <c r="D109" s="154" t="s">
        <v>2251</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2195</v>
      </c>
      <c r="B110" s="151" t="s">
        <v>2249</v>
      </c>
      <c r="C110" s="152" t="s">
        <v>2252</v>
      </c>
      <c r="D110" s="155" t="s">
        <v>2253</v>
      </c>
      <c r="E110" s="158" t="s">
        <v>2254</v>
      </c>
      <c r="F110" s="161" t="s">
        <v>1972</v>
      </c>
      <c r="G110" s="164">
        <f>IF(COUNTIF(H110:AU110,"&lt;&gt;")=0,"",SUMPRODUCT(((Recommendations[ImplStatus]="Implemented")+(Recommendations[ImplStatus]="Compensated"))*ISNUMBER(MATCH(Recommendations[Id],H110:AU110,0)))/COUNTIF(H110:AU110,"&lt;&gt;"))</f>
        <v>0</v>
      </c>
      <c r="H110" s="167" t="s">
        <v>13</v>
      </c>
      <c r="I110" s="167" t="s">
        <v>28</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2195</v>
      </c>
      <c r="B111" s="151" t="s">
        <v>2249</v>
      </c>
      <c r="C111" s="152" t="s">
        <v>2255</v>
      </c>
      <c r="D111" s="155" t="s">
        <v>2256</v>
      </c>
      <c r="E111" s="158" t="s">
        <v>2257</v>
      </c>
      <c r="F111" s="161" t="s">
        <v>1972</v>
      </c>
      <c r="G111" s="164">
        <f>IF(COUNTIF(H111:AU111,"&lt;&gt;")=0,"",SUMPRODUCT(((Recommendations[ImplStatus]="Implemented")+(Recommendations[ImplStatus]="Compensated"))*ISNUMBER(MATCH(Recommendations[Id],H111:AU111,0)))/COUNTIF(H111:AU111,"&lt;&gt;"))</f>
        <v>0</v>
      </c>
      <c r="H111" s="167" t="s">
        <v>50</v>
      </c>
      <c r="I111" s="167" t="s">
        <v>75</v>
      </c>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2195</v>
      </c>
      <c r="B112" s="151" t="s">
        <v>2249</v>
      </c>
      <c r="C112" s="152" t="s">
        <v>2258</v>
      </c>
      <c r="D112" s="155" t="s">
        <v>2259</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2195</v>
      </c>
      <c r="B113" s="151" t="s">
        <v>2249</v>
      </c>
      <c r="C113" s="152" t="s">
        <v>2260</v>
      </c>
      <c r="D113" s="155" t="s">
        <v>2261</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2195</v>
      </c>
      <c r="B114" s="151" t="s">
        <v>2249</v>
      </c>
      <c r="C114" s="152" t="s">
        <v>2262</v>
      </c>
      <c r="D114" s="155" t="s">
        <v>2263</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2195</v>
      </c>
      <c r="B115" s="151" t="s">
        <v>2249</v>
      </c>
      <c r="C115" s="152" t="s">
        <v>2264</v>
      </c>
      <c r="D115" s="155" t="s">
        <v>2265</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2195</v>
      </c>
      <c r="B116" s="151" t="s">
        <v>2249</v>
      </c>
      <c r="C116" s="152" t="s">
        <v>2266</v>
      </c>
      <c r="D116" s="155" t="s">
        <v>2267</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2195</v>
      </c>
      <c r="B117" s="151" t="s">
        <v>2249</v>
      </c>
      <c r="C117" s="152" t="s">
        <v>2268</v>
      </c>
      <c r="D117" s="155" t="s">
        <v>2269</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2195</v>
      </c>
      <c r="B118" s="151" t="s">
        <v>2249</v>
      </c>
      <c r="C118" s="152" t="s">
        <v>2270</v>
      </c>
      <c r="D118" s="155" t="s">
        <v>2271</v>
      </c>
      <c r="E118" s="158" t="s">
        <v>2272</v>
      </c>
      <c r="F118" s="161" t="s">
        <v>1972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2195</v>
      </c>
      <c r="B119" s="151" t="s">
        <v>2249</v>
      </c>
      <c r="C119" s="152" t="s">
        <v>2273</v>
      </c>
      <c r="D119" s="155" t="s">
        <v>2274</v>
      </c>
      <c r="E119" s="158" t="s">
        <v>2275</v>
      </c>
      <c r="F119" s="161" t="s">
        <v>1972</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2195</v>
      </c>
      <c r="B120" s="150" t="s">
        <v>2276</v>
      </c>
      <c r="C120" s="148" t="s">
        <v>2277</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2195</v>
      </c>
      <c r="B121" s="151" t="s">
        <v>2276</v>
      </c>
      <c r="C121" s="152" t="s">
        <v>2278</v>
      </c>
      <c r="D121" s="155" t="s">
        <v>2279</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2195</v>
      </c>
      <c r="B122" s="151" t="s">
        <v>2276</v>
      </c>
      <c r="C122" s="152" t="s">
        <v>2280</v>
      </c>
      <c r="D122" s="155" t="s">
        <v>2281</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2195</v>
      </c>
      <c r="B123" s="151" t="s">
        <v>2276</v>
      </c>
      <c r="C123" s="152" t="s">
        <v>2282</v>
      </c>
      <c r="D123" s="155" t="s">
        <v>2283</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2195</v>
      </c>
      <c r="B124" s="151" t="s">
        <v>2276</v>
      </c>
      <c r="C124" s="152" t="s">
        <v>2284</v>
      </c>
      <c r="D124" s="155" t="s">
        <v>2285</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2195</v>
      </c>
      <c r="B125" s="151" t="s">
        <v>2276</v>
      </c>
      <c r="C125" s="152" t="s">
        <v>2286</v>
      </c>
      <c r="D125" s="155" t="s">
        <v>2287</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2195</v>
      </c>
      <c r="B126" s="151" t="s">
        <v>2276</v>
      </c>
      <c r="C126" s="152" t="s">
        <v>2288</v>
      </c>
      <c r="D126" s="155" t="s">
        <v>2289</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2195</v>
      </c>
      <c r="B127" s="151" t="s">
        <v>2276</v>
      </c>
      <c r="C127" s="152" t="s">
        <v>2290</v>
      </c>
      <c r="D127" s="155" t="s">
        <v>2291</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2195</v>
      </c>
      <c r="B128" s="151" t="s">
        <v>2276</v>
      </c>
      <c r="C128" s="152" t="s">
        <v>2292</v>
      </c>
      <c r="D128" s="155" t="s">
        <v>2293</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2195</v>
      </c>
      <c r="B129" s="151" t="s">
        <v>2276</v>
      </c>
      <c r="C129" s="152" t="s">
        <v>2294</v>
      </c>
      <c r="D129" s="155" t="s">
        <v>2295</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2195</v>
      </c>
      <c r="B130" s="151" t="s">
        <v>2276</v>
      </c>
      <c r="C130" s="152" t="s">
        <v>2296</v>
      </c>
      <c r="D130" s="155" t="s">
        <v>2297</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2195</v>
      </c>
      <c r="B131" s="151" t="s">
        <v>2276</v>
      </c>
      <c r="C131" s="152" t="s">
        <v>2298</v>
      </c>
      <c r="D131" s="155" t="s">
        <v>2299</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2195</v>
      </c>
      <c r="B132" s="151" t="s">
        <v>2276</v>
      </c>
      <c r="C132" s="152" t="s">
        <v>2300</v>
      </c>
      <c r="D132" s="155" t="s">
        <v>2301</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2195</v>
      </c>
      <c r="B133" s="150" t="s">
        <v>2302</v>
      </c>
      <c r="C133" s="148" t="s">
        <v>2303</v>
      </c>
      <c r="D133" s="154" t="s">
        <v>2304</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2195</v>
      </c>
      <c r="B134" s="151" t="s">
        <v>2302</v>
      </c>
      <c r="C134" s="152" t="s">
        <v>2305</v>
      </c>
      <c r="D134" s="155" t="s">
        <v>2306</v>
      </c>
      <c r="E134" s="158" t="s">
        <v>2307</v>
      </c>
      <c r="F134" s="161" t="s">
        <v>1976</v>
      </c>
      <c r="G134" s="164">
        <f>IF(COUNTIF(H134:AU134,"&lt;&gt;")=0,"",SUMPRODUCT(((Recommendations[ImplStatus]="Implemented")+(Recommendations[ImplStatus]="Compensated"))*ISNUMBER(MATCH(Recommendations[Id],H134:AU134,0)))/COUNTIF(H134:AU134,"&lt;&gt;"))</f>
        <v>0</v>
      </c>
      <c r="H134" s="167" t="s">
        <v>23</v>
      </c>
      <c r="I134" s="167" t="s">
        <v>45</v>
      </c>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2195</v>
      </c>
      <c r="B135" s="151" t="s">
        <v>2302</v>
      </c>
      <c r="C135" s="152" t="s">
        <v>2308</v>
      </c>
      <c r="D135" s="155" t="s">
        <v>2309</v>
      </c>
      <c r="E135" s="158" t="s">
        <v>2310</v>
      </c>
      <c r="F135" s="161" t="s">
        <v>1976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2195</v>
      </c>
      <c r="B136" s="151" t="s">
        <v>2302</v>
      </c>
      <c r="C136" s="152" t="s">
        <v>2311</v>
      </c>
      <c r="D136" s="155" t="s">
        <v>2312</v>
      </c>
      <c r="E136" s="158" t="s">
        <v>2313</v>
      </c>
      <c r="F136" s="161" t="s">
        <v>1972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2195</v>
      </c>
      <c r="B137" s="151" t="s">
        <v>2302</v>
      </c>
      <c r="C137" s="152" t="s">
        <v>2314</v>
      </c>
      <c r="D137" s="155" t="s">
        <v>2315</v>
      </c>
      <c r="E137" s="158" t="s">
        <v>2316</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2195</v>
      </c>
      <c r="B138" s="150" t="s">
        <v>1612</v>
      </c>
      <c r="C138" s="148" t="s">
        <v>2317</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2195</v>
      </c>
      <c r="B139" s="151" t="s">
        <v>1612</v>
      </c>
      <c r="C139" s="152" t="s">
        <v>2318</v>
      </c>
      <c r="D139" s="155" t="s">
        <v>2319</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2195</v>
      </c>
      <c r="B140" s="151" t="s">
        <v>1612</v>
      </c>
      <c r="C140" s="152" t="s">
        <v>2320</v>
      </c>
      <c r="D140" s="155" t="s">
        <v>2321</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2195</v>
      </c>
      <c r="B141" s="150" t="s">
        <v>2322</v>
      </c>
      <c r="C141" s="148" t="s">
        <v>2323</v>
      </c>
      <c r="D141" s="154" t="s">
        <v>2324</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2195</v>
      </c>
      <c r="B142" s="151" t="s">
        <v>2322</v>
      </c>
      <c r="C142" s="152" t="s">
        <v>2325</v>
      </c>
      <c r="D142" s="155" t="s">
        <v>2326</v>
      </c>
      <c r="E142" s="158" t="s">
        <v>2327</v>
      </c>
      <c r="F142" s="161" t="s">
        <v>1972</v>
      </c>
      <c r="G142" s="164">
        <f>IF(COUNTIF(H142:AU142,"&lt;&gt;")=0,"",SUMPRODUCT(((Recommendations[ImplStatus]="Implemented")+(Recommendations[ImplStatus]="Compensated"))*ISNUMBER(MATCH(Recommendations[Id],H142:AU142,0)))/COUNTIF(H142:AU142,"&lt;&gt;"))</f>
        <v>0</v>
      </c>
      <c r="H142" s="167" t="s">
        <v>34</v>
      </c>
      <c r="I142" s="167" t="s">
        <v>40</v>
      </c>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2195</v>
      </c>
      <c r="B143" s="151" t="s">
        <v>2322</v>
      </c>
      <c r="C143" s="152" t="s">
        <v>2328</v>
      </c>
      <c r="D143" s="155" t="s">
        <v>2329</v>
      </c>
      <c r="E143" s="158" t="s">
        <v>2330</v>
      </c>
      <c r="F143" s="161" t="s">
        <v>1972</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2195</v>
      </c>
      <c r="B144" s="151" t="s">
        <v>2322</v>
      </c>
      <c r="C144" s="152" t="s">
        <v>2331</v>
      </c>
      <c r="D144" s="155" t="s">
        <v>2332</v>
      </c>
      <c r="E144" s="158" t="s">
        <v>2333</v>
      </c>
      <c r="F144" s="161" t="s">
        <v>1976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2195</v>
      </c>
      <c r="B145" s="151" t="s">
        <v>2322</v>
      </c>
      <c r="C145" s="152" t="s">
        <v>2334</v>
      </c>
      <c r="D145" s="155" t="s">
        <v>2335</v>
      </c>
      <c r="E145" s="158" t="s">
        <v>2336</v>
      </c>
      <c r="F145" s="161" t="s">
        <v>1972</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2195</v>
      </c>
      <c r="B146" s="151" t="s">
        <v>2322</v>
      </c>
      <c r="C146" s="152" t="s">
        <v>2337</v>
      </c>
      <c r="D146" s="155" t="s">
        <v>2338</v>
      </c>
      <c r="E146" s="158" t="s">
        <v>2339</v>
      </c>
      <c r="F146" s="161" t="s">
        <v>1972</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2195</v>
      </c>
      <c r="B147" s="151" t="s">
        <v>2322</v>
      </c>
      <c r="C147" s="152" t="s">
        <v>2340</v>
      </c>
      <c r="D147" s="155" t="s">
        <v>2341</v>
      </c>
      <c r="E147" s="158" t="s">
        <v>2342</v>
      </c>
      <c r="F147" s="161" t="s">
        <v>1972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2195</v>
      </c>
      <c r="B148" s="150" t="s">
        <v>2343</v>
      </c>
      <c r="C148" s="148" t="s">
        <v>2344</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2195</v>
      </c>
      <c r="B149" s="151" t="s">
        <v>2343</v>
      </c>
      <c r="C149" s="152" t="s">
        <v>2345</v>
      </c>
      <c r="D149" s="155" t="s">
        <v>2346</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2195</v>
      </c>
      <c r="B150" s="151" t="s">
        <v>2343</v>
      </c>
      <c r="C150" s="152" t="s">
        <v>2347</v>
      </c>
      <c r="D150" s="155" t="s">
        <v>2348</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2195</v>
      </c>
      <c r="B151" s="151" t="s">
        <v>2343</v>
      </c>
      <c r="C151" s="152" t="s">
        <v>2349</v>
      </c>
      <c r="D151" s="155" t="s">
        <v>2350</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2195</v>
      </c>
      <c r="B152" s="151" t="s">
        <v>2343</v>
      </c>
      <c r="C152" s="152" t="s">
        <v>2351</v>
      </c>
      <c r="D152" s="155" t="s">
        <v>2352</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2195</v>
      </c>
      <c r="B153" s="151" t="s">
        <v>2343</v>
      </c>
      <c r="C153" s="152" t="s">
        <v>2353</v>
      </c>
      <c r="D153" s="155" t="s">
        <v>2354</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2355</v>
      </c>
      <c r="B154" s="149" t="s">
        <v>19</v>
      </c>
      <c r="C154" s="147" t="s">
        <v>2356</v>
      </c>
      <c r="D154" s="153" t="s">
        <v>2357</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2355</v>
      </c>
      <c r="B155" s="150" t="s">
        <v>2358</v>
      </c>
      <c r="C155" s="148" t="s">
        <v>2359</v>
      </c>
      <c r="D155" s="154" t="s">
        <v>2360</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2355</v>
      </c>
      <c r="B156" s="151" t="s">
        <v>2358</v>
      </c>
      <c r="C156" s="152" t="s">
        <v>2361</v>
      </c>
      <c r="D156" s="155" t="s">
        <v>2362</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2355</v>
      </c>
      <c r="B157" s="151" t="s">
        <v>2358</v>
      </c>
      <c r="C157" s="152" t="s">
        <v>2363</v>
      </c>
      <c r="D157" s="155" t="s">
        <v>2364</v>
      </c>
      <c r="E157" s="158" t="s">
        <v>2365</v>
      </c>
      <c r="F157" s="161" t="s">
        <v>1972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2355</v>
      </c>
      <c r="B158" s="151" t="s">
        <v>2358</v>
      </c>
      <c r="C158" s="152" t="s">
        <v>2366</v>
      </c>
      <c r="D158" s="155" t="s">
        <v>2367</v>
      </c>
      <c r="E158" s="158" t="s">
        <v>2368</v>
      </c>
      <c r="F158" s="161" t="s">
        <v>1972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2355</v>
      </c>
      <c r="B159" s="151" t="s">
        <v>2358</v>
      </c>
      <c r="C159" s="152" t="s">
        <v>2369</v>
      </c>
      <c r="D159" s="155" t="s">
        <v>2370</v>
      </c>
      <c r="E159" s="158" t="s">
        <v>2371</v>
      </c>
      <c r="F159" s="161" t="s">
        <v>1972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2355</v>
      </c>
      <c r="B160" s="151" t="s">
        <v>2358</v>
      </c>
      <c r="C160" s="152" t="s">
        <v>2372</v>
      </c>
      <c r="D160" s="155" t="s">
        <v>2373</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2355</v>
      </c>
      <c r="B161" s="151" t="s">
        <v>2358</v>
      </c>
      <c r="C161" s="152" t="s">
        <v>2374</v>
      </c>
      <c r="D161" s="155" t="s">
        <v>2375</v>
      </c>
      <c r="E161" s="158" t="s">
        <v>2376</v>
      </c>
      <c r="F161" s="161" t="s">
        <v>1972</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2355</v>
      </c>
      <c r="B162" s="151" t="s">
        <v>2358</v>
      </c>
      <c r="C162" s="152" t="s">
        <v>2377</v>
      </c>
      <c r="D162" s="155" t="s">
        <v>2378</v>
      </c>
      <c r="E162" s="158" t="s">
        <v>2379</v>
      </c>
      <c r="F162" s="161" t="s">
        <v>1972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2355</v>
      </c>
      <c r="B163" s="151" t="s">
        <v>2358</v>
      </c>
      <c r="C163" s="152" t="s">
        <v>2380</v>
      </c>
      <c r="D163" s="155" t="s">
        <v>2381</v>
      </c>
      <c r="E163" s="158" t="s">
        <v>2382</v>
      </c>
      <c r="F163" s="161" t="s">
        <v>1972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2355</v>
      </c>
      <c r="B164" s="150" t="s">
        <v>1776</v>
      </c>
      <c r="C164" s="148" t="s">
        <v>2383</v>
      </c>
      <c r="D164" s="154" t="s">
        <v>2384</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2355</v>
      </c>
      <c r="B165" s="151" t="s">
        <v>1776</v>
      </c>
      <c r="C165" s="152" t="s">
        <v>2385</v>
      </c>
      <c r="D165" s="155" t="s">
        <v>2386</v>
      </c>
      <c r="E165" s="158" t="s">
        <v>2387</v>
      </c>
      <c r="F165" s="161" t="s">
        <v>1972</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2355</v>
      </c>
      <c r="B166" s="151" t="s">
        <v>1776</v>
      </c>
      <c r="C166" s="152" t="s">
        <v>2388</v>
      </c>
      <c r="D166" s="155" t="s">
        <v>2389</v>
      </c>
      <c r="E166" s="158" t="s">
        <v>2390</v>
      </c>
      <c r="F166" s="161" t="s">
        <v>1972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2355</v>
      </c>
      <c r="B167" s="151" t="s">
        <v>1776</v>
      </c>
      <c r="C167" s="152" t="s">
        <v>2391</v>
      </c>
      <c r="D167" s="155" t="s">
        <v>2392</v>
      </c>
      <c r="E167" s="158" t="s">
        <v>2393</v>
      </c>
      <c r="F167" s="161" t="s">
        <v>1972</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2355</v>
      </c>
      <c r="B168" s="151" t="s">
        <v>1776</v>
      </c>
      <c r="C168" s="152" t="s">
        <v>2394</v>
      </c>
      <c r="D168" s="155" t="s">
        <v>2395</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2355</v>
      </c>
      <c r="B169" s="151" t="s">
        <v>1776</v>
      </c>
      <c r="C169" s="152" t="s">
        <v>2396</v>
      </c>
      <c r="D169" s="155" t="s">
        <v>2397</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2355</v>
      </c>
      <c r="B170" s="151" t="s">
        <v>1776</v>
      </c>
      <c r="C170" s="152" t="s">
        <v>2398</v>
      </c>
      <c r="D170" s="155" t="s">
        <v>2399</v>
      </c>
      <c r="E170" s="158" t="s">
        <v>2400</v>
      </c>
      <c r="F170" s="161" t="s">
        <v>1986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2355</v>
      </c>
      <c r="B171" s="151" t="s">
        <v>1776</v>
      </c>
      <c r="C171" s="152" t="s">
        <v>2401</v>
      </c>
      <c r="D171" s="155" t="s">
        <v>2402</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2355</v>
      </c>
      <c r="B172" s="151" t="s">
        <v>1776</v>
      </c>
      <c r="C172" s="152" t="s">
        <v>2403</v>
      </c>
      <c r="D172" s="155" t="s">
        <v>2404</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2355</v>
      </c>
      <c r="B173" s="151" t="s">
        <v>1776</v>
      </c>
      <c r="C173" s="152" t="s">
        <v>2405</v>
      </c>
      <c r="D173" s="155" t="s">
        <v>2406</v>
      </c>
      <c r="E173" s="158" t="s">
        <v>2407</v>
      </c>
      <c r="F173" s="161" t="s">
        <v>1972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2355</v>
      </c>
      <c r="B174" s="150" t="s">
        <v>2408</v>
      </c>
      <c r="C174" s="148" t="s">
        <v>2409</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2355</v>
      </c>
      <c r="B175" s="151" t="s">
        <v>2408</v>
      </c>
      <c r="C175" s="152" t="s">
        <v>2410</v>
      </c>
      <c r="D175" s="155" t="s">
        <v>2411</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2355</v>
      </c>
      <c r="B176" s="151" t="s">
        <v>2408</v>
      </c>
      <c r="C176" s="152" t="s">
        <v>2412</v>
      </c>
      <c r="D176" s="155" t="s">
        <v>2413</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2355</v>
      </c>
      <c r="B177" s="151" t="s">
        <v>2408</v>
      </c>
      <c r="C177" s="152" t="s">
        <v>2414</v>
      </c>
      <c r="D177" s="155" t="s">
        <v>2415</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2355</v>
      </c>
      <c r="B178" s="151" t="s">
        <v>2408</v>
      </c>
      <c r="C178" s="152" t="s">
        <v>2416</v>
      </c>
      <c r="D178" s="155" t="s">
        <v>2417</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2355</v>
      </c>
      <c r="B179" s="151" t="s">
        <v>2408</v>
      </c>
      <c r="C179" s="152" t="s">
        <v>2418</v>
      </c>
      <c r="D179" s="155" t="s">
        <v>2419</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2420</v>
      </c>
      <c r="B180" s="149" t="s">
        <v>19</v>
      </c>
      <c r="C180" s="147" t="s">
        <v>2421</v>
      </c>
      <c r="D180" s="153" t="s">
        <v>2422</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2420</v>
      </c>
      <c r="B181" s="150" t="s">
        <v>2423</v>
      </c>
      <c r="C181" s="148" t="s">
        <v>2424</v>
      </c>
      <c r="D181" s="154" t="s">
        <v>2425</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2420</v>
      </c>
      <c r="B182" s="151" t="s">
        <v>2423</v>
      </c>
      <c r="C182" s="152" t="s">
        <v>2426</v>
      </c>
      <c r="D182" s="155" t="s">
        <v>2427</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2420</v>
      </c>
      <c r="B183" s="151" t="s">
        <v>2423</v>
      </c>
      <c r="C183" s="152" t="s">
        <v>2428</v>
      </c>
      <c r="D183" s="155" t="s">
        <v>2429</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2420</v>
      </c>
      <c r="B184" s="151" t="s">
        <v>2423</v>
      </c>
      <c r="C184" s="152" t="s">
        <v>2430</v>
      </c>
      <c r="D184" s="155" t="s">
        <v>2431</v>
      </c>
      <c r="E184" s="158" t="s">
        <v>2432</v>
      </c>
      <c r="F184" s="161" t="s">
        <v>1972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2420</v>
      </c>
      <c r="B185" s="151" t="s">
        <v>2423</v>
      </c>
      <c r="C185" s="152" t="s">
        <v>2433</v>
      </c>
      <c r="D185" s="155" t="s">
        <v>2434</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2420</v>
      </c>
      <c r="B186" s="151" t="s">
        <v>2423</v>
      </c>
      <c r="C186" s="152" t="s">
        <v>2435</v>
      </c>
      <c r="D186" s="155" t="s">
        <v>2436</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2420</v>
      </c>
      <c r="B187" s="151" t="s">
        <v>2423</v>
      </c>
      <c r="C187" s="152" t="s">
        <v>2437</v>
      </c>
      <c r="D187" s="155" t="s">
        <v>2438</v>
      </c>
      <c r="E187" s="158" t="s">
        <v>2439</v>
      </c>
      <c r="F187" s="161" t="s">
        <v>1972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2420</v>
      </c>
      <c r="B188" s="151" t="s">
        <v>2423</v>
      </c>
      <c r="C188" s="152" t="s">
        <v>2440</v>
      </c>
      <c r="D188" s="155" t="s">
        <v>2441</v>
      </c>
      <c r="E188" s="158" t="s">
        <v>2442</v>
      </c>
      <c r="F188" s="161" t="s">
        <v>1972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2420</v>
      </c>
      <c r="B189" s="151" t="s">
        <v>2423</v>
      </c>
      <c r="C189" s="152" t="s">
        <v>2443</v>
      </c>
      <c r="D189" s="155" t="s">
        <v>2444</v>
      </c>
      <c r="E189" s="158" t="s">
        <v>2445</v>
      </c>
      <c r="F189" s="161" t="s">
        <v>1972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2420</v>
      </c>
      <c r="B190" s="150" t="s">
        <v>2446</v>
      </c>
      <c r="C190" s="148" t="s">
        <v>2447</v>
      </c>
      <c r="D190" s="154" t="s">
        <v>2448</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2420</v>
      </c>
      <c r="B191" s="151" t="s">
        <v>2446</v>
      </c>
      <c r="C191" s="152" t="s">
        <v>2449</v>
      </c>
      <c r="D191" s="155" t="s">
        <v>2450</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2420</v>
      </c>
      <c r="B192" s="151" t="s">
        <v>2446</v>
      </c>
      <c r="C192" s="152" t="s">
        <v>2451</v>
      </c>
      <c r="D192" s="155" t="s">
        <v>2452</v>
      </c>
      <c r="E192" s="158" t="s">
        <v>2453</v>
      </c>
      <c r="F192" s="161" t="s">
        <v>1976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2420</v>
      </c>
      <c r="B193" s="151" t="s">
        <v>2446</v>
      </c>
      <c r="C193" s="152" t="s">
        <v>2454</v>
      </c>
      <c r="D193" s="155" t="s">
        <v>2455</v>
      </c>
      <c r="E193" s="158" t="s">
        <v>2456</v>
      </c>
      <c r="F193" s="161" t="s">
        <v>1976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2420</v>
      </c>
      <c r="B194" s="151" t="s">
        <v>2446</v>
      </c>
      <c r="C194" s="152" t="s">
        <v>2457</v>
      </c>
      <c r="D194" s="155" t="s">
        <v>2458</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2420</v>
      </c>
      <c r="B195" s="151" t="s">
        <v>2446</v>
      </c>
      <c r="C195" s="152" t="s">
        <v>2459</v>
      </c>
      <c r="D195" s="155" t="s">
        <v>2460</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2420</v>
      </c>
      <c r="B196" s="150" t="s">
        <v>2461</v>
      </c>
      <c r="C196" s="148" t="s">
        <v>2462</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2420</v>
      </c>
      <c r="B197" s="151" t="s">
        <v>2461</v>
      </c>
      <c r="C197" s="152" t="s">
        <v>2463</v>
      </c>
      <c r="D197" s="155" t="s">
        <v>2464</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2420</v>
      </c>
      <c r="B198" s="151" t="s">
        <v>2461</v>
      </c>
      <c r="C198" s="152" t="s">
        <v>2465</v>
      </c>
      <c r="D198" s="155" t="s">
        <v>2466</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2420</v>
      </c>
      <c r="B199" s="150" t="s">
        <v>2467</v>
      </c>
      <c r="C199" s="148" t="s">
        <v>2468</v>
      </c>
      <c r="D199" s="154" t="s">
        <v>2469</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2420</v>
      </c>
      <c r="B200" s="151" t="s">
        <v>2467</v>
      </c>
      <c r="C200" s="152" t="s">
        <v>2470</v>
      </c>
      <c r="D200" s="155" t="s">
        <v>2471</v>
      </c>
      <c r="E200" s="158" t="s">
        <v>2472</v>
      </c>
      <c r="F200" s="161" t="s">
        <v>1986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2420</v>
      </c>
      <c r="B201" s="151" t="s">
        <v>2467</v>
      </c>
      <c r="C201" s="152" t="s">
        <v>2473</v>
      </c>
      <c r="D201" s="155" t="s">
        <v>2474</v>
      </c>
      <c r="E201" s="158" t="s">
        <v>2475</v>
      </c>
      <c r="F201" s="161" t="s">
        <v>1972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2420</v>
      </c>
      <c r="B202" s="151" t="s">
        <v>2467</v>
      </c>
      <c r="C202" s="152" t="s">
        <v>2476</v>
      </c>
      <c r="D202" s="155" t="s">
        <v>2477</v>
      </c>
      <c r="E202" s="158" t="s">
        <v>2478</v>
      </c>
      <c r="F202" s="161" t="s">
        <v>1972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2420</v>
      </c>
      <c r="B203" s="151" t="s">
        <v>2467</v>
      </c>
      <c r="C203" s="152" t="s">
        <v>2479</v>
      </c>
      <c r="D203" s="155" t="s">
        <v>2480</v>
      </c>
      <c r="E203" s="158" t="s">
        <v>2481</v>
      </c>
      <c r="F203" s="161" t="s">
        <v>1972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2420</v>
      </c>
      <c r="B204" s="151" t="s">
        <v>2467</v>
      </c>
      <c r="C204" s="152" t="s">
        <v>2482</v>
      </c>
      <c r="D204" s="155" t="s">
        <v>2483</v>
      </c>
      <c r="E204" s="158" t="s">
        <v>2484</v>
      </c>
      <c r="F204" s="161" t="s">
        <v>1972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2420</v>
      </c>
      <c r="B205" s="150" t="s">
        <v>2485</v>
      </c>
      <c r="C205" s="148" t="s">
        <v>2486</v>
      </c>
      <c r="D205" s="154" t="s">
        <v>2487</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2420</v>
      </c>
      <c r="B206" s="151" t="s">
        <v>2485</v>
      </c>
      <c r="C206" s="152" t="s">
        <v>2488</v>
      </c>
      <c r="D206" s="155" t="s">
        <v>2489</v>
      </c>
      <c r="E206" s="158" t="s">
        <v>2490</v>
      </c>
      <c r="F206" s="161" t="s">
        <v>1976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2420</v>
      </c>
      <c r="B207" s="151" t="s">
        <v>2485</v>
      </c>
      <c r="C207" s="152" t="s">
        <v>2491</v>
      </c>
      <c r="D207" s="155" t="s">
        <v>2492</v>
      </c>
      <c r="E207" s="158" t="s">
        <v>2493</v>
      </c>
      <c r="F207" s="161" t="s">
        <v>1976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2420</v>
      </c>
      <c r="B208" s="151" t="s">
        <v>2485</v>
      </c>
      <c r="C208" s="152" t="s">
        <v>2494</v>
      </c>
      <c r="D208" s="155" t="s">
        <v>2495</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2420</v>
      </c>
      <c r="B209" s="150" t="s">
        <v>2496</v>
      </c>
      <c r="C209" s="148" t="s">
        <v>2497</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2420</v>
      </c>
      <c r="B210" s="151" t="s">
        <v>2496</v>
      </c>
      <c r="C210" s="152" t="s">
        <v>2498</v>
      </c>
      <c r="D210" s="155" t="s">
        <v>2499</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2500</v>
      </c>
      <c r="B211" s="149" t="s">
        <v>19</v>
      </c>
      <c r="C211" s="147" t="s">
        <v>2501</v>
      </c>
      <c r="D211" s="153" t="s">
        <v>2502</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2500</v>
      </c>
      <c r="B212" s="150" t="s">
        <v>2503</v>
      </c>
      <c r="C212" s="148" t="s">
        <v>2504</v>
      </c>
      <c r="D212" s="154" t="s">
        <v>2505</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2500</v>
      </c>
      <c r="B213" s="151" t="s">
        <v>2503</v>
      </c>
      <c r="C213" s="152" t="s">
        <v>2506</v>
      </c>
      <c r="D213" s="155" t="s">
        <v>2507</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2500</v>
      </c>
      <c r="B214" s="151" t="s">
        <v>2503</v>
      </c>
      <c r="C214" s="152" t="s">
        <v>2508</v>
      </c>
      <c r="D214" s="155" t="s">
        <v>2509</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2500</v>
      </c>
      <c r="B215" s="151" t="s">
        <v>2503</v>
      </c>
      <c r="C215" s="152" t="s">
        <v>2510</v>
      </c>
      <c r="D215" s="155" t="s">
        <v>2511</v>
      </c>
      <c r="E215" s="158" t="s">
        <v>2512</v>
      </c>
      <c r="F215" s="161" t="s">
        <v>1976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2500</v>
      </c>
      <c r="B216" s="151" t="s">
        <v>2503</v>
      </c>
      <c r="C216" s="152" t="s">
        <v>2513</v>
      </c>
      <c r="D216" s="155" t="s">
        <v>2514</v>
      </c>
      <c r="E216" s="158" t="s">
        <v>2515</v>
      </c>
      <c r="F216" s="161" t="s">
        <v>1972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2500</v>
      </c>
      <c r="B217" s="150" t="s">
        <v>2461</v>
      </c>
      <c r="C217" s="148" t="s">
        <v>2516</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2500</v>
      </c>
      <c r="B218" s="151" t="s">
        <v>2461</v>
      </c>
      <c r="C218" s="152" t="s">
        <v>2517</v>
      </c>
      <c r="D218" s="155" t="s">
        <v>2518</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2500</v>
      </c>
      <c r="B219" s="151" t="s">
        <v>2461</v>
      </c>
      <c r="C219" s="152" t="s">
        <v>2519</v>
      </c>
      <c r="D219" s="155" t="s">
        <v>2520</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2500</v>
      </c>
      <c r="B220" s="150" t="s">
        <v>2521</v>
      </c>
      <c r="C220" s="148" t="s">
        <v>2522</v>
      </c>
      <c r="D220" s="154" t="s">
        <v>2523</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2500</v>
      </c>
      <c r="B221" s="151" t="s">
        <v>2521</v>
      </c>
      <c r="C221" s="152" t="s">
        <v>2524</v>
      </c>
      <c r="D221" s="155" t="s">
        <v>2525</v>
      </c>
      <c r="E221" s="158" t="s">
        <v>2526</v>
      </c>
      <c r="F221" s="161" t="s">
        <v>1972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2500</v>
      </c>
      <c r="B222" s="151" t="s">
        <v>2521</v>
      </c>
      <c r="C222" s="152" t="s">
        <v>2527</v>
      </c>
      <c r="D222" s="155" t="s">
        <v>2528</v>
      </c>
      <c r="E222" s="158" t="s">
        <v>2529</v>
      </c>
      <c r="F222" s="161" t="s">
        <v>1972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2500</v>
      </c>
      <c r="B223" s="151" t="s">
        <v>2521</v>
      </c>
      <c r="C223" s="152" t="s">
        <v>2530</v>
      </c>
      <c r="D223" s="155" t="s">
        <v>2531</v>
      </c>
      <c r="E223" s="158" t="s">
        <v>2532</v>
      </c>
      <c r="F223" s="161" t="s">
        <v>1972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2500</v>
      </c>
      <c r="B224" s="151" t="s">
        <v>2521</v>
      </c>
      <c r="C224" s="152" t="s">
        <v>2533</v>
      </c>
      <c r="D224" s="155" t="s">
        <v>2534</v>
      </c>
      <c r="E224" s="158" t="s">
        <v>2535</v>
      </c>
      <c r="F224" s="161" t="s">
        <v>1972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2500</v>
      </c>
      <c r="B225" s="151" t="s">
        <v>2521</v>
      </c>
      <c r="C225" s="152" t="s">
        <v>2536</v>
      </c>
      <c r="D225" s="155" t="s">
        <v>2537</v>
      </c>
      <c r="E225" s="158" t="s">
        <v>2538</v>
      </c>
      <c r="F225" s="161" t="s">
        <v>1972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2500</v>
      </c>
      <c r="B226" s="168" t="s">
        <v>2521</v>
      </c>
      <c r="C226" s="169" t="s">
        <v>2539</v>
      </c>
      <c r="D226" s="170" t="s">
        <v>2540</v>
      </c>
      <c r="E226" s="171" t="s">
        <v>2541</v>
      </c>
      <c r="F226" s="172" t="s">
        <v>1972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55" t="s">
        <v>85</v>
      </c>
      <c r="B230" s="255"/>
      <c r="C230" s="255"/>
      <c r="D230" s="25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IFERROR(INDEX('Recommendations'!$G$2:$G$14, MATCH(H2,'Recommendations'!$A$2:$A$14,0))="Implemented", FALSE))</xm:f>
            <x14:dxf>
              <font>
                <color rgb="FF000000"/>
              </font>
              <fill>
                <patternFill>
                  <bgColor rgb="FF3C7D22"/>
                </patternFill>
              </fill>
            </x14:dxf>
          </x14:cfRule>
          <x14:cfRule type="expression" priority="2" id="{00000000-000E-0000-0700-000002000000}">
            <xm:f>AND(H2&lt;&gt;"", IFERROR(INDEX('Recommendations'!$G$2:$G$14, MATCH(H2,'Recommendations'!$A$2:$A$14,0))="Compensated", FALSE))</xm:f>
            <x14:dxf>
              <font>
                <color rgb="FF000000"/>
              </font>
              <fill>
                <patternFill>
                  <bgColor rgb="FFC6E0B4"/>
                </patternFill>
              </fill>
            </x14:dxf>
          </x14:cfRule>
          <x14:cfRule type="expression" priority="3" id="{00000000-000E-0000-0700-000003000000}">
            <xm:f>AND(H2&lt;&gt;"", IFERROR(INDEX('Recommendations'!$G$2:$G$14, MATCH(H2,'Recommendations'!$A$2:$A$14,0))="Testing", FALSE))</xm:f>
            <x14:dxf>
              <font>
                <color rgb="FF000000"/>
              </font>
              <fill>
                <patternFill>
                  <bgColor rgb="FFFFC000"/>
                </patternFill>
              </fill>
            </x14:dxf>
          </x14:cfRule>
          <x14:cfRule type="expression" priority="4" id="{00000000-000E-0000-0700-000004000000}">
            <xm:f>AND(H2&lt;&gt;"", IFERROR(INDEX('Recommendations'!$G$2:$G$14, MATCH(H2,'Recommendations'!$A$2:$A$14,0))="Failed", FALSE))</xm:f>
            <x14:dxf>
              <font>
                <color rgb="FF000000"/>
              </font>
              <fill>
                <patternFill>
                  <bgColor rgb="FFD82891"/>
                </patternFill>
              </fill>
            </x14:dxf>
          </x14:cfRule>
          <x14:cfRule type="expression" priority="5" id="{00000000-000E-0000-0700-000005000000}">
            <xm:f>AND(H2&lt;&gt;"", IFERROR(INDEX('Recommendations'!$G$2:$G$14, MATCH(H2,'Recommendations'!$A$2:$A$14,0))="Risk Accepted", FALSE))</xm:f>
            <x14:dxf>
              <font>
                <color rgb="FF000000"/>
              </font>
              <fill>
                <patternFill>
                  <bgColor rgb="FFD9D9D9"/>
                </patternFill>
              </fill>
            </x14:dxf>
          </x14:cfRule>
          <x14:cfRule type="expression" priority="6" id="{00000000-000E-0000-0700-000006000000}">
            <xm:f>AND(H2&lt;&gt;"", IFERROR(INDEX('Recommendations'!$G$2:$G$14, MATCH(H2,'Recommendations'!$A$2:$A$14,0))="N/A",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1959</v>
      </c>
      <c r="B1" s="207" t="s">
        <v>2542</v>
      </c>
      <c r="C1" s="207" t="s">
        <v>2543</v>
      </c>
      <c r="D1" s="207" t="s">
        <v>2544</v>
      </c>
      <c r="E1" s="207" t="s">
        <v>1268</v>
      </c>
      <c r="F1" s="207" t="s">
        <v>327</v>
      </c>
      <c r="G1" s="207" t="s">
        <v>328</v>
      </c>
      <c r="H1" s="207" t="s">
        <v>329</v>
      </c>
      <c r="I1" s="207" t="s">
        <v>330</v>
      </c>
      <c r="J1" s="207" t="s">
        <v>331</v>
      </c>
      <c r="K1" s="207" t="s">
        <v>332</v>
      </c>
      <c r="L1" s="207" t="s">
        <v>333</v>
      </c>
      <c r="M1" s="207" t="s">
        <v>334</v>
      </c>
      <c r="N1" s="207" t="s">
        <v>335</v>
      </c>
      <c r="O1" s="207" t="s">
        <v>336</v>
      </c>
      <c r="P1" s="207" t="s">
        <v>337</v>
      </c>
      <c r="Q1" s="207" t="s">
        <v>338</v>
      </c>
      <c r="R1" s="207" t="s">
        <v>339</v>
      </c>
      <c r="S1" s="207" t="s">
        <v>340</v>
      </c>
      <c r="T1" s="207" t="s">
        <v>341</v>
      </c>
      <c r="U1" s="207" t="s">
        <v>342</v>
      </c>
      <c r="V1" s="207" t="s">
        <v>343</v>
      </c>
      <c r="W1" s="207" t="s">
        <v>344</v>
      </c>
      <c r="X1" s="207" t="s">
        <v>345</v>
      </c>
      <c r="Y1" s="207" t="s">
        <v>346</v>
      </c>
      <c r="Z1" s="207" t="s">
        <v>347</v>
      </c>
      <c r="AA1" s="207" t="s">
        <v>348</v>
      </c>
      <c r="AB1" s="207" t="s">
        <v>349</v>
      </c>
      <c r="AC1" s="207" t="s">
        <v>350</v>
      </c>
      <c r="AD1" s="207" t="s">
        <v>351</v>
      </c>
      <c r="AE1" s="207" t="s">
        <v>352</v>
      </c>
      <c r="AF1" s="207" t="s">
        <v>353</v>
      </c>
      <c r="AG1" s="207" t="s">
        <v>354</v>
      </c>
      <c r="AH1" s="207" t="s">
        <v>355</v>
      </c>
      <c r="AI1" s="207" t="s">
        <v>356</v>
      </c>
      <c r="AJ1" s="207" t="s">
        <v>357</v>
      </c>
      <c r="AK1" s="207" t="s">
        <v>358</v>
      </c>
      <c r="AL1" s="207" t="s">
        <v>359</v>
      </c>
      <c r="AM1" s="207" t="s">
        <v>360</v>
      </c>
      <c r="AN1" s="207" t="s">
        <v>361</v>
      </c>
      <c r="AO1" s="207" t="s">
        <v>362</v>
      </c>
      <c r="AP1" s="207" t="s">
        <v>363</v>
      </c>
      <c r="AQ1" s="207" t="s">
        <v>364</v>
      </c>
      <c r="AR1" s="207" t="s">
        <v>365</v>
      </c>
      <c r="AS1" s="207" t="s">
        <v>366</v>
      </c>
      <c r="AT1" s="208" t="s">
        <v>367</v>
      </c>
    </row>
    <row r="2" spans="1:46" ht="60" customHeight="1" outlineLevel="1" x14ac:dyDescent="0.35">
      <c r="A2" s="200" t="s">
        <v>169</v>
      </c>
      <c r="B2" s="186" t="s">
        <v>2545</v>
      </c>
      <c r="C2" s="186"/>
      <c r="D2" s="189" t="s">
        <v>2546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169</v>
      </c>
      <c r="B3" s="187" t="s">
        <v>2545</v>
      </c>
      <c r="C3" s="188" t="s">
        <v>2547</v>
      </c>
      <c r="D3" s="190" t="s">
        <v>2548</v>
      </c>
      <c r="E3" s="190" t="s">
        <v>2549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169</v>
      </c>
      <c r="B4" s="187" t="s">
        <v>2545</v>
      </c>
      <c r="C4" s="188" t="s">
        <v>2550</v>
      </c>
      <c r="D4" s="190" t="s">
        <v>2551</v>
      </c>
      <c r="E4" s="190" t="s">
        <v>2552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169</v>
      </c>
      <c r="B5" s="187" t="s">
        <v>2545</v>
      </c>
      <c r="C5" s="188" t="s">
        <v>2553</v>
      </c>
      <c r="D5" s="190" t="s">
        <v>2554</v>
      </c>
      <c r="E5" s="190" t="s">
        <v>2555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169</v>
      </c>
      <c r="B6" s="187" t="s">
        <v>2545</v>
      </c>
      <c r="C6" s="188" t="s">
        <v>2556</v>
      </c>
      <c r="D6" s="190" t="s">
        <v>2557</v>
      </c>
      <c r="E6" s="190" t="s">
        <v>2558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169</v>
      </c>
      <c r="B7" s="187" t="s">
        <v>2545</v>
      </c>
      <c r="C7" s="188" t="s">
        <v>2559</v>
      </c>
      <c r="D7" s="190" t="s">
        <v>2560</v>
      </c>
      <c r="E7" s="190" t="s">
        <v>2561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169</v>
      </c>
      <c r="B8" s="187" t="s">
        <v>2545</v>
      </c>
      <c r="C8" s="188" t="s">
        <v>2562</v>
      </c>
      <c r="D8" s="190" t="s">
        <v>2563</v>
      </c>
      <c r="E8" s="190" t="s">
        <v>2564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169</v>
      </c>
      <c r="B9" s="187" t="s">
        <v>2545</v>
      </c>
      <c r="C9" s="188" t="s">
        <v>2565</v>
      </c>
      <c r="D9" s="190" t="s">
        <v>2566</v>
      </c>
      <c r="E9" s="190" t="s">
        <v>2567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169</v>
      </c>
      <c r="B10" s="187" t="s">
        <v>2545</v>
      </c>
      <c r="C10" s="188" t="s">
        <v>2568</v>
      </c>
      <c r="D10" s="190" t="s">
        <v>2569</v>
      </c>
      <c r="E10" s="190" t="s">
        <v>2570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169</v>
      </c>
      <c r="B11" s="187" t="s">
        <v>2545</v>
      </c>
      <c r="C11" s="188" t="s">
        <v>2571</v>
      </c>
      <c r="D11" s="190" t="s">
        <v>2572</v>
      </c>
      <c r="E11" s="190" t="s">
        <v>2573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169</v>
      </c>
      <c r="B12" s="187" t="s">
        <v>2545</v>
      </c>
      <c r="C12" s="188" t="s">
        <v>2574</v>
      </c>
      <c r="D12" s="190" t="s">
        <v>2575</v>
      </c>
      <c r="E12" s="190" t="s">
        <v>2576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169</v>
      </c>
      <c r="B13" s="187" t="s">
        <v>2545</v>
      </c>
      <c r="C13" s="188" t="s">
        <v>2577</v>
      </c>
      <c r="D13" s="190" t="s">
        <v>2578</v>
      </c>
      <c r="E13" s="190" t="s">
        <v>2579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169</v>
      </c>
      <c r="B14" s="187" t="s">
        <v>2545</v>
      </c>
      <c r="C14" s="188" t="s">
        <v>2580</v>
      </c>
      <c r="D14" s="190" t="s">
        <v>2581</v>
      </c>
      <c r="E14" s="190" t="s">
        <v>2582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169</v>
      </c>
      <c r="B15" s="187" t="s">
        <v>2545</v>
      </c>
      <c r="C15" s="188" t="s">
        <v>2583</v>
      </c>
      <c r="D15" s="190" t="s">
        <v>2584</v>
      </c>
      <c r="E15" s="190" t="s">
        <v>2585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169</v>
      </c>
      <c r="B16" s="187" t="s">
        <v>2545</v>
      </c>
      <c r="C16" s="188" t="s">
        <v>2586</v>
      </c>
      <c r="D16" s="190" t="s">
        <v>2587</v>
      </c>
      <c r="E16" s="190" t="s">
        <v>2588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169</v>
      </c>
      <c r="B17" s="187" t="s">
        <v>2545</v>
      </c>
      <c r="C17" s="188" t="s">
        <v>2589</v>
      </c>
      <c r="D17" s="190" t="s">
        <v>2590</v>
      </c>
      <c r="E17" s="190" t="s">
        <v>2591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169</v>
      </c>
      <c r="B18" s="187" t="s">
        <v>2545</v>
      </c>
      <c r="C18" s="188" t="s">
        <v>2592</v>
      </c>
      <c r="D18" s="190" t="s">
        <v>2593</v>
      </c>
      <c r="E18" s="190" t="s">
        <v>2594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169</v>
      </c>
      <c r="B19" s="186" t="s">
        <v>2595</v>
      </c>
      <c r="C19" s="186"/>
      <c r="D19" s="189" t="s">
        <v>2596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169</v>
      </c>
      <c r="B20" s="187" t="s">
        <v>2595</v>
      </c>
      <c r="C20" s="188" t="s">
        <v>2597</v>
      </c>
      <c r="D20" s="190" t="s">
        <v>2598</v>
      </c>
      <c r="E20" s="190" t="s">
        <v>2599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169</v>
      </c>
      <c r="B21" s="187" t="s">
        <v>2595</v>
      </c>
      <c r="C21" s="188" t="s">
        <v>2600</v>
      </c>
      <c r="D21" s="190" t="s">
        <v>2601</v>
      </c>
      <c r="E21" s="190" t="s">
        <v>2602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169</v>
      </c>
      <c r="B22" s="187" t="s">
        <v>2595</v>
      </c>
      <c r="C22" s="188" t="s">
        <v>2603</v>
      </c>
      <c r="D22" s="190" t="s">
        <v>2604</v>
      </c>
      <c r="E22" s="190" t="s">
        <v>2605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169</v>
      </c>
      <c r="B23" s="187" t="s">
        <v>2595</v>
      </c>
      <c r="C23" s="188" t="s">
        <v>2606</v>
      </c>
      <c r="D23" s="190" t="s">
        <v>2607</v>
      </c>
      <c r="E23" s="190" t="s">
        <v>2608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169</v>
      </c>
      <c r="B24" s="187" t="s">
        <v>2595</v>
      </c>
      <c r="C24" s="188" t="s">
        <v>2609</v>
      </c>
      <c r="D24" s="190" t="s">
        <v>2610</v>
      </c>
      <c r="E24" s="190" t="s">
        <v>2611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169</v>
      </c>
      <c r="B25" s="187" t="s">
        <v>2595</v>
      </c>
      <c r="C25" s="188" t="s">
        <v>2612</v>
      </c>
      <c r="D25" s="190" t="s">
        <v>2613</v>
      </c>
      <c r="E25" s="190" t="s">
        <v>2614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169</v>
      </c>
      <c r="B26" s="187" t="s">
        <v>2595</v>
      </c>
      <c r="C26" s="188" t="s">
        <v>2615</v>
      </c>
      <c r="D26" s="190" t="s">
        <v>2616</v>
      </c>
      <c r="E26" s="190" t="s">
        <v>2617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169</v>
      </c>
      <c r="B27" s="187" t="s">
        <v>2595</v>
      </c>
      <c r="C27" s="188" t="s">
        <v>2618</v>
      </c>
      <c r="D27" s="190" t="s">
        <v>2619</v>
      </c>
      <c r="E27" s="190" t="s">
        <v>2620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169</v>
      </c>
      <c r="B28" s="187" t="s">
        <v>2595</v>
      </c>
      <c r="C28" s="188" t="s">
        <v>2621</v>
      </c>
      <c r="D28" s="190" t="s">
        <v>2622</v>
      </c>
      <c r="E28" s="190" t="s">
        <v>2623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169</v>
      </c>
      <c r="B29" s="187" t="s">
        <v>2595</v>
      </c>
      <c r="C29" s="188" t="s">
        <v>2624</v>
      </c>
      <c r="D29" s="190" t="s">
        <v>2625</v>
      </c>
      <c r="E29" s="190" t="s">
        <v>2626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169</v>
      </c>
      <c r="B30" s="187" t="s">
        <v>2595</v>
      </c>
      <c r="C30" s="188" t="s">
        <v>2627</v>
      </c>
      <c r="D30" s="190" t="s">
        <v>2628</v>
      </c>
      <c r="E30" s="190" t="s">
        <v>2629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169</v>
      </c>
      <c r="B31" s="187" t="s">
        <v>2595</v>
      </c>
      <c r="C31" s="188" t="s">
        <v>2630</v>
      </c>
      <c r="D31" s="190" t="s">
        <v>2631</v>
      </c>
      <c r="E31" s="190" t="s">
        <v>2632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2633</v>
      </c>
      <c r="B32" s="186"/>
      <c r="C32" s="186"/>
      <c r="D32" s="189" t="s">
        <v>2634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2633</v>
      </c>
      <c r="B33" s="187"/>
      <c r="C33" s="188" t="s">
        <v>2635</v>
      </c>
      <c r="D33" s="190" t="s">
        <v>2636</v>
      </c>
      <c r="E33" s="190" t="s">
        <v>2637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2633</v>
      </c>
      <c r="B34" s="187"/>
      <c r="C34" s="188" t="s">
        <v>2638</v>
      </c>
      <c r="D34" s="190" t="s">
        <v>2639</v>
      </c>
      <c r="E34" s="190" t="s">
        <v>2640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2633</v>
      </c>
      <c r="B35" s="187"/>
      <c r="C35" s="188" t="s">
        <v>2641</v>
      </c>
      <c r="D35" s="190" t="s">
        <v>2642</v>
      </c>
      <c r="E35" s="190" t="s">
        <v>2643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2633</v>
      </c>
      <c r="B36" s="186" t="s">
        <v>2644</v>
      </c>
      <c r="C36" s="186"/>
      <c r="D36" s="189" t="s">
        <v>2645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2633</v>
      </c>
      <c r="B37" s="187" t="s">
        <v>2644</v>
      </c>
      <c r="C37" s="188" t="s">
        <v>2646</v>
      </c>
      <c r="D37" s="190" t="s">
        <v>2647</v>
      </c>
      <c r="E37" s="190" t="s">
        <v>2648</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2633</v>
      </c>
      <c r="B38" s="187" t="s">
        <v>2644</v>
      </c>
      <c r="C38" s="188" t="s">
        <v>2649</v>
      </c>
      <c r="D38" s="190" t="s">
        <v>2650</v>
      </c>
      <c r="E38" s="190" t="s">
        <v>2651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2633</v>
      </c>
      <c r="B39" s="187" t="s">
        <v>2644</v>
      </c>
      <c r="C39" s="188" t="s">
        <v>2652</v>
      </c>
      <c r="D39" s="190" t="s">
        <v>2653</v>
      </c>
      <c r="E39" s="190" t="s">
        <v>2654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2633</v>
      </c>
      <c r="B40" s="187" t="s">
        <v>2644</v>
      </c>
      <c r="C40" s="188" t="s">
        <v>2655</v>
      </c>
      <c r="D40" s="190" t="s">
        <v>2656</v>
      </c>
      <c r="E40" s="190" t="s">
        <v>2657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2633</v>
      </c>
      <c r="B41" s="187" t="s">
        <v>2644</v>
      </c>
      <c r="C41" s="188" t="s">
        <v>2658</v>
      </c>
      <c r="D41" s="190" t="s">
        <v>2659</v>
      </c>
      <c r="E41" s="190" t="s">
        <v>2660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2633</v>
      </c>
      <c r="B42" s="187" t="s">
        <v>2644</v>
      </c>
      <c r="C42" s="188" t="s">
        <v>2661</v>
      </c>
      <c r="D42" s="190" t="s">
        <v>2662</v>
      </c>
      <c r="E42" s="190" t="s">
        <v>2663</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2633</v>
      </c>
      <c r="B43" s="187" t="s">
        <v>2644</v>
      </c>
      <c r="C43" s="188" t="s">
        <v>2664</v>
      </c>
      <c r="D43" s="190" t="s">
        <v>2665</v>
      </c>
      <c r="E43" s="190" t="s">
        <v>2666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2633</v>
      </c>
      <c r="B44" s="187" t="s">
        <v>2644</v>
      </c>
      <c r="C44" s="188" t="s">
        <v>2667</v>
      </c>
      <c r="D44" s="190" t="s">
        <v>2668</v>
      </c>
      <c r="E44" s="190" t="s">
        <v>2669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2633</v>
      </c>
      <c r="B45" s="187" t="s">
        <v>2644</v>
      </c>
      <c r="C45" s="188" t="s">
        <v>2670</v>
      </c>
      <c r="D45" s="190" t="s">
        <v>2671</v>
      </c>
      <c r="E45" s="190" t="s">
        <v>2672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2633</v>
      </c>
      <c r="B46" s="187" t="s">
        <v>2644</v>
      </c>
      <c r="C46" s="188" t="s">
        <v>2673</v>
      </c>
      <c r="D46" s="190" t="s">
        <v>2674</v>
      </c>
      <c r="E46" s="190" t="s">
        <v>2675</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2633</v>
      </c>
      <c r="B47" s="187" t="s">
        <v>2644</v>
      </c>
      <c r="C47" s="188" t="s">
        <v>2676</v>
      </c>
      <c r="D47" s="190" t="s">
        <v>2677</v>
      </c>
      <c r="E47" s="190" t="s">
        <v>2678</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2633</v>
      </c>
      <c r="B48" s="187" t="s">
        <v>2644</v>
      </c>
      <c r="C48" s="188" t="s">
        <v>2679</v>
      </c>
      <c r="D48" s="190" t="s">
        <v>2680</v>
      </c>
      <c r="E48" s="190" t="s">
        <v>2681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2633</v>
      </c>
      <c r="B49" s="187" t="s">
        <v>2644</v>
      </c>
      <c r="C49" s="188" t="s">
        <v>2682</v>
      </c>
      <c r="D49" s="190" t="s">
        <v>2683</v>
      </c>
      <c r="E49" s="190" t="s">
        <v>2684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2633</v>
      </c>
      <c r="B50" s="187" t="s">
        <v>2644</v>
      </c>
      <c r="C50" s="188" t="s">
        <v>2685</v>
      </c>
      <c r="D50" s="190" t="s">
        <v>2686</v>
      </c>
      <c r="E50" s="190" t="s">
        <v>2687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2633</v>
      </c>
      <c r="B51" s="186" t="s">
        <v>2688</v>
      </c>
      <c r="C51" s="186"/>
      <c r="D51" s="189" t="s">
        <v>2689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2633</v>
      </c>
      <c r="B52" s="187" t="s">
        <v>2688</v>
      </c>
      <c r="C52" s="188" t="s">
        <v>2690</v>
      </c>
      <c r="D52" s="190" t="s">
        <v>2691</v>
      </c>
      <c r="E52" s="190" t="s">
        <v>2692</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2633</v>
      </c>
      <c r="B53" s="187" t="s">
        <v>2688</v>
      </c>
      <c r="C53" s="188" t="s">
        <v>2693</v>
      </c>
      <c r="D53" s="190" t="s">
        <v>2694</v>
      </c>
      <c r="E53" s="190" t="s">
        <v>2695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2633</v>
      </c>
      <c r="B54" s="187" t="s">
        <v>2688</v>
      </c>
      <c r="C54" s="188" t="s">
        <v>2696</v>
      </c>
      <c r="D54" s="190" t="s">
        <v>2697</v>
      </c>
      <c r="E54" s="190" t="s">
        <v>2698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2633</v>
      </c>
      <c r="B55" s="187" t="s">
        <v>2688</v>
      </c>
      <c r="C55" s="188" t="s">
        <v>2699</v>
      </c>
      <c r="D55" s="190" t="s">
        <v>2700</v>
      </c>
      <c r="E55" s="190" t="s">
        <v>2701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2633</v>
      </c>
      <c r="B56" s="187" t="s">
        <v>2688</v>
      </c>
      <c r="C56" s="188" t="s">
        <v>2702</v>
      </c>
      <c r="D56" s="190" t="s">
        <v>2703</v>
      </c>
      <c r="E56" s="190" t="s">
        <v>2704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2633</v>
      </c>
      <c r="B57" s="187" t="s">
        <v>2688</v>
      </c>
      <c r="C57" s="188" t="s">
        <v>2705</v>
      </c>
      <c r="D57" s="190" t="s">
        <v>2706</v>
      </c>
      <c r="E57" s="190" t="s">
        <v>2707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2633</v>
      </c>
      <c r="B58" s="187" t="s">
        <v>2688</v>
      </c>
      <c r="C58" s="188" t="s">
        <v>2708</v>
      </c>
      <c r="D58" s="190" t="s">
        <v>2709</v>
      </c>
      <c r="E58" s="190" t="s">
        <v>2710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2633</v>
      </c>
      <c r="B59" s="187" t="s">
        <v>2688</v>
      </c>
      <c r="C59" s="188" t="s">
        <v>2711</v>
      </c>
      <c r="D59" s="190" t="s">
        <v>2712</v>
      </c>
      <c r="E59" s="190" t="s">
        <v>2713</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2633</v>
      </c>
      <c r="B60" s="187" t="s">
        <v>2714</v>
      </c>
      <c r="C60" s="188" t="s">
        <v>2715</v>
      </c>
      <c r="D60" s="190" t="s">
        <v>2716</v>
      </c>
      <c r="E60" s="190" t="s">
        <v>2717</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2633</v>
      </c>
      <c r="B61" s="187" t="s">
        <v>2714</v>
      </c>
      <c r="C61" s="188" t="s">
        <v>2718</v>
      </c>
      <c r="D61" s="190" t="s">
        <v>2719</v>
      </c>
      <c r="E61" s="190" t="s">
        <v>2720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2633</v>
      </c>
      <c r="B62" s="186" t="s">
        <v>2721</v>
      </c>
      <c r="C62" s="186"/>
      <c r="D62" s="189" t="s">
        <v>2722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2633</v>
      </c>
      <c r="B63" s="187" t="s">
        <v>2721</v>
      </c>
      <c r="C63" s="188" t="s">
        <v>2723</v>
      </c>
      <c r="D63" s="190" t="s">
        <v>2724</v>
      </c>
      <c r="E63" s="190" t="s">
        <v>2725</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2633</v>
      </c>
      <c r="B64" s="187" t="s">
        <v>2721</v>
      </c>
      <c r="C64" s="188" t="s">
        <v>2726</v>
      </c>
      <c r="D64" s="190" t="s">
        <v>2727</v>
      </c>
      <c r="E64" s="190" t="s">
        <v>2728</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2633</v>
      </c>
      <c r="B65" s="187" t="s">
        <v>2721</v>
      </c>
      <c r="C65" s="188" t="s">
        <v>2729</v>
      </c>
      <c r="D65" s="190" t="s">
        <v>2730</v>
      </c>
      <c r="E65" s="190" t="s">
        <v>2731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2633</v>
      </c>
      <c r="B66" s="187" t="s">
        <v>2721</v>
      </c>
      <c r="C66" s="188" t="s">
        <v>2732</v>
      </c>
      <c r="D66" s="190" t="s">
        <v>2733</v>
      </c>
      <c r="E66" s="190" t="s">
        <v>2734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2633</v>
      </c>
      <c r="B67" s="187" t="s">
        <v>2721</v>
      </c>
      <c r="C67" s="188" t="s">
        <v>2735</v>
      </c>
      <c r="D67" s="190" t="s">
        <v>2736</v>
      </c>
      <c r="E67" s="190" t="s">
        <v>2737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2633</v>
      </c>
      <c r="B68" s="187" t="s">
        <v>2721</v>
      </c>
      <c r="C68" s="188" t="s">
        <v>2738</v>
      </c>
      <c r="D68" s="190" t="s">
        <v>2739</v>
      </c>
      <c r="E68" s="190" t="s">
        <v>2740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2633</v>
      </c>
      <c r="B69" s="187" t="s">
        <v>2721</v>
      </c>
      <c r="C69" s="188" t="s">
        <v>2741</v>
      </c>
      <c r="D69" s="190" t="s">
        <v>2742</v>
      </c>
      <c r="E69" s="190" t="s">
        <v>2743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2633</v>
      </c>
      <c r="B70" s="187" t="s">
        <v>2721</v>
      </c>
      <c r="C70" s="188" t="s">
        <v>2744</v>
      </c>
      <c r="D70" s="190" t="s">
        <v>2745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2633</v>
      </c>
      <c r="B71" s="187" t="s">
        <v>2721</v>
      </c>
      <c r="C71" s="188" t="s">
        <v>2746</v>
      </c>
      <c r="D71" s="190" t="s">
        <v>2747</v>
      </c>
      <c r="E71" s="190" t="s">
        <v>2748</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2633</v>
      </c>
      <c r="B72" s="187" t="s">
        <v>2721</v>
      </c>
      <c r="C72" s="188" t="s">
        <v>2749</v>
      </c>
      <c r="D72" s="190" t="s">
        <v>2750</v>
      </c>
      <c r="E72" s="190" t="s">
        <v>2751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2633</v>
      </c>
      <c r="B73" s="187" t="s">
        <v>2721</v>
      </c>
      <c r="C73" s="188" t="s">
        <v>2752</v>
      </c>
      <c r="D73" s="190" t="s">
        <v>2753</v>
      </c>
      <c r="E73" s="190" t="s">
        <v>2754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2633</v>
      </c>
      <c r="B74" s="187" t="s">
        <v>2721</v>
      </c>
      <c r="C74" s="188" t="s">
        <v>2755</v>
      </c>
      <c r="D74" s="190" t="s">
        <v>2756</v>
      </c>
      <c r="E74" s="190" t="s">
        <v>2757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2633</v>
      </c>
      <c r="B75" s="187" t="s">
        <v>2721</v>
      </c>
      <c r="C75" s="188" t="s">
        <v>2758</v>
      </c>
      <c r="D75" s="190" t="s">
        <v>2759</v>
      </c>
      <c r="E75" s="190" t="s">
        <v>2760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2633</v>
      </c>
      <c r="B76" s="187" t="s">
        <v>2721</v>
      </c>
      <c r="C76" s="188" t="s">
        <v>2761</v>
      </c>
      <c r="D76" s="190" t="s">
        <v>2762</v>
      </c>
      <c r="E76" s="190" t="s">
        <v>2763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2633</v>
      </c>
      <c r="B77" s="187" t="s">
        <v>2721</v>
      </c>
      <c r="C77" s="188" t="s">
        <v>2764</v>
      </c>
      <c r="D77" s="190" t="s">
        <v>2765</v>
      </c>
      <c r="E77" s="190" t="s">
        <v>2766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2633</v>
      </c>
      <c r="B78" s="187" t="s">
        <v>2721</v>
      </c>
      <c r="C78" s="188" t="s">
        <v>2767</v>
      </c>
      <c r="D78" s="190" t="s">
        <v>2768</v>
      </c>
      <c r="E78" s="190" t="s">
        <v>2769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2633</v>
      </c>
      <c r="B79" s="186" t="s">
        <v>2721</v>
      </c>
      <c r="C79" s="186"/>
      <c r="D79" s="189" t="s">
        <v>2770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2771</v>
      </c>
      <c r="B80" s="187"/>
      <c r="C80" s="188" t="s">
        <v>2772</v>
      </c>
      <c r="D80" s="190" t="s">
        <v>2773</v>
      </c>
      <c r="E80" s="190" t="s">
        <v>2774</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2771</v>
      </c>
      <c r="B81" s="187"/>
      <c r="C81" s="188" t="s">
        <v>2775</v>
      </c>
      <c r="D81" s="190" t="s">
        <v>2776</v>
      </c>
      <c r="E81" s="190" t="s">
        <v>2777</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2771</v>
      </c>
      <c r="B82" s="187"/>
      <c r="C82" s="188" t="s">
        <v>2778</v>
      </c>
      <c r="D82" s="190" t="s">
        <v>2779</v>
      </c>
      <c r="E82" s="190" t="s">
        <v>2780</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2771</v>
      </c>
      <c r="B83" s="187"/>
      <c r="C83" s="188" t="s">
        <v>2781</v>
      </c>
      <c r="D83" s="190" t="s">
        <v>2782</v>
      </c>
      <c r="E83" s="190" t="s">
        <v>2783</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2771</v>
      </c>
      <c r="B84" s="186"/>
      <c r="C84" s="186"/>
      <c r="D84" s="189" t="s">
        <v>2784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2785</v>
      </c>
      <c r="B85" s="187"/>
      <c r="C85" s="188" t="s">
        <v>2786</v>
      </c>
      <c r="D85" s="190" t="s">
        <v>2787</v>
      </c>
      <c r="E85" s="190" t="s">
        <v>2788</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2785</v>
      </c>
      <c r="B86" s="187"/>
      <c r="C86" s="188" t="s">
        <v>2789</v>
      </c>
      <c r="D86" s="190" t="s">
        <v>2790</v>
      </c>
      <c r="E86" s="190" t="s">
        <v>2791</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2785</v>
      </c>
      <c r="B87" s="187"/>
      <c r="C87" s="188" t="s">
        <v>2792</v>
      </c>
      <c r="D87" s="190" t="s">
        <v>2793</v>
      </c>
      <c r="E87" s="190" t="s">
        <v>2794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2785</v>
      </c>
      <c r="B88" s="187"/>
      <c r="C88" s="188" t="s">
        <v>2795</v>
      </c>
      <c r="D88" s="190" t="s">
        <v>2796</v>
      </c>
      <c r="E88" s="190" t="s">
        <v>2797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2785</v>
      </c>
      <c r="B89" s="187"/>
      <c r="C89" s="188" t="s">
        <v>2798</v>
      </c>
      <c r="D89" s="190" t="s">
        <v>2799</v>
      </c>
      <c r="E89" s="190" t="s">
        <v>2800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2785</v>
      </c>
      <c r="B90" s="186" t="s">
        <v>2801</v>
      </c>
      <c r="C90" s="186"/>
      <c r="D90" s="189" t="s">
        <v>2802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2785</v>
      </c>
      <c r="B91" s="187" t="s">
        <v>2801</v>
      </c>
      <c r="C91" s="188" t="s">
        <v>2803</v>
      </c>
      <c r="D91" s="190" t="s">
        <v>2804</v>
      </c>
      <c r="E91" s="190" t="s">
        <v>2805</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2785</v>
      </c>
      <c r="B92" s="187" t="s">
        <v>2801</v>
      </c>
      <c r="C92" s="188" t="s">
        <v>2806</v>
      </c>
      <c r="D92" s="190" t="s">
        <v>2807</v>
      </c>
      <c r="E92" s="190" t="s">
        <v>2808</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2801</v>
      </c>
      <c r="C93" s="188" t="s">
        <v>2809</v>
      </c>
      <c r="D93" s="190" t="s">
        <v>2810</v>
      </c>
      <c r="E93" s="190" t="s">
        <v>2811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2801</v>
      </c>
      <c r="C94" s="188" t="s">
        <v>2812</v>
      </c>
      <c r="D94" s="190" t="s">
        <v>2813</v>
      </c>
      <c r="E94" s="190" t="s">
        <v>2814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2801</v>
      </c>
      <c r="C95" s="188" t="s">
        <v>2815</v>
      </c>
      <c r="D95" s="190" t="s">
        <v>2816</v>
      </c>
      <c r="E95" s="190" t="s">
        <v>2817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2801</v>
      </c>
      <c r="C96" s="188" t="s">
        <v>2818</v>
      </c>
      <c r="D96" s="190" t="s">
        <v>2819</v>
      </c>
      <c r="E96" s="190" t="s">
        <v>2820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2801</v>
      </c>
      <c r="C97" s="188" t="s">
        <v>2821</v>
      </c>
      <c r="D97" s="190" t="s">
        <v>2822</v>
      </c>
      <c r="E97" s="190" t="s">
        <v>2823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2801</v>
      </c>
      <c r="C98" s="188" t="s">
        <v>2824</v>
      </c>
      <c r="D98" s="190" t="s">
        <v>2825</v>
      </c>
      <c r="E98" s="190" t="s">
        <v>2826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2827</v>
      </c>
      <c r="C99" s="186"/>
      <c r="D99" s="189" t="s">
        <v>2828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2827</v>
      </c>
      <c r="C100" s="188" t="s">
        <v>2829</v>
      </c>
      <c r="D100" s="190" t="s">
        <v>2830</v>
      </c>
      <c r="E100" s="190" t="s">
        <v>2831</v>
      </c>
      <c r="F100" s="192">
        <f>IF(COUNTIF(G100:AT100,"&lt;&gt;")=0,"",SUMPRODUCT(((Recommendations[ImplStatus]="Implemented")+(Recommendations[ImplStatus]="Compensated"))*ISNUMBER(MATCH(Recommendations[Id],G100:AT100,0)))/COUNTIF(G100:AT100,"&lt;&gt;"))</f>
        <v>0</v>
      </c>
      <c r="G100" s="194" t="s">
        <v>80</v>
      </c>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2827</v>
      </c>
      <c r="C101" s="188" t="s">
        <v>2832</v>
      </c>
      <c r="D101" s="190" t="s">
        <v>2833</v>
      </c>
      <c r="E101" s="190" t="s">
        <v>2834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2827</v>
      </c>
      <c r="C102" s="188" t="s">
        <v>2835</v>
      </c>
      <c r="D102" s="190" t="s">
        <v>2836</v>
      </c>
      <c r="E102" s="190" t="s">
        <v>2837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2827</v>
      </c>
      <c r="C103" s="188" t="s">
        <v>2838</v>
      </c>
      <c r="D103" s="190" t="s">
        <v>2839</v>
      </c>
      <c r="E103" s="190" t="s">
        <v>2840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2827</v>
      </c>
      <c r="C104" s="196" t="s">
        <v>2841</v>
      </c>
      <c r="D104" s="197" t="s">
        <v>2842</v>
      </c>
      <c r="E104" s="197" t="s">
        <v>2843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55" t="s">
        <v>85</v>
      </c>
      <c r="B108" s="255"/>
      <c r="C108" s="255"/>
      <c r="D108" s="25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IFERROR(INDEX('Recommendations'!$G$2:$G$14, MATCH(G2,'Recommendations'!$A$2:$A$14,0))="Implemented", FALSE))</xm:f>
            <x14:dxf>
              <font>
                <color rgb="FF000000"/>
              </font>
              <fill>
                <patternFill>
                  <bgColor rgb="FF3C7D22"/>
                </patternFill>
              </fill>
            </x14:dxf>
          </x14:cfRule>
          <x14:cfRule type="expression" priority="2" id="{00000000-000E-0000-0800-000002000000}">
            <xm:f>AND(G2&lt;&gt;"", IFERROR(INDEX('Recommendations'!$G$2:$G$14, MATCH(G2,'Recommendations'!$A$2:$A$14,0))="Compensated", FALSE))</xm:f>
            <x14:dxf>
              <font>
                <color rgb="FF000000"/>
              </font>
              <fill>
                <patternFill>
                  <bgColor rgb="FFC6E0B4"/>
                </patternFill>
              </fill>
            </x14:dxf>
          </x14:cfRule>
          <x14:cfRule type="expression" priority="3" id="{00000000-000E-0000-0800-000003000000}">
            <xm:f>AND(G2&lt;&gt;"", IFERROR(INDEX('Recommendations'!$G$2:$G$14, MATCH(G2,'Recommendations'!$A$2:$A$14,0))="Testing", FALSE))</xm:f>
            <x14:dxf>
              <font>
                <color rgb="FF000000"/>
              </font>
              <fill>
                <patternFill>
                  <bgColor rgb="FFFFC000"/>
                </patternFill>
              </fill>
            </x14:dxf>
          </x14:cfRule>
          <x14:cfRule type="expression" priority="4" id="{00000000-000E-0000-0800-000004000000}">
            <xm:f>AND(G2&lt;&gt;"", IFERROR(INDEX('Recommendations'!$G$2:$G$14, MATCH(G2,'Recommendations'!$A$2:$A$14,0))="Failed", FALSE))</xm:f>
            <x14:dxf>
              <font>
                <color rgb="FF000000"/>
              </font>
              <fill>
                <patternFill>
                  <bgColor rgb="FFD82891"/>
                </patternFill>
              </fill>
            </x14:dxf>
          </x14:cfRule>
          <x14:cfRule type="expression" priority="5" id="{00000000-000E-0000-0800-000005000000}">
            <xm:f>AND(G2&lt;&gt;"", IFERROR(INDEX('Recommendations'!$G$2:$G$14, MATCH(G2,'Recommendations'!$A$2:$A$14,0))="Risk Accepted", FALSE))</xm:f>
            <x14:dxf>
              <font>
                <color rgb="FF000000"/>
              </font>
              <fill>
                <patternFill>
                  <bgColor rgb="FFD9D9D9"/>
                </patternFill>
              </fill>
            </x14:dxf>
          </x14:cfRule>
          <x14:cfRule type="expression" priority="6" id="{00000000-000E-0000-0800-000006000000}">
            <xm:f>AND(G2&lt;&gt;"", IFERROR(INDEX('Recommendations'!$G$2:$G$14, MATCH(G2,'Recommendations'!$A$2:$A$14,0))="N/A",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Harris SecNet 11 / 54 Security Technical Implementation Guide (STIG) - SHGIR</dc:title>
  <dc:subject>Generated on: 2026-06-08 15:07:56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2026-06-08T14:08:04Z</dcterms:modified>
  <cp:category>DISA-STIG</cp:category>
  <cp:contentStatus>Draft</cp:contentStatus>
</cp:coreProperties>
</file>