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B6A6CC71157E8ACD1FE09B4BF1BCB0F103876402" xr6:coauthVersionLast="47" xr6:coauthVersionMax="47" xr10:uidLastSave="{47BD7860-C31F-49A3-B45B-CDD1BDCCAB8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D30" i="3" s="1"/>
  <c r="M16" i="1"/>
  <c r="M15" i="1"/>
  <c r="M14" i="1"/>
  <c r="M13" i="1"/>
  <c r="M12" i="1"/>
  <c r="M11" i="1"/>
  <c r="M10" i="1"/>
  <c r="M9" i="1"/>
  <c r="M8" i="1"/>
  <c r="M7" i="1"/>
  <c r="E86" i="3" s="1"/>
  <c r="M6" i="1"/>
  <c r="M5" i="1"/>
  <c r="M4" i="1"/>
  <c r="M3" i="1"/>
  <c r="M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D106" i="3"/>
  <c r="C106" i="3"/>
  <c r="E105" i="3"/>
  <c r="D105" i="3"/>
  <c r="C105" i="3"/>
  <c r="F105" i="3" s="1"/>
  <c r="E104" i="3"/>
  <c r="D104" i="3"/>
  <c r="C104" i="3"/>
  <c r="F104" i="3" s="1"/>
  <c r="E103" i="3"/>
  <c r="D103" i="3"/>
  <c r="C103" i="3"/>
  <c r="F103" i="3" s="1"/>
  <c r="E85" i="3"/>
  <c r="F85" i="3" s="1"/>
  <c r="D85" i="3"/>
  <c r="C85" i="3"/>
  <c r="E84" i="3"/>
  <c r="D84" i="3"/>
  <c r="C84" i="3"/>
  <c r="W136" i="3" s="1"/>
  <c r="E83" i="3"/>
  <c r="D83" i="3"/>
  <c r="C83" i="3"/>
  <c r="F83" i="3" s="1"/>
  <c r="F82" i="3"/>
  <c r="E90" i="3" s="1"/>
  <c r="E82" i="3"/>
  <c r="D82" i="3"/>
  <c r="C82" i="3"/>
  <c r="S136" i="3" s="1"/>
  <c r="D68" i="3"/>
  <c r="C68" i="3"/>
  <c r="E67" i="3"/>
  <c r="D67" i="3"/>
  <c r="C67" i="3"/>
  <c r="F67" i="3" s="1"/>
  <c r="E49" i="3"/>
  <c r="C49" i="3"/>
  <c r="E48" i="3"/>
  <c r="D48" i="3"/>
  <c r="C48" i="3"/>
  <c r="F48" i="3" s="1"/>
  <c r="E47" i="3"/>
  <c r="D47" i="3"/>
  <c r="C47" i="3"/>
  <c r="F47" i="3" s="1"/>
  <c r="E46" i="3"/>
  <c r="D46" i="3"/>
  <c r="C46" i="3"/>
  <c r="F46" i="3" s="1"/>
  <c r="E45" i="3"/>
  <c r="D45" i="3"/>
  <c r="C45" i="3"/>
  <c r="F45" i="3" s="1"/>
  <c r="E44" i="3"/>
  <c r="D44" i="3"/>
  <c r="C44" i="3"/>
  <c r="F44" i="3" s="1"/>
  <c r="C30" i="3"/>
  <c r="E29" i="3"/>
  <c r="D29" i="3"/>
  <c r="C29" i="3"/>
  <c r="F29" i="3" s="1"/>
  <c r="E16" i="3"/>
  <c r="D16" i="3"/>
  <c r="C16" i="3"/>
  <c r="F16" i="3" s="1"/>
  <c r="C9" i="3"/>
  <c r="D9" i="3" s="1"/>
  <c r="D8" i="3"/>
  <c r="C8" i="3"/>
  <c r="C7" i="3" s="1"/>
  <c r="D7" i="3" s="1"/>
  <c r="E93" i="3" l="1"/>
  <c r="D93" i="3"/>
  <c r="C93" i="3"/>
  <c r="R165" i="3"/>
  <c r="R160" i="3"/>
  <c r="R155" i="3"/>
  <c r="R150" i="3"/>
  <c r="R145" i="3"/>
  <c r="R140" i="3"/>
  <c r="R164" i="3"/>
  <c r="R159" i="3"/>
  <c r="R154" i="3"/>
  <c r="R149" i="3"/>
  <c r="R144" i="3"/>
  <c r="R139" i="3"/>
  <c r="D20" i="3"/>
  <c r="R168" i="3"/>
  <c r="R163" i="3"/>
  <c r="R158" i="3"/>
  <c r="R153" i="3"/>
  <c r="R148" i="3"/>
  <c r="R143" i="3"/>
  <c r="R138" i="3"/>
  <c r="R167" i="3"/>
  <c r="R162" i="3"/>
  <c r="R157" i="3"/>
  <c r="R152" i="3"/>
  <c r="R147" i="3"/>
  <c r="R142" i="3"/>
  <c r="E20" i="3"/>
  <c r="C20" i="3"/>
  <c r="R166" i="3"/>
  <c r="R161" i="3"/>
  <c r="R156" i="3"/>
  <c r="R151" i="3"/>
  <c r="R146" i="3"/>
  <c r="R141" i="3"/>
  <c r="E110" i="3"/>
  <c r="D110" i="3"/>
  <c r="C110" i="3"/>
  <c r="E53" i="3"/>
  <c r="C53" i="3"/>
  <c r="D53" i="3"/>
  <c r="E34" i="3"/>
  <c r="D34" i="3"/>
  <c r="C34" i="3"/>
  <c r="E112" i="3"/>
  <c r="D112" i="3"/>
  <c r="C112" i="3"/>
  <c r="C54" i="3"/>
  <c r="E54" i="3"/>
  <c r="D54" i="3"/>
  <c r="C55" i="3"/>
  <c r="E55" i="3"/>
  <c r="D55" i="3"/>
  <c r="E56" i="3"/>
  <c r="D56" i="3"/>
  <c r="C56" i="3"/>
  <c r="C72" i="3"/>
  <c r="E72" i="3"/>
  <c r="D72" i="3"/>
  <c r="V164" i="3"/>
  <c r="V159" i="3"/>
  <c r="V154" i="3"/>
  <c r="V149" i="3"/>
  <c r="V144" i="3"/>
  <c r="V139" i="3"/>
  <c r="V168" i="3"/>
  <c r="V163" i="3"/>
  <c r="V158" i="3"/>
  <c r="V153" i="3"/>
  <c r="V148" i="3"/>
  <c r="V143" i="3"/>
  <c r="V138" i="3"/>
  <c r="V167" i="3"/>
  <c r="V162" i="3"/>
  <c r="V157" i="3"/>
  <c r="V152" i="3"/>
  <c r="V147" i="3"/>
  <c r="V142" i="3"/>
  <c r="V166" i="3"/>
  <c r="V161" i="3"/>
  <c r="V156" i="3"/>
  <c r="V151" i="3"/>
  <c r="V146" i="3"/>
  <c r="V141" i="3"/>
  <c r="C91" i="3"/>
  <c r="V165" i="3"/>
  <c r="V160" i="3"/>
  <c r="V155" i="3"/>
  <c r="V150" i="3"/>
  <c r="V145" i="3"/>
  <c r="V140" i="3"/>
  <c r="E91" i="3"/>
  <c r="D91" i="3"/>
  <c r="E57" i="3"/>
  <c r="D57" i="3"/>
  <c r="C57" i="3"/>
  <c r="E111" i="3"/>
  <c r="D111" i="3"/>
  <c r="C111" i="3"/>
  <c r="F125" i="3"/>
  <c r="G125" i="3" s="1"/>
  <c r="T140" i="3"/>
  <c r="T145" i="3"/>
  <c r="T150" i="3"/>
  <c r="T155" i="3"/>
  <c r="T160" i="3"/>
  <c r="T165" i="3"/>
  <c r="D49" i="3"/>
  <c r="F49" i="3" s="1"/>
  <c r="T141" i="3"/>
  <c r="T146" i="3"/>
  <c r="T151" i="3"/>
  <c r="T156" i="3"/>
  <c r="T161" i="3"/>
  <c r="T166" i="3"/>
  <c r="E106" i="3"/>
  <c r="F106" i="3" s="1"/>
  <c r="Q136" i="3"/>
  <c r="F84" i="3"/>
  <c r="E68" i="3"/>
  <c r="F68" i="3" s="1"/>
  <c r="T142" i="3"/>
  <c r="T147" i="3"/>
  <c r="T152" i="3"/>
  <c r="T157" i="3"/>
  <c r="T162" i="3"/>
  <c r="T167" i="3"/>
  <c r="U136" i="3"/>
  <c r="E30" i="3"/>
  <c r="F30" i="3" s="1"/>
  <c r="T138" i="3"/>
  <c r="T143" i="3"/>
  <c r="T148" i="3"/>
  <c r="T153" i="3"/>
  <c r="T158" i="3"/>
  <c r="T163" i="3"/>
  <c r="T168" i="3"/>
  <c r="D86" i="3"/>
  <c r="C86" i="3"/>
  <c r="F86" i="3" s="1"/>
  <c r="C90" i="3"/>
  <c r="T139" i="3"/>
  <c r="T144" i="3"/>
  <c r="T149" i="3"/>
  <c r="T154" i="3"/>
  <c r="T159" i="3"/>
  <c r="T164" i="3"/>
  <c r="D90" i="3"/>
  <c r="E73" i="3" l="1"/>
  <c r="D73" i="3"/>
  <c r="C73" i="3"/>
  <c r="D35" i="3"/>
  <c r="C35" i="3"/>
  <c r="E35" i="3"/>
  <c r="E113" i="3"/>
  <c r="D113" i="3"/>
  <c r="C113" i="3"/>
  <c r="C58" i="3"/>
  <c r="E58" i="3"/>
  <c r="D58" i="3"/>
  <c r="E94" i="3"/>
  <c r="D94" i="3"/>
  <c r="C94" i="3"/>
  <c r="X164" i="3"/>
  <c r="X159" i="3"/>
  <c r="X154" i="3"/>
  <c r="X149" i="3"/>
  <c r="X144" i="3"/>
  <c r="X139" i="3"/>
  <c r="X168" i="3"/>
  <c r="X163" i="3"/>
  <c r="X158" i="3"/>
  <c r="X153" i="3"/>
  <c r="X148" i="3"/>
  <c r="X143" i="3"/>
  <c r="X138" i="3"/>
  <c r="X167" i="3"/>
  <c r="X162" i="3"/>
  <c r="X157" i="3"/>
  <c r="X152" i="3"/>
  <c r="X147" i="3"/>
  <c r="X142" i="3"/>
  <c r="D92" i="3"/>
  <c r="X166" i="3"/>
  <c r="X161" i="3"/>
  <c r="X156" i="3"/>
  <c r="X151" i="3"/>
  <c r="X146" i="3"/>
  <c r="X141" i="3"/>
  <c r="E92" i="3"/>
  <c r="X165" i="3"/>
  <c r="X160" i="3"/>
  <c r="X155" i="3"/>
  <c r="X150" i="3"/>
  <c r="X145" i="3"/>
  <c r="X140" i="3"/>
  <c r="C92" i="3"/>
</calcChain>
</file>

<file path=xl/sharedStrings.xml><?xml version="1.0" encoding="utf-8"?>
<sst xmlns="http://schemas.openxmlformats.org/spreadsheetml/2006/main" count="1492" uniqueCount="536">
  <si>
    <t>Id</t>
  </si>
  <si>
    <t>Title</t>
  </si>
  <si>
    <t>Severity</t>
  </si>
  <si>
    <t>Component</t>
  </si>
  <si>
    <t>MoSCoW</t>
  </si>
  <si>
    <t>OpsImpact</t>
  </si>
  <si>
    <t>Phase</t>
  </si>
  <si>
    <t>ImplStatus</t>
  </si>
  <si>
    <t>Notes</t>
  </si>
  <si>
    <t>Remediation</t>
  </si>
  <si>
    <t>Description</t>
  </si>
  <si>
    <t>Audit</t>
  </si>
  <si>
    <t>Status</t>
  </si>
  <si>
    <t>LogID</t>
  </si>
  <si>
    <t>V-62791</t>
  </si>
  <si>
    <r>
      <rPr>
        <sz val="11"/>
        <rFont val="Calibri"/>
      </rPr>
      <t>The McAfee VirusScan Enterprise for Linux Web interface must be disabled unless the system is on a segregated network.</t>
    </r>
  </si>
  <si>
    <t>CAT II (Medium)</t>
  </si>
  <si>
    <t>Local</t>
  </si>
  <si>
    <t>Unassigned</t>
  </si>
  <si>
    <t>Unassessed</t>
  </si>
  <si>
    <t>Pending</t>
  </si>
  <si>
    <t/>
  </si>
  <si>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Modify the nailsd.cfg file.</t>
    </r>
    <r>
      <rPr>
        <sz val="11"/>
        <color rgb="FF000000"/>
        <rFont val="Calibri"/>
      </rPr>
      <t xml:space="preserve">
</t>
    </r>
    <r>
      <rPr>
        <sz val="11"/>
        <color rgb="FF000000"/>
        <rFont val="Calibri"/>
      </rPr>
      <t>Find the line "nailsd.disableCltWebUI: false"</t>
    </r>
    <r>
      <rPr>
        <sz val="11"/>
        <color rgb="FF000000"/>
        <rFont val="Calibri"/>
      </rPr>
      <t xml:space="preserve">
</t>
    </r>
    <r>
      <rPr>
        <sz val="11"/>
        <color rgb="FF000000"/>
        <rFont val="Calibri"/>
      </rPr>
      <t>Change the "false" to "true".</t>
    </r>
    <r>
      <rPr>
        <sz val="11"/>
        <color rgb="FF000000"/>
        <rFont val="Calibri"/>
      </rPr>
      <t xml:space="preserve">
</t>
    </r>
    <r>
      <rPr>
        <sz val="11"/>
        <color rgb="FF000000"/>
        <rFont val="Calibri"/>
      </rPr>
      <t xml:space="preserve">Reload the nails processes by running the following command: </t>
    </r>
    <r>
      <rPr>
        <sz val="11"/>
        <color rgb="FF000000"/>
        <rFont val="Calibri"/>
      </rPr>
      <t xml:space="preserve">
</t>
    </r>
    <r>
      <rPr>
        <sz val="11"/>
        <color rgb="FF000000"/>
        <rFont val="Calibri"/>
      </rPr>
      <t>/etc/init.d/nails reload</t>
    </r>
  </si>
  <si>
    <r>
      <rPr>
        <sz val="11"/>
        <color rgb="FF000000"/>
        <rFont val="Calibri"/>
      </rPr>
      <t>The McAfee VirusScan Enterprise for Linux WEB GUI is the method for configuring the McAfee VSEL on a non-managed Linux system. The WEB GUI on the system could be used maliciously to gain unauthorized access to the system. By restricting access to interface by implementing firewall rules, the risk of unauthorized access will be mitigated.</t>
    </r>
  </si>
  <si>
    <r>
      <rPr>
        <sz val="11"/>
        <color rgb="FF000000"/>
        <rFont val="Calibri"/>
      </rPr>
      <t>Verify the location of the system being reviewed. If it is on a segregated network, without access to the Internet nor access to the Local Area Network, nor is it managed by a McAfee ePO server, this check is Not Applicable.</t>
    </r>
    <r>
      <rPr>
        <sz val="11"/>
        <color rgb="FF000000"/>
        <rFont val="Calibri"/>
      </rPr>
      <t xml:space="preserve">
</t>
    </r>
    <r>
      <rPr>
        <sz val="11"/>
        <color rgb="FF000000"/>
        <rFont val="Calibri"/>
      </rPr>
      <t>If the system being reviewed has access to the Internet, is reachable from the Local Area Network and/or is managed by a McAfee ePO server, this check must be validated.</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"nailsd.disableCltWebUI" nailsd.cfg".</t>
    </r>
    <r>
      <rPr>
        <sz val="11"/>
        <color rgb="FF000000"/>
        <rFont val="Calibri"/>
      </rPr>
      <t xml:space="preserve">
</t>
    </r>
    <r>
      <rPr>
        <sz val="11"/>
        <color rgb="FF000000"/>
        <rFont val="Calibri"/>
      </rPr>
      <t>If the response given for "nailsd.disableCltWebUI" is "false", this is a finding.</t>
    </r>
  </si>
  <si>
    <t>V-62793</t>
  </si>
  <si>
    <r>
      <rPr>
        <sz val="11"/>
        <rFont val="Calibri"/>
      </rPr>
      <t>The anti-virus signature file age must not exceed 7 days.</t>
    </r>
  </si>
  <si>
    <t>CAT I (High)</t>
  </si>
  <si>
    <t>Managed</t>
  </si>
  <si>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On the Client Tasks page, click on Actions &gt;&gt; New Client Task Assignment.</t>
    </r>
    <r>
      <rPr>
        <sz val="11"/>
        <color rgb="FF000000"/>
        <rFont val="Calibri"/>
      </rPr>
      <t xml:space="preserve">
</t>
    </r>
    <r>
      <rPr>
        <sz val="11"/>
        <color rgb="FF000000"/>
        <rFont val="Calibri"/>
      </rPr>
      <t>On the Client Task Assignment Builder page, under the "Product" section, select "McAfee Agent".</t>
    </r>
    <r>
      <rPr>
        <sz val="11"/>
        <color rgb="FF000000"/>
        <rFont val="Calibri"/>
      </rPr>
      <t xml:space="preserve">
</t>
    </r>
    <r>
      <rPr>
        <sz val="11"/>
        <color rgb="FF000000"/>
        <rFont val="Calibri"/>
      </rPr>
      <t>Under the "Task Type" section, select "Product Update".</t>
    </r>
    <r>
      <rPr>
        <sz val="11"/>
        <color rgb="FF000000"/>
        <rFont val="Calibri"/>
      </rPr>
      <t xml:space="preserve">
</t>
    </r>
    <r>
      <rPr>
        <sz val="11"/>
        <color rgb="FF000000"/>
        <rFont val="Calibri"/>
      </rPr>
      <t>Under the "Task Name" section, click on "Create New Task".</t>
    </r>
    <r>
      <rPr>
        <sz val="11"/>
        <color rgb="FF000000"/>
        <rFont val="Calibri"/>
      </rPr>
      <t xml:space="preserve">
</t>
    </r>
    <r>
      <rPr>
        <sz val="11"/>
        <color rgb="FF000000"/>
        <rFont val="Calibri"/>
      </rPr>
      <t>Type a unique name for the "Task Name".</t>
    </r>
    <r>
      <rPr>
        <sz val="11"/>
        <color rgb="FF000000"/>
        <rFont val="Calibri"/>
      </rPr>
      <t xml:space="preserve">
</t>
    </r>
    <r>
      <rPr>
        <sz val="11"/>
        <color rgb="FF000000"/>
        <rFont val="Calibri"/>
      </rPr>
      <t>For "Package selection:", select the "All packages" radio button.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Select the "Selected packages" radio button. </t>
    </r>
    <r>
      <rPr>
        <sz val="11"/>
        <color rgb="FF000000"/>
        <rFont val="Calibri"/>
      </rPr>
      <t xml:space="preserve">
</t>
    </r>
    <r>
      <rPr>
        <sz val="11"/>
        <color rgb="FF000000"/>
        <rFont val="Calibri"/>
      </rPr>
      <t>For the "Package types:" section, select the "DAT" check box and the "Linux Engine" check box under the "Signatures and engines:" section.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On the Client Task Assignment Builder page, under the "Task Name" section, select the task just created.</t>
    </r>
    <r>
      <rPr>
        <sz val="11"/>
        <color rgb="FF000000"/>
        <rFont val="Calibri"/>
      </rPr>
      <t xml:space="preserve">
</t>
    </r>
    <r>
      <rPr>
        <sz val="11"/>
        <color rgb="FF000000"/>
        <rFont val="Calibri"/>
      </rPr>
      <t>Click on "Next" to schedule the task.</t>
    </r>
    <r>
      <rPr>
        <sz val="11"/>
        <color rgb="FF000000"/>
        <rFont val="Calibri"/>
      </rPr>
      <t xml:space="preserve">
</t>
    </r>
    <r>
      <rPr>
        <sz val="11"/>
        <color rgb="FF000000"/>
        <rFont val="Calibri"/>
      </rPr>
      <t>For "Schedule status:", select the radio button for "Enabled".</t>
    </r>
    <r>
      <rPr>
        <sz val="11"/>
        <color rgb="FF000000"/>
        <rFont val="Calibri"/>
      </rPr>
      <t xml:space="preserve">
</t>
    </r>
    <r>
      <rPr>
        <sz val="11"/>
        <color rgb="FF000000"/>
        <rFont val="Calibri"/>
      </rPr>
      <t>For "Schedule type:", choose "Daily".</t>
    </r>
    <r>
      <rPr>
        <sz val="11"/>
        <color rgb="FF000000"/>
        <rFont val="Calibri"/>
      </rPr>
      <t xml:space="preserve">
</t>
    </r>
    <r>
      <rPr>
        <sz val="11"/>
        <color rgb="FF000000"/>
        <rFont val="Calibri"/>
      </rPr>
      <t>Schedule the "Effective period:", "Start time:" and other options according to best practices.</t>
    </r>
    <r>
      <rPr>
        <sz val="11"/>
        <color rgb="FF000000"/>
        <rFont val="Calibri"/>
      </rPr>
      <t xml:space="preserve">
</t>
    </r>
    <r>
      <rPr>
        <sz val="11"/>
        <color rgb="FF000000"/>
        <rFont val="Calibri"/>
      </rPr>
      <t>Click "Next" to view Summary.</t>
    </r>
    <r>
      <rPr>
        <sz val="11"/>
        <color rgb="FF000000"/>
        <rFont val="Calibri"/>
      </rPr>
      <t xml:space="preserve">
</t>
    </r>
    <r>
      <rPr>
        <sz val="11"/>
        <color rgb="FF000000"/>
        <rFont val="Calibri"/>
      </rPr>
      <t>Click "Save".</t>
    </r>
  </si>
  <si>
    <r>
      <rPr>
        <sz val="11"/>
        <color rgb="FF000000"/>
        <rFont val="Calibri"/>
      </rPr>
      <t>Anti-virus signature files are updated almost daily by anti-virus software vendors. These files are made available to anti-virus clients as they are published. Keeping virus signature files as current as possible is vital to the security of any system. By configuring a system to attempt an anti-virus update on a daily basis, the system is ensured of maintaining an anti-virus signature age of 7 days or less. If the update attempt were to be configured for only once a week, and that attempt failed, the system would be immediately out of date.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</si>
  <si>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On the System Information page, select the "Products" tab. Under the "Product" section, select "VirusScan Enterprise for Linux".</t>
    </r>
    <r>
      <rPr>
        <sz val="11"/>
        <color rgb="FF000000"/>
        <rFont val="Calibri"/>
      </rPr>
      <t xml:space="preserve">
</t>
    </r>
    <r>
      <rPr>
        <sz val="11"/>
        <color rgb="FF000000"/>
        <rFont val="Calibri"/>
      </rPr>
      <t>Scroll down. Locate the DAT Date and DAT Version.</t>
    </r>
    <r>
      <rPr>
        <sz val="11"/>
        <color rgb="FF000000"/>
        <rFont val="Calibri"/>
      </rPr>
      <t xml:space="preserve">
</t>
    </r>
    <r>
      <rPr>
        <sz val="11"/>
        <color rgb="FF000000"/>
        <rFont val="Calibri"/>
      </rPr>
      <t>Verify the "DAT Date:" is within the last 7 days.</t>
    </r>
    <r>
      <rPr>
        <sz val="11"/>
        <color rgb="FF000000"/>
        <rFont val="Calibri"/>
      </rPr>
      <t xml:space="preserve">
</t>
    </r>
    <r>
      <rPr>
        <sz val="11"/>
        <color rgb="FF000000"/>
        <rFont val="Calibri"/>
      </rPr>
      <t>If the "DAT Date:" is not within the last 7 days, this is a finding.</t>
    </r>
  </si>
  <si>
    <t>V-62997</t>
  </si>
  <si>
    <r>
      <rPr>
        <sz val="11"/>
        <rFont val="Calibri"/>
      </rPr>
      <t>The McAfee VirusScan Enterprise for Linux 1.9.x/2.0.x must be configured to receive automatic updates.</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</si>
  <si>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On the Client Tasks page, click on Actions &gt;&gt; New Client Task Assignment.</t>
    </r>
    <r>
      <rPr>
        <sz val="11"/>
        <color rgb="FF000000"/>
        <rFont val="Calibri"/>
      </rPr>
      <t xml:space="preserve">
</t>
    </r>
    <r>
      <rPr>
        <sz val="11"/>
        <color rgb="FF000000"/>
        <rFont val="Calibri"/>
      </rPr>
      <t>On the Client Task Assignment Builder page, under the "Product" section, select "McAfee Agent".</t>
    </r>
    <r>
      <rPr>
        <sz val="11"/>
        <color rgb="FF000000"/>
        <rFont val="Calibri"/>
      </rPr>
      <t xml:space="preserve">
</t>
    </r>
    <r>
      <rPr>
        <sz val="11"/>
        <color rgb="FF000000"/>
        <rFont val="Calibri"/>
      </rPr>
      <t>Under the "Task Type" section, select "Product Update".</t>
    </r>
    <r>
      <rPr>
        <sz val="11"/>
        <color rgb="FF000000"/>
        <rFont val="Calibri"/>
      </rPr>
      <t xml:space="preserve">
</t>
    </r>
    <r>
      <rPr>
        <sz val="11"/>
        <color rgb="FF000000"/>
        <rFont val="Calibri"/>
      </rPr>
      <t>Under the "Task Name" section, click on "Create New Task".</t>
    </r>
    <r>
      <rPr>
        <sz val="11"/>
        <color rgb="FF000000"/>
        <rFont val="Calibri"/>
      </rPr>
      <t xml:space="preserve">
</t>
    </r>
    <r>
      <rPr>
        <sz val="11"/>
        <color rgb="FF000000"/>
        <rFont val="Calibri"/>
      </rPr>
      <t>Type a unique name for the "Task Name".</t>
    </r>
    <r>
      <rPr>
        <sz val="11"/>
        <color rgb="FF000000"/>
        <rFont val="Calibri"/>
      </rPr>
      <t xml:space="preserve">
</t>
    </r>
    <r>
      <rPr>
        <sz val="11"/>
        <color rgb="FF000000"/>
        <rFont val="Calibri"/>
      </rPr>
      <t>For "Package selection:", select the "All packages" radio button.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Or</t>
    </r>
    <r>
      <rPr>
        <sz val="11"/>
        <color rgb="FF000000"/>
        <rFont val="Calibri"/>
      </rPr>
      <t xml:space="preserve">
</t>
    </r>
    <r>
      <rPr>
        <sz val="11"/>
        <color rgb="FF000000"/>
        <rFont val="Calibri"/>
      </rPr>
      <t>Select the "Selected packages" radio button.</t>
    </r>
    <r>
      <rPr>
        <sz val="11"/>
        <color rgb="FF000000"/>
        <rFont val="Calibri"/>
      </rPr>
      <t xml:space="preserve">
</t>
    </r>
    <r>
      <rPr>
        <sz val="11"/>
        <color rgb="FF000000"/>
        <rFont val="Calibri"/>
      </rPr>
      <t>For the "Package types:" section, select the "DAT" check box and the "Linux Engine" check box under the "Signatures and engines:" section.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On the Client Task Assignment Builder, under the "Task Name" section, select the task just created.</t>
    </r>
    <r>
      <rPr>
        <sz val="11"/>
        <color rgb="FF000000"/>
        <rFont val="Calibri"/>
      </rPr>
      <t xml:space="preserve">
</t>
    </r>
    <r>
      <rPr>
        <sz val="11"/>
        <color rgb="FF000000"/>
        <rFont val="Calibri"/>
      </rPr>
      <t>Click on "Next" to schedule the task.</t>
    </r>
    <r>
      <rPr>
        <sz val="11"/>
        <color rgb="FF000000"/>
        <rFont val="Calibri"/>
      </rPr>
      <t xml:space="preserve">
</t>
    </r>
    <r>
      <rPr>
        <sz val="11"/>
        <color rgb="FF000000"/>
        <rFont val="Calibri"/>
      </rPr>
      <t>For "Schedule status:", select the radio button for "Enabled".</t>
    </r>
    <r>
      <rPr>
        <sz val="11"/>
        <color rgb="FF000000"/>
        <rFont val="Calibri"/>
      </rPr>
      <t xml:space="preserve">
</t>
    </r>
    <r>
      <rPr>
        <sz val="11"/>
        <color rgb="FF000000"/>
        <rFont val="Calibri"/>
      </rPr>
      <t>For "Schedule type:", choose "Daily".</t>
    </r>
    <r>
      <rPr>
        <sz val="11"/>
        <color rgb="FF000000"/>
        <rFont val="Calibri"/>
      </rPr>
      <t xml:space="preserve">
</t>
    </r>
    <r>
      <rPr>
        <sz val="11"/>
        <color rgb="FF000000"/>
        <rFont val="Calibri"/>
      </rPr>
      <t>Schedule the "Effective period:", "Start time:" and other options according to best practices.</t>
    </r>
    <r>
      <rPr>
        <sz val="11"/>
        <color rgb="FF000000"/>
        <rFont val="Calibri"/>
      </rPr>
      <t xml:space="preserve">
</t>
    </r>
    <r>
      <rPr>
        <sz val="11"/>
        <color rgb="FF000000"/>
        <rFont val="Calibri"/>
      </rPr>
      <t>Click Next to view Summary.</t>
    </r>
    <r>
      <rPr>
        <sz val="11"/>
        <color rgb="FF000000"/>
        <rFont val="Calibri"/>
      </rPr>
      <t xml:space="preserve">
</t>
    </r>
    <r>
      <rPr>
        <sz val="11"/>
        <color rgb="FF000000"/>
        <rFont val="Calibri"/>
      </rPr>
      <t>Click "Save".</t>
    </r>
  </si>
  <si>
    <r>
      <rPr>
        <sz val="11"/>
        <color rgb="FF000000"/>
        <rFont val="Calibri"/>
      </rPr>
      <t>Anti-virus signature files are updated almost daily by anti-virus software vendors. These files are made available to anti-virus clients as they are published. Keeping virus signature files as current as possible is vital to the security of any system. The anti-virus software product must be configured to receive those updates automatically in order to afford the expected protection.</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</si>
  <si>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VirusScan DAT update task.</t>
    </r>
    <r>
      <rPr>
        <sz val="11"/>
        <color rgb="FF000000"/>
        <rFont val="Calibri"/>
      </rPr>
      <t xml:space="preserve">
</t>
    </r>
    <r>
      <rPr>
        <sz val="11"/>
        <color rgb="FF000000"/>
        <rFont val="Calibri"/>
      </rPr>
      <t>Verify the "Task Type" is listed as "Product Update".</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 xml:space="preserve">Under the "Task Name" column, click on the link for the designated task to review the task properties. </t>
    </r>
    <r>
      <rPr>
        <sz val="11"/>
        <color rgb="FF000000"/>
        <rFont val="Calibri"/>
      </rPr>
      <t xml:space="preserve">
</t>
    </r>
    <r>
      <rPr>
        <sz val="11"/>
        <color rgb="FF000000"/>
        <rFont val="Calibri"/>
      </rPr>
      <t>Next to the "Package selection:", verify the "All packages" radio button is selected.</t>
    </r>
    <r>
      <rPr>
        <sz val="11"/>
        <color rgb="FF000000"/>
        <rFont val="Calibri"/>
      </rPr>
      <t xml:space="preserve">
</t>
    </r>
    <r>
      <rPr>
        <sz val="11"/>
        <color rgb="FF000000"/>
        <rFont val="Calibri"/>
      </rPr>
      <t>If the "Selected packages" radio button is selected, verify the check box for "DAT" and the check box for "Linux Engine" have been selected for "Signatures and engines:" under the "Package types:" section.</t>
    </r>
    <r>
      <rPr>
        <sz val="11"/>
        <color rgb="FF000000"/>
        <rFont val="Calibri"/>
      </rPr>
      <t xml:space="preserve">
</t>
    </r>
    <r>
      <rPr>
        <sz val="11"/>
        <color rgb="FF000000"/>
        <rFont val="Calibri"/>
      </rPr>
      <t xml:space="preserve">If there is not a task designated as the regularly scheduled DAT Update task, this is a finding. </t>
    </r>
    <r>
      <rPr>
        <sz val="11"/>
        <color rgb="FF000000"/>
        <rFont val="Calibri"/>
      </rPr>
      <t xml:space="preserve">
</t>
    </r>
    <r>
      <rPr>
        <sz val="11"/>
        <color rgb="FF000000"/>
        <rFont val="Calibri"/>
      </rPr>
      <t>If there exists a task designated as the regularly scheduled DAT Update task, but neither the "All packages" nor the "DAT" selection under the "Package types: Signatures and engines:" section is selected, this is a finding.</t>
    </r>
  </si>
  <si>
    <t>V-62999</t>
  </si>
  <si>
    <r>
      <rPr>
        <sz val="11"/>
        <rFont val="Calibri"/>
      </rPr>
      <t>The McAfee VirusScan Enterprise for Linux 1.9.x/2.0.x must be configured to enable On-Access scanning.</t>
    </r>
  </si>
  <si>
    <r>
      <rPr>
        <sz val="11"/>
        <color rgb="FF000000"/>
        <rFont val="Calibri"/>
      </rPr>
      <t xml:space="preserve">From the ePO server console System Tree, select "My Organization". Select the "Systems" tab. To show all systems in the System Tree, select "This Group and All Subgroups" from the "Preset:" drop-down list. </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 From the "Policy" column, click on the policy for the "On-Access Scanning Policy".</t>
    </r>
    <r>
      <rPr>
        <sz val="11"/>
        <color rgb="FF000000"/>
        <rFont val="Calibri"/>
      </rPr>
      <t xml:space="preserve">
</t>
    </r>
    <r>
      <rPr>
        <sz val="11"/>
        <color rgb="FF000000"/>
        <rFont val="Calibri"/>
      </rPr>
      <t>In the "General" tab, next to the "On-access Scan:", select the check box for "Enable on-access scanning (takes effect when policies are enforced)".</t>
    </r>
    <r>
      <rPr>
        <sz val="11"/>
        <color rgb="FF000000"/>
        <rFont val="Calibri"/>
      </rPr>
      <t xml:space="preserve">
</t>
    </r>
    <r>
      <rPr>
        <sz val="11"/>
        <color rgb="FF000000"/>
        <rFont val="Calibri"/>
      </rPr>
      <t>In the "Quarantine Directory:" field, enter "/quarantine" (or another valid location as determined by the organization).</t>
    </r>
  </si>
  <si>
    <r>
      <rPr>
        <sz val="11"/>
        <color rgb="FF000000"/>
        <rFont val="Calibri"/>
      </rPr>
      <t>For anti-virus software to be effective, it must be running at all times, beginning from the point of the system's initial startup. Otherwise, the risk is greater for viruses, Trojans, and other malware infecting the system during that startup phase.</t>
    </r>
  </si>
  <si>
    <r>
      <rPr>
        <sz val="11"/>
        <color rgb="FF000000"/>
        <rFont val="Calibri"/>
      </rPr>
      <t xml:space="preserve">From the ePO server console System Tree, select "My Organization". Select the "Systems" tab. To show all systems in the System Tree, select "This Group and All Subgroups" from the "Preset:" drop-down list. </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 xml:space="preserve">Click on Actions &gt;&gt; Agent &gt;&gt; Modify Policies on a Single System. </t>
    </r>
    <r>
      <rPr>
        <sz val="11"/>
        <color rgb="FF000000"/>
        <rFont val="Calibri"/>
      </rPr>
      <t xml:space="preserve">
</t>
    </r>
    <r>
      <rPr>
        <sz val="11"/>
        <color rgb="FF000000"/>
        <rFont val="Calibri"/>
      </rPr>
      <t>From the "Product:" drop-down list, select "VirusScan Enterprise for Linux 1.9.x/2.0.x". From the "Policy" column, click on the policy for the "On-Access Scanning Policy".</t>
    </r>
    <r>
      <rPr>
        <sz val="11"/>
        <color rgb="FF000000"/>
        <rFont val="Calibri"/>
      </rPr>
      <t xml:space="preserve">
</t>
    </r>
    <r>
      <rPr>
        <sz val="11"/>
        <color rgb="FF000000"/>
        <rFont val="Calibri"/>
      </rPr>
      <t xml:space="preserve">In the "General" tab, next to the "On-access Scan:", verify the check box for "Enable on-access scanning (takes effect when policies are enforced)" is selected. </t>
    </r>
    <r>
      <rPr>
        <sz val="11"/>
        <color rgb="FF000000"/>
        <rFont val="Calibri"/>
      </rPr>
      <t xml:space="preserve">
</t>
    </r>
    <r>
      <rPr>
        <sz val="11"/>
        <color rgb="FF000000"/>
        <rFont val="Calibri"/>
      </rPr>
      <t>Verify the "Quarantine Directory:" field is populated with "/quarantine" (or another valid location as determined by the organization).</t>
    </r>
    <r>
      <rPr>
        <sz val="11"/>
        <color rgb="FF000000"/>
        <rFont val="Calibri"/>
      </rPr>
      <t xml:space="preserve">
</t>
    </r>
    <r>
      <rPr>
        <sz val="11"/>
        <color rgb="FF000000"/>
        <rFont val="Calibri"/>
      </rPr>
      <t xml:space="preserve">If the check box for "Enable on-access scanning (takes effect when policies are enforced)" is not selected, this is a finding. </t>
    </r>
    <r>
      <rPr>
        <sz val="11"/>
        <color rgb="FF000000"/>
        <rFont val="Calibri"/>
      </rPr>
      <t xml:space="preserve">
</t>
    </r>
    <r>
      <rPr>
        <sz val="11"/>
        <color rgb="FF000000"/>
        <rFont val="Calibri"/>
      </rPr>
      <t>If the "Quarantine Directory:" field is not populated, this is a finding.</t>
    </r>
  </si>
  <si>
    <t>V-63001</t>
  </si>
  <si>
    <r>
      <rPr>
        <sz val="11"/>
        <rFont val="Calibri"/>
      </rPr>
      <t>The McAfee VirusScan Enterprise for Linux 1.9.x/2.0.x On-Access scanner must be configured to decompress archives when scanning.</t>
    </r>
  </si>
  <si>
    <r>
      <rPr>
        <sz val="11"/>
        <color rgb="FF000000"/>
        <rFont val="Calibri"/>
      </rPr>
      <t xml:space="preserve">From the ePO server console System Tree, select "My Organization". Select the "Systems" tab. To show all systems in the System Tree, select "This Group and All Subgroups" from the "Preset:" drop-down list. </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"Advanced" tab, next to the "Compressed files", select the check box for "Scan inside multiple-file archives (e.g., .ZIP)".</t>
    </r>
    <r>
      <rPr>
        <sz val="11"/>
        <color rgb="FF000000"/>
        <rFont val="Calibri"/>
      </rPr>
      <t xml:space="preserve">
</t>
    </r>
    <r>
      <rPr>
        <sz val="11"/>
        <color rgb="FF000000"/>
        <rFont val="Calibri"/>
      </rPr>
      <t>Click "Save".</t>
    </r>
  </si>
  <si>
    <r>
      <rPr>
        <sz val="11"/>
        <color rgb="FF000000"/>
        <rFont val="Calibri"/>
      </rPr>
      <t>Malware is often packaged within an archive. In addition, archives may have other archives within. Not scanning archive files introduces the risk of infected files being introduced into the environment.</t>
    </r>
  </si>
  <si>
    <r>
      <rPr>
        <sz val="11"/>
        <color rgb="FF000000"/>
        <rFont val="Calibri"/>
      </rPr>
      <t xml:space="preserve">From the ePO server console System Tree, select "My Organization". Select the "Systems" tab. To show all systems in the System Tree, select "This Group and All Subgroups" from the "Preset:" drop-down list. </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 xml:space="preserve">Click on Actions &gt;&gt; Agent &gt;&gt; Modify Policies on a Single System. </t>
    </r>
    <r>
      <rPr>
        <sz val="11"/>
        <color rgb="FF000000"/>
        <rFont val="Calibri"/>
      </rPr>
      <t xml:space="preserve">
</t>
    </r>
    <r>
      <rPr>
        <sz val="11"/>
        <color rgb="FF000000"/>
        <rFont val="Calibri"/>
      </rPr>
      <t>From the "Product:" drop-down list, select "VirusScan Enterprise for Linux 1.9.x/2.0.x". From the "Policy" column, click on the policy for the "On-Access Scanning Policy".</t>
    </r>
    <r>
      <rPr>
        <sz val="11"/>
        <color rgb="FF000000"/>
        <rFont val="Calibri"/>
      </rPr>
      <t xml:space="preserve">
</t>
    </r>
    <r>
      <rPr>
        <sz val="11"/>
        <color rgb="FF000000"/>
        <rFont val="Calibri"/>
      </rPr>
      <t>In the "Advanced" tab, next to the "Compressed files", verify the check box for "Scan inside multiple-file archives (e.g., .ZIP)" is selected.</t>
    </r>
    <r>
      <rPr>
        <sz val="11"/>
        <color rgb="FF000000"/>
        <rFont val="Calibri"/>
      </rPr>
      <t xml:space="preserve">
</t>
    </r>
    <r>
      <rPr>
        <sz val="11"/>
        <color rgb="FF000000"/>
        <rFont val="Calibri"/>
      </rPr>
      <t xml:space="preserve">If the check box for "Compressed files: Scan inside multiple-file archives (e.g., .ZIP)" is not selected, this is a finding. </t>
    </r>
    <r>
      <rPr>
        <sz val="11"/>
        <color rgb="FF000000"/>
        <rFont val="Calibri"/>
      </rPr>
      <t xml:space="preserve">
</t>
    </r>
    <r>
      <rPr>
        <sz val="11"/>
        <color rgb="FF000000"/>
        <rFont val="Calibri"/>
      </rPr>
      <t>SECURITY OVERRIDE:</t>
    </r>
    <r>
      <rPr>
        <sz val="11"/>
        <color rgb="FF000000"/>
        <rFont val="Calibri"/>
      </rPr>
      <t xml:space="preserve">
</t>
    </r>
    <r>
      <rPr>
        <sz val="11"/>
        <color rgb="FF000000"/>
        <rFont val="Calibri"/>
      </rPr>
      <t>If the check box for "Compressed files: Scan inside multiple-file archives (e.g., .ZIP)" is not selected but the On-Demand scan decompress of archives is configured in the regularly scheduled scan, as specified in STIG ID DTAVSEL-101, this is a finding but can be dropped to a CAT III.</t>
    </r>
  </si>
  <si>
    <t>V-63003</t>
  </si>
  <si>
    <r>
      <rPr>
        <sz val="11"/>
        <rFont val="Calibri"/>
      </rPr>
      <t>The McAfee VirusScan Enterprise for Linux 1.9.x/2.0.x On-Access scanner must be configured to find unknown program viruses.</t>
    </r>
  </si>
  <si>
    <r>
      <rPr>
        <sz val="11"/>
        <color rgb="FF000000"/>
        <rFont val="Calibri"/>
      </rPr>
      <t xml:space="preserve">From the ePO server console System Tree, select "My Organization". Select the "Systems" tab. To show all systems in the System Tree, select "This Group and All Subgroups" from the "Preset:" drop-down list. </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"Advanced" tab, next to "Heuristics:", select the check box for "Find unknown program viruses".</t>
    </r>
  </si>
  <si>
    <r>
      <rPr>
        <sz val="11"/>
        <color rgb="FF000000"/>
        <rFont val="Calibri"/>
      </rPr>
      <t>Due to the ability of malware to mutate after infection, standard anti-virus signatures may not be able to catch new strains or variants of the malware. Typically, these strains and variants will share unique characteristics with others in their virus family. By using a generic signature to detect the shared characteristics, using wildcards where differences lie, the generic signature can detect viruses even if they are padded with extra, meaningless code. This method of detection is Heuristic detection.</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</si>
  <si>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 xml:space="preserve">Click on Actions &gt;&gt; Agent &gt;&gt; Modify Policies on a Single System. </t>
    </r>
    <r>
      <rPr>
        <sz val="11"/>
        <color rgb="FF000000"/>
        <rFont val="Calibri"/>
      </rPr>
      <t xml:space="preserve">
</t>
    </r>
    <r>
      <rPr>
        <sz val="11"/>
        <color rgb="FF000000"/>
        <rFont val="Calibri"/>
      </rPr>
      <t>From the "Product:" drop-down list, select "VirusScan Enterprise for Linux 1.9.x/2.0.x". From the "Policy" column, click on the policy for the "On-Access Scanning Policy".</t>
    </r>
    <r>
      <rPr>
        <sz val="11"/>
        <color rgb="FF000000"/>
        <rFont val="Calibri"/>
      </rPr>
      <t xml:space="preserve">
</t>
    </r>
    <r>
      <rPr>
        <sz val="11"/>
        <color rgb="FF000000"/>
        <rFont val="Calibri"/>
      </rPr>
      <t>In the "Advanced" tab, next to "Heuristics:", verify the check box for "Find unknown program viruses" is selected.</t>
    </r>
    <r>
      <rPr>
        <sz val="11"/>
        <color rgb="FF000000"/>
        <rFont val="Calibri"/>
      </rPr>
      <t xml:space="preserve">
</t>
    </r>
    <r>
      <rPr>
        <sz val="11"/>
        <color rgb="FF000000"/>
        <rFont val="Calibri"/>
      </rPr>
      <t>If the check box for "Heuristics: Find unknown program viruses" is not selected, this is a finding.</t>
    </r>
  </si>
  <si>
    <t>V-63005</t>
  </si>
  <si>
    <r>
      <rPr>
        <sz val="11"/>
        <rFont val="Calibri"/>
      </rPr>
      <t>The McAfee VirusScan Enterprise for Linux 1.9.x/2.0.x On-Access scanner must be configured to find unknown macro viruses.</t>
    </r>
  </si>
  <si>
    <r>
      <rPr>
        <sz val="11"/>
        <color rgb="FF000000"/>
        <rFont val="Calibri"/>
      </rPr>
      <t xml:space="preserve">From the ePO server console System Tree, select "My Organization". Select the "Systems" tab. To show all systems in the System Tree, select "This Group and All Subgroups" from the "Preset:" drop-down list. </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"Advanced" tab, next to "Heuristics:", select the check box for "Find unknown macro viruses".</t>
    </r>
  </si>
  <si>
    <r>
      <rPr>
        <sz val="11"/>
        <color rgb="FF000000"/>
        <rFont val="Calibri"/>
      </rPr>
      <t>Interpreted viruses are executed by an application. Within this subcategory, macro viruses take advantage of the capabilities of applications' macro programming language to infect application documents and document templates, while scripting viruses infect scripts that are understood by scripting languages processed by services on the OS. Many attackers use toolkits containing several different types of utilities and scripts that can be used to probe and attack hosts. Scanning for unknown macro viruses will mitigate zero-day attacks.</t>
    </r>
  </si>
  <si>
    <r>
      <rPr>
        <sz val="11"/>
        <color rgb="FF000000"/>
        <rFont val="Calibri"/>
      </rPr>
      <t xml:space="preserve">From the ePO server console System Tree, select "My Organization". Select the "Systems" tab. To show all systems in the System Tree, select "This Group and All Subgroups" from the "Preset:" drop-down list. </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 xml:space="preserve">From the "Product:" drop-down list, select "VirusScan Enterprise for Linux 1.9.x/2.0.x". </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"Advanced" tab, next to "Heuristics:", verify the check box for "Find unknown macro viruses" is selected.</t>
    </r>
    <r>
      <rPr>
        <sz val="11"/>
        <color rgb="FF000000"/>
        <rFont val="Calibri"/>
      </rPr>
      <t xml:space="preserve">
</t>
    </r>
    <r>
      <rPr>
        <sz val="11"/>
        <color rgb="FF000000"/>
        <rFont val="Calibri"/>
      </rPr>
      <t>If the check box for "Heuristics: Find unknown macro viruses" is not selected, this is a finding.</t>
    </r>
  </si>
  <si>
    <t>V-63007</t>
  </si>
  <si>
    <r>
      <rPr>
        <sz val="11"/>
        <rFont val="Calibri"/>
      </rPr>
      <t>The McAfee VirusScan Enterprise for Linux 1.9.x/2.0.x On-Access scanner must be configured to find potentially unwanted programs.</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</si>
  <si>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"Advanced" tab, next to "Non-viruses:", select the check box for "Find potentially unwanted programs".</t>
    </r>
    <r>
      <rPr>
        <sz val="11"/>
        <color rgb="FF000000"/>
        <rFont val="Calibri"/>
      </rPr>
      <t xml:space="preserve">
</t>
    </r>
    <r>
      <rPr>
        <sz val="11"/>
        <color rgb="FF000000"/>
        <rFont val="Calibri"/>
      </rPr>
      <t>Select the check box for "Find joke programs".</t>
    </r>
    <r>
      <rPr>
        <sz val="11"/>
        <color rgb="FF000000"/>
        <rFont val="Calibri"/>
      </rPr>
      <t xml:space="preserve">
</t>
    </r>
    <r>
      <rPr>
        <sz val="11"/>
        <color rgb="FF000000"/>
        <rFont val="Calibri"/>
      </rPr>
      <t>Click "Save".</t>
    </r>
  </si>
  <si>
    <r>
      <rPr>
        <sz val="11"/>
        <color rgb="FF000000"/>
        <rFont val="Calibri"/>
      </rPr>
      <t>Potentially Unwanted Programs (PUPs) include Spyware, Adware, Remote Administration Tools, Dialers, Password Crackers, Jokes, and Key Loggers. While PUPs do not typically have any infection capability on their own, they rely on malware or other attach mechanisms to be installed onto target hosts, after which they will collect and transfer data from the host to an external host and/or will be used as attach mechanisms. Configuring the anti-virus software to attempt to clean the file first will allow for the possibility of a false positive. In most cases, however, the secondary action of quarantine will be used, mitigating the risk of the PUPs being installed and used maliciously.</t>
    </r>
  </si>
  <si>
    <r>
      <rPr>
        <sz val="11"/>
        <color rgb="FF000000"/>
        <rFont val="Calibri"/>
      </rPr>
      <t xml:space="preserve">From the ePO server console System Tree, select "My Organization". Select the "Systems" tab. To show all systems in the System Tree, select "This Group and All Subgroups" from the "Preset:" drop-down list. </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 xml:space="preserve">Click on Actions &gt;&gt; Agent &gt;&gt; Modify Policies on a Single System. </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 xml:space="preserve">In the "Advanced" tab, next to "Non-viruses:", verify the check box for "Find potentially unwanted programs" is selected. </t>
    </r>
    <r>
      <rPr>
        <sz val="11"/>
        <color rgb="FF000000"/>
        <rFont val="Calibri"/>
      </rPr>
      <t xml:space="preserve">
</t>
    </r>
    <r>
      <rPr>
        <sz val="11"/>
        <color rgb="FF000000"/>
        <rFont val="Calibri"/>
      </rPr>
      <t>Verify the check box for "Find joke programs" is selected.</t>
    </r>
    <r>
      <rPr>
        <sz val="11"/>
        <color rgb="FF000000"/>
        <rFont val="Calibri"/>
      </rPr>
      <t xml:space="preserve">
</t>
    </r>
    <r>
      <rPr>
        <sz val="11"/>
        <color rgb="FF000000"/>
        <rFont val="Calibri"/>
      </rPr>
      <t xml:space="preserve">If the check box for "Non-viruses: Find potentially unwanted programs" is not selected, this is a finding. </t>
    </r>
    <r>
      <rPr>
        <sz val="11"/>
        <color rgb="FF000000"/>
        <rFont val="Calibri"/>
      </rPr>
      <t xml:space="preserve">
</t>
    </r>
    <r>
      <rPr>
        <sz val="11"/>
        <color rgb="FF000000"/>
        <rFont val="Calibri"/>
      </rPr>
      <t>If the check box for "Find joke programs" is not selected, this is a finding.</t>
    </r>
  </si>
  <si>
    <t>V-63009</t>
  </si>
  <si>
    <r>
      <rPr>
        <sz val="11"/>
        <rFont val="Calibri"/>
      </rPr>
      <t>The McAfee VirusScan Enterprise for Linux 1.9.x/2.0.x On-Access scanner must be configured to scan files when being written to disk.</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</si>
  <si>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"Detections" tab, next to "Scan files:", select the check box for "When writing to disk".</t>
    </r>
  </si>
  <si>
    <r>
      <rPr>
        <sz val="11"/>
        <color rgb="FF000000"/>
        <rFont val="Calibri"/>
      </rPr>
      <t>Anti-virus software is the most commonly used technical control for malware threat mitigation. Real-time scanning of files as they are written to disk is a crucial first line of defense from malware attacks.</t>
    </r>
  </si>
  <si>
    <r>
      <rPr>
        <sz val="11"/>
        <color rgb="FF000000"/>
        <rFont val="Calibri"/>
      </rPr>
      <t xml:space="preserve">From the ePO server console System Tree, select "My Organization". Select the "Systems" tab. To show all systems in the System Tree, select "This Group and All Subgroups" from the "Preset:" drop-down list. </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"Detections" tab, next to "Scan files:", verify the check box for "When writing to disk" is selected.</t>
    </r>
    <r>
      <rPr>
        <sz val="11"/>
        <color rgb="FF000000"/>
        <rFont val="Calibri"/>
      </rPr>
      <t xml:space="preserve">
</t>
    </r>
    <r>
      <rPr>
        <sz val="11"/>
        <color rgb="FF000000"/>
        <rFont val="Calibri"/>
      </rPr>
      <t>If the check box for "Scan files: When writing to disk" is not selected, this is a finding.</t>
    </r>
  </si>
  <si>
    <t>V-63011</t>
  </si>
  <si>
    <r>
      <rPr>
        <sz val="11"/>
        <rFont val="Calibri"/>
      </rPr>
      <t>The McAfee VirusScan Enterprise for Linux 1.9.x/2.0.x On-Access scanner must be configured to scan files when being read from disk.</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</si>
  <si>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"Detections" tab, next to "Scan files:", select the check box for "When reading from disk".</t>
    </r>
    <r>
      <rPr>
        <sz val="11"/>
        <color rgb="FF000000"/>
        <rFont val="Calibri"/>
      </rPr>
      <t xml:space="preserve">
</t>
    </r>
    <r>
      <rPr>
        <sz val="11"/>
        <color rgb="FF000000"/>
        <rFont val="Calibri"/>
      </rPr>
      <t>Click "Save".</t>
    </r>
  </si>
  <si>
    <r>
      <rPr>
        <sz val="11"/>
        <color rgb="FF000000"/>
        <rFont val="Calibri"/>
      </rPr>
      <t>Anti-virus software is the most commonly used technical control for malware threat mitigation. Real-time scanning of files as they are read from disk is a crucial first line of defense from malware attacks.</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</si>
  <si>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"Detections" tab, next to "Scan files:", verify the check box for "When reading from disk" is selected.</t>
    </r>
    <r>
      <rPr>
        <sz val="11"/>
        <color rgb="FF000000"/>
        <rFont val="Calibri"/>
      </rPr>
      <t xml:space="preserve">
</t>
    </r>
    <r>
      <rPr>
        <sz val="11"/>
        <color rgb="FF000000"/>
        <rFont val="Calibri"/>
      </rPr>
      <t>If the check box for "Scan files: When reading from disk" is not selected, this is a finding.</t>
    </r>
  </si>
  <si>
    <t>V-63013</t>
  </si>
  <si>
    <r>
      <rPr>
        <sz val="11"/>
        <rFont val="Calibri"/>
      </rPr>
      <t>The McAfee VirusScan Enterprise for Linux 1.9.x/2.0.x On-Access scanner must be configured to scan all file types.</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</si>
  <si>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"Detections" tab, next to "What to scan:", select the radio button for "All files".</t>
    </r>
    <r>
      <rPr>
        <sz val="11"/>
        <color rgb="FF000000"/>
        <rFont val="Calibri"/>
      </rPr>
      <t xml:space="preserve">
</t>
    </r>
    <r>
      <rPr>
        <sz val="11"/>
        <color rgb="FF000000"/>
        <rFont val="Calibri"/>
      </rPr>
      <t>Click "Save".</t>
    </r>
  </si>
  <si>
    <r>
      <rPr>
        <sz val="11"/>
        <color rgb="FF000000"/>
        <rFont val="Calibri"/>
      </rPr>
      <t>When scanning for malware, excluding specific file types will increase the risk of a malware-infected file going undetected. By configuring anti-virus software to scan all file types, the scanner has a higher success rate at detecting and eradicating malware.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</si>
  <si>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"Detections" tab, next to "What to scan:", verify the radio button for "All files" is selected.</t>
    </r>
    <r>
      <rPr>
        <sz val="11"/>
        <color rgb="FF000000"/>
        <rFont val="Calibri"/>
      </rPr>
      <t xml:space="preserve">
</t>
    </r>
    <r>
      <rPr>
        <sz val="11"/>
        <color rgb="FF000000"/>
        <rFont val="Calibri"/>
      </rPr>
      <t>If the radio button for "What to scan: All files" is not selected, this is a finding.</t>
    </r>
  </si>
  <si>
    <t>V-63015</t>
  </si>
  <si>
    <r>
      <rPr>
        <sz val="11"/>
        <rFont val="Calibri"/>
      </rPr>
      <t>The McAfee VirusScan Enterprise for Linux 1.9.x/2.0.x On-Access scanner maximum scan time must not be less than 45 seconds.</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</si>
  <si>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"General" tab, next to "Maximum Scan Time:", select the check box for "Enforce maximum scanning time for all files". Configure the "Maximum scan time (seconds):" to 45 or more.</t>
    </r>
    <r>
      <rPr>
        <sz val="11"/>
        <color rgb="FF000000"/>
        <rFont val="Calibri"/>
      </rPr>
      <t xml:space="preserve">
</t>
    </r>
    <r>
      <rPr>
        <sz val="11"/>
        <color rgb="FF000000"/>
        <rFont val="Calibri"/>
      </rPr>
      <t>Click "Save".</t>
    </r>
  </si>
  <si>
    <r>
      <rPr>
        <sz val="11"/>
        <color rgb="FF000000"/>
        <rFont val="Calibri"/>
      </rPr>
      <t>When anti-virus software is not configured to limit the amount of time spent trying to scan a file, the total effectiveness of the anti-virus software, and performance on the system being scanned, will be degraded. By limiting the amount of time the anti-virus software uses when scanning a file, the scan will be able to complete in a timely manner.</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</si>
  <si>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"General" tab, next to "Maximum Scan Time:", verify the check box for "Enforce maximum scanning time for all files" has been selected.</t>
    </r>
    <r>
      <rPr>
        <sz val="11"/>
        <color rgb="FF000000"/>
        <rFont val="Calibri"/>
      </rPr>
      <t xml:space="preserve">
</t>
    </r>
    <r>
      <rPr>
        <sz val="11"/>
        <color rgb="FF000000"/>
        <rFont val="Calibri"/>
      </rPr>
      <t>Verify the "Maximum scan time (seconds):" is configured to 45 or more.</t>
    </r>
    <r>
      <rPr>
        <sz val="11"/>
        <color rgb="FF000000"/>
        <rFont val="Calibri"/>
      </rPr>
      <t xml:space="preserve">
</t>
    </r>
    <r>
      <rPr>
        <sz val="11"/>
        <color rgb="FF000000"/>
        <rFont val="Calibri"/>
      </rPr>
      <t xml:space="preserve">If the check box for "Maximum Scan Time: Enforce maximum scanning time for all files" is not selected, this is a finding. </t>
    </r>
    <r>
      <rPr>
        <sz val="11"/>
        <color rgb="FF000000"/>
        <rFont val="Calibri"/>
      </rPr>
      <t xml:space="preserve">
</t>
    </r>
    <r>
      <rPr>
        <sz val="11"/>
        <color rgb="FF000000"/>
        <rFont val="Calibri"/>
      </rPr>
      <t>If the "Maximum Scan Time (seconds):" is not configured to 45 or more, this is a finding.</t>
    </r>
    <r>
      <rPr>
        <sz val="11"/>
        <color rgb="FF000000"/>
        <rFont val="Calibri"/>
      </rPr>
      <t xml:space="preserve">
</t>
    </r>
    <r>
      <rPr>
        <sz val="11"/>
        <color rgb="FF000000"/>
        <rFont val="Calibri"/>
      </rPr>
      <t>If both the "Maximum Scan Time:" setting for "Enforce maximum scanning time for all files" has a check in the check box and the "Maximum Scan Time:" setting for "Maximum scan time (seconds):" is configured to 45 or more, this is not a finding.</t>
    </r>
  </si>
  <si>
    <t>V-63017</t>
  </si>
  <si>
    <r>
      <rPr>
        <sz val="11"/>
        <rFont val="Calibri"/>
      </rPr>
      <t>The McAfee VirusScan Enterprise for Linux 1.9.x/2.0.x On-Access scanner must only be configured with exclusions which are documented and approved by the ISSO/ISSM/AO.</t>
    </r>
  </si>
  <si>
    <r>
      <rPr>
        <sz val="11"/>
        <color rgb="FF000000"/>
        <rFont val="Calibri"/>
      </rPr>
      <t xml:space="preserve">From the ePO server console System Tree, select "My Organization". Select the "Systems" tab. To show all systems in the System Tree, select "This Group and All Subgroups" from the "Preset:" drop-down list. </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 xml:space="preserve">Click on Actions &gt;&gt; Agent &gt;&gt; Modify Policies on a Single System. </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"Detections" tab, next to "What not to scan:", verify the only entries for the "Select files and directories to be excluded from virus scanning" field are those below:</t>
    </r>
    <r>
      <rPr>
        <sz val="11"/>
        <color rgb="FF000000"/>
        <rFont val="Calibri"/>
      </rPr>
      <t xml:space="preserve">
</t>
    </r>
    <r>
      <rPr>
        <sz val="11"/>
        <color rgb="FF000000"/>
        <rFont val="Calibri"/>
      </rPr>
      <t>Under "Paths Excluded From Scanning", remove all entries other than the below listed of approved exclusions.  Any additional required exclusions must be documented by the System Administrator and approved by the ISSO/ISSM.</t>
    </r>
    <r>
      <rPr>
        <sz val="11"/>
        <color rgb="FF000000"/>
        <rFont val="Calibri"/>
      </rPr>
      <t xml:space="preserve">
</t>
    </r>
    <r>
      <rPr>
        <sz val="11"/>
        <color rgb="FF000000"/>
        <rFont val="Calibri"/>
      </rPr>
      <t>/var/log</t>
    </r>
    <r>
      <rPr>
        <sz val="11"/>
        <color rgb="FF000000"/>
        <rFont val="Calibri"/>
      </rPr>
      <t xml:space="preserve">
</t>
    </r>
    <r>
      <rPr>
        <sz val="11"/>
        <color rgb="FF000000"/>
        <rFont val="Calibri"/>
      </rPr>
      <t>/_admin/Manage_NSS</t>
    </r>
    <r>
      <rPr>
        <sz val="11"/>
        <color rgb="FF000000"/>
        <rFont val="Calibri"/>
      </rPr>
      <t xml:space="preserve">
</t>
    </r>
    <r>
      <rPr>
        <sz val="11"/>
        <color rgb="FF000000"/>
        <rFont val="Calibri"/>
      </rPr>
      <t>/mnt/system/log</t>
    </r>
    <r>
      <rPr>
        <sz val="11"/>
        <color rgb="FF000000"/>
        <rFont val="Calibri"/>
      </rPr>
      <t xml:space="preserve">
</t>
    </r>
    <r>
      <rPr>
        <sz val="11"/>
        <color rgb="FF000000"/>
        <rFont val="Calibri"/>
      </rPr>
      <t>/media/nss/.*/(\._NETWARE|\._ADMIN)</t>
    </r>
    <r>
      <rPr>
        <sz val="11"/>
        <color rgb="FF000000"/>
        <rFont val="Calibri"/>
      </rPr>
      <t xml:space="preserve">
</t>
    </r>
    <r>
      <rPr>
        <sz val="11"/>
        <color rgb="FF000000"/>
        <rFont val="Calibri"/>
      </rPr>
      <t>/.*\.(vmdk|VMDK|dbl|DBL|ctl|CTL|log|LOG|jar|JAR|war|WAR|dtx|DTX|dbf|DBF|frm|</t>
    </r>
    <r>
      <rPr>
        <sz val="11"/>
        <color rgb="FF000000"/>
        <rFont val="Calibri"/>
      </rPr>
      <t xml:space="preserve">
</t>
    </r>
    <r>
      <rPr>
        <sz val="11"/>
        <color rgb="FF000000"/>
        <rFont val="Calibri"/>
      </rPr>
      <t>FRM|myd|MYD|myi|MYI|rdo|RDO|arc|ARC)</t>
    </r>
    <r>
      <rPr>
        <sz val="11"/>
        <color rgb="FF000000"/>
        <rFont val="Calibri"/>
      </rPr>
      <t xml:space="preserve">
</t>
    </r>
    <r>
      <rPr>
        <sz val="11"/>
        <color rgb="FF000000"/>
        <rFont val="Calibri"/>
      </rPr>
      <t>/cgroup</t>
    </r>
    <r>
      <rPr>
        <sz val="11"/>
        <color rgb="FF000000"/>
        <rFont val="Calibri"/>
      </rPr>
      <t xml:space="preserve">
</t>
    </r>
    <r>
      <rPr>
        <sz val="11"/>
        <color rgb="FF000000"/>
        <rFont val="Calibri"/>
      </rPr>
      <t>/dev</t>
    </r>
    <r>
      <rPr>
        <sz val="11"/>
        <color rgb="FF000000"/>
        <rFont val="Calibri"/>
      </rPr>
      <t xml:space="preserve">
</t>
    </r>
    <r>
      <rPr>
        <sz val="11"/>
        <color rgb="FF000000"/>
        <rFont val="Calibri"/>
      </rPr>
      <t>/proc</t>
    </r>
    <r>
      <rPr>
        <sz val="11"/>
        <color rgb="FF000000"/>
        <rFont val="Calibri"/>
      </rPr>
      <t xml:space="preserve">
</t>
    </r>
    <r>
      <rPr>
        <sz val="11"/>
        <color rgb="FF000000"/>
        <rFont val="Calibri"/>
      </rPr>
      <t>/selinux</t>
    </r>
    <r>
      <rPr>
        <sz val="11"/>
        <color rgb="FF000000"/>
        <rFont val="Calibri"/>
      </rPr>
      <t xml:space="preserve">
</t>
    </r>
    <r>
      <rPr>
        <sz val="11"/>
        <color rgb="FF000000"/>
        <rFont val="Calibri"/>
      </rPr>
      <t>/sys</t>
    </r>
  </si>
  <si>
    <r>
      <rPr>
        <sz val="11"/>
        <color rgb="FF000000"/>
        <rFont val="Calibri"/>
      </rPr>
      <t>When scanning for malware, excluding specific files will increase the risk of a malware-infected file going undetected. By configuring anti-virus software without any exclusions, the scanner has a higher success rate at detecting and eradicating malware.</t>
    </r>
  </si>
  <si>
    <r>
      <rPr>
        <sz val="11"/>
        <color rgb="FF000000"/>
        <rFont val="Calibri"/>
      </rPr>
      <t xml:space="preserve">From the ePO server console System Tree, select "My Organization". Select the "Systems" tab. To show all systems in the System Tree, select "This Group and All Subgroups" from the "Preset:" drop-down list. </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 xml:space="preserve">Click on Actions &gt;&gt; Agent &gt;&gt; Modify Policies on a Single System. </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"Detections" tab, next to "What not to scan:", verify the only entries for the "Select files and directories to be excluded from virus scanning" field are those below:</t>
    </r>
    <r>
      <rPr>
        <sz val="11"/>
        <color rgb="FF000000"/>
        <rFont val="Calibri"/>
      </rPr>
      <t xml:space="preserve">
</t>
    </r>
    <r>
      <rPr>
        <sz val="11"/>
        <color rgb="FF000000"/>
        <rFont val="Calibri"/>
      </rPr>
      <t>Under "Paths Excluded From Scanning", verify no entries exist other than the allowed default paths referenced below:</t>
    </r>
    <r>
      <rPr>
        <sz val="11"/>
        <color rgb="FF000000"/>
        <rFont val="Calibri"/>
      </rPr>
      <t xml:space="preserve">
</t>
    </r>
    <r>
      <rPr>
        <sz val="11"/>
        <color rgb="FF000000"/>
        <rFont val="Calibri"/>
      </rPr>
      <t>/var/log</t>
    </r>
    <r>
      <rPr>
        <sz val="11"/>
        <color rgb="FF000000"/>
        <rFont val="Calibri"/>
      </rPr>
      <t xml:space="preserve">
</t>
    </r>
    <r>
      <rPr>
        <sz val="11"/>
        <color rgb="FF000000"/>
        <rFont val="Calibri"/>
      </rPr>
      <t>/_admin/Manage_NSS</t>
    </r>
    <r>
      <rPr>
        <sz val="11"/>
        <color rgb="FF000000"/>
        <rFont val="Calibri"/>
      </rPr>
      <t xml:space="preserve">
</t>
    </r>
    <r>
      <rPr>
        <sz val="11"/>
        <color rgb="FF000000"/>
        <rFont val="Calibri"/>
      </rPr>
      <t>/mnt/system/log</t>
    </r>
    <r>
      <rPr>
        <sz val="11"/>
        <color rgb="FF000000"/>
        <rFont val="Calibri"/>
      </rPr>
      <t xml:space="preserve">
</t>
    </r>
    <r>
      <rPr>
        <sz val="11"/>
        <color rgb="FF000000"/>
        <rFont val="Calibri"/>
      </rPr>
      <t>/media/nss/.*/(\._NETWARE|\._ADMIN)</t>
    </r>
    <r>
      <rPr>
        <sz val="11"/>
        <color rgb="FF000000"/>
        <rFont val="Calibri"/>
      </rPr>
      <t xml:space="preserve">
</t>
    </r>
    <r>
      <rPr>
        <sz val="11"/>
        <color rgb="FF000000"/>
        <rFont val="Calibri"/>
      </rPr>
      <t>/.*\.(vmdk|VMDK|dbl|DBL|ctl|CTL|log|LOG|jar|JAR|war|WAR|dtx|DTX|dbf|DBF|frm|FRM|myd|MYD|myi|MYI|rdo|RDO|arc|ARC)</t>
    </r>
    <r>
      <rPr>
        <sz val="11"/>
        <color rgb="FF000000"/>
        <rFont val="Calibri"/>
      </rPr>
      <t xml:space="preserve">
</t>
    </r>
    <r>
      <rPr>
        <sz val="11"/>
        <color rgb="FF000000"/>
        <rFont val="Calibri"/>
      </rPr>
      <t>/cgroup</t>
    </r>
    <r>
      <rPr>
        <sz val="11"/>
        <color rgb="FF000000"/>
        <rFont val="Calibri"/>
      </rPr>
      <t xml:space="preserve">
</t>
    </r>
    <r>
      <rPr>
        <sz val="11"/>
        <color rgb="FF000000"/>
        <rFont val="Calibri"/>
      </rPr>
      <t>/dev</t>
    </r>
    <r>
      <rPr>
        <sz val="11"/>
        <color rgb="FF000000"/>
        <rFont val="Calibri"/>
      </rPr>
      <t xml:space="preserve">
</t>
    </r>
    <r>
      <rPr>
        <sz val="11"/>
        <color rgb="FF000000"/>
        <rFont val="Calibri"/>
      </rPr>
      <t>/proc</t>
    </r>
    <r>
      <rPr>
        <sz val="11"/>
        <color rgb="FF000000"/>
        <rFont val="Calibri"/>
      </rPr>
      <t xml:space="preserve">
</t>
    </r>
    <r>
      <rPr>
        <sz val="11"/>
        <color rgb="FF000000"/>
        <rFont val="Calibri"/>
      </rPr>
      <t>/selinux</t>
    </r>
    <r>
      <rPr>
        <sz val="11"/>
        <color rgb="FF000000"/>
        <rFont val="Calibri"/>
      </rPr>
      <t xml:space="preserve">
</t>
    </r>
    <r>
      <rPr>
        <sz val="11"/>
        <color rgb="FF000000"/>
        <rFont val="Calibri"/>
      </rPr>
      <t>/sys</t>
    </r>
    <r>
      <rPr>
        <sz val="11"/>
        <color rgb="FF000000"/>
        <rFont val="Calibri"/>
      </rPr>
      <t xml:space="preserve">
</t>
    </r>
    <r>
      <rPr>
        <sz val="11"/>
        <color rgb="FF000000"/>
        <rFont val="Calibri"/>
      </rPr>
      <t>If any entries other than the default paths referenced above are present in the "What not to scan:" setting for the "Select files and directories to be excluded from virus scanning" field, verify the exclusion of those files and directories has been formally documented by the System Administrator and has been approved by the ISSO/ISSM.</t>
    </r>
    <r>
      <rPr>
        <sz val="11"/>
        <color rgb="FF000000"/>
        <rFont val="Calibri"/>
      </rPr>
      <t xml:space="preserve">
</t>
    </r>
    <r>
      <rPr>
        <sz val="11"/>
        <color rgb="FF000000"/>
        <rFont val="Calibri"/>
      </rPr>
      <t>If any entries other than the default paths referenced above are present in the "What not to scan:" setting for the "Select files and directories to be excluded from virus scanning" field, and those files and directories have not been formally documented by the System Administrator and approved by the ISSO/ISSM, this is a finding.</t>
    </r>
    <r>
      <rPr>
        <sz val="11"/>
        <color rgb="FF000000"/>
        <rFont val="Calibri"/>
      </rPr>
      <t xml:space="preserve">
</t>
    </r>
    <r>
      <rPr>
        <sz val="11"/>
        <color rgb="FF000000"/>
        <rFont val="Calibri"/>
      </rPr>
      <t>If any entries other than the default paths referenced above are present in the "What not to scan:" setting for the "Select files and directories to be excluded from virus scanning" field, and those files and directories have been formally documented by the System Administrator and approved by the ISSO/ISSM, this is not a finding.</t>
    </r>
  </si>
  <si>
    <t>V-63019</t>
  </si>
  <si>
    <r>
      <rPr>
        <sz val="11"/>
        <rFont val="Calibri"/>
      </rPr>
      <t>The McAfee VirusScan Enterprise for Linux 1.9.x/2.0.x On-Access scanner must be configured to Clean infected files automatically as first action when a virus or Trojan is detected.</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</si>
  <si>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"Actions" tab, next to "When Viruses and Trojans are found:", select the radio button for "Clean infected files automatically".</t>
    </r>
    <r>
      <rPr>
        <sz val="11"/>
        <color rgb="FF000000"/>
        <rFont val="Calibri"/>
      </rPr>
      <t xml:space="preserve">
</t>
    </r>
    <r>
      <rPr>
        <sz val="11"/>
        <color rgb="FF000000"/>
        <rFont val="Calibri"/>
      </rPr>
      <t>Click "Save".</t>
    </r>
  </si>
  <si>
    <r>
      <rPr>
        <sz val="11"/>
        <color rgb="FF000000"/>
        <rFont val="Calibri"/>
      </rPr>
      <t>Malware may have infected a file that is necessary to the user. By configuring the anti-virus software to first attempt cleaning the infected file, availability to the file is not sacrificed. If a cleaning attempt is not successful, however, deleting the file is the only safe option to ensure the malware is not introduced onto the system or network.</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</si>
  <si>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"Actions" tab, next to "When Viruses and Trojans are found:", verify the radio button for "Clean infected files automatically" is selected.</t>
    </r>
    <r>
      <rPr>
        <sz val="11"/>
        <color rgb="FF000000"/>
        <rFont val="Calibri"/>
      </rPr>
      <t xml:space="preserve">
</t>
    </r>
    <r>
      <rPr>
        <sz val="11"/>
        <color rgb="FF000000"/>
        <rFont val="Calibri"/>
      </rPr>
      <t>If, next to "When Viruses and Trojans are found:", the radio button for "Clean infected files automatically" is not selected, this is a finding.</t>
    </r>
  </si>
  <si>
    <t>V-63021</t>
  </si>
  <si>
    <r>
      <rPr>
        <sz val="11"/>
        <rFont val="Calibri"/>
      </rPr>
      <t>The McAfee VirusScan Enterprise for Linux 1.9.x/2.0.x On-Access scanner must be configured to Move infected files to the quarantine directory if first action fails when a virus or Trojan is detected.</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</si>
  <si>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"Actions" tab, under the "When Viruses and Trojans are found:", next to "If the above action fails:", select the radio button for "Move infected files to the quarantine directory".</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</si>
  <si>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"Actions" tab, under the "When Viruses and Trojans are found:", next to "If the above action fails:", verify the "Move infected files to the quarantine directory" radio button is selected.</t>
    </r>
    <r>
      <rPr>
        <sz val="11"/>
        <color rgb="FF000000"/>
        <rFont val="Calibri"/>
      </rPr>
      <t xml:space="preserve">
</t>
    </r>
    <r>
      <rPr>
        <sz val="11"/>
        <color rgb="FF000000"/>
        <rFont val="Calibri"/>
      </rPr>
      <t>If, next to "If the above action fails:", the radio button for "Move infected files to the quarantine directory" is not selected, this is a finding.</t>
    </r>
  </si>
  <si>
    <t>V-63023</t>
  </si>
  <si>
    <r>
      <rPr>
        <sz val="11"/>
        <rFont val="Calibri"/>
      </rPr>
      <t>The McAfee VirusScan Enterprise for Linux 1.9.x/2.0.x On-Access scanner must be configured to Clean infected files automatically as first action when programs and jokes are found.</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</si>
  <si>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"Actions" tab, next to "When Programs &amp; Jokes are found:", select the radio button for "Clean infected files automatically".</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</si>
  <si>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"Actions" tab, next to "When Programs &amp; Jokes are found:", verify the radio button for "Clean infected files automatically" is selected.</t>
    </r>
    <r>
      <rPr>
        <sz val="11"/>
        <color rgb="FF000000"/>
        <rFont val="Calibri"/>
      </rPr>
      <t xml:space="preserve">
</t>
    </r>
    <r>
      <rPr>
        <sz val="11"/>
        <color rgb="FF000000"/>
        <rFont val="Calibri"/>
      </rPr>
      <t>If, next to "When Programs &amp; Jokes are found:", the radio button for "Clean infected files automatically" is not selected, this is a finding.</t>
    </r>
  </si>
  <si>
    <t>V-63025</t>
  </si>
  <si>
    <r>
      <rPr>
        <sz val="11"/>
        <rFont val="Calibri"/>
      </rPr>
      <t>The McAfee VirusScan Enterprise for Linux 1.9.x/2.0.x On-Access scanner must be configured to Move infected files to the quarantine directory if first action fails when programs and jokes are found.</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</si>
  <si>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"Actions" tab, under the "When Programs &amp; Jokes are found:", next to "If the above action fails:", select the radio button for "Move infected files to the quarantine directory".</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</si>
  <si>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"Actions" tab, under the "When Programs &amp; Jokes are found:", next to "If the above action fails:", verify the "Move infected files to the quarantine directory" radio button is selected.</t>
    </r>
    <r>
      <rPr>
        <sz val="11"/>
        <color rgb="FF000000"/>
        <rFont val="Calibri"/>
      </rPr>
      <t xml:space="preserve">
</t>
    </r>
    <r>
      <rPr>
        <sz val="11"/>
        <color rgb="FF000000"/>
        <rFont val="Calibri"/>
      </rPr>
      <t>If, under the "When Programs &amp; Jokes are found:", next to "If the above action fails:", the radio button for "Move infected files to the quarantine directory" is not selected, this is a finding.</t>
    </r>
  </si>
  <si>
    <t>V-63027</t>
  </si>
  <si>
    <r>
      <rPr>
        <sz val="11"/>
        <rFont val="Calibri"/>
      </rPr>
      <t>The McAfee VirusScan Enterprise for Linux 1.9.x/2.0.x On-Access scanner must be configured to deny access to the file if scanning fails.</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</si>
  <si>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"Actions" tab, select the "If scanning fails:" "Deny access to the file" radio button is selected.</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</si>
  <si>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"Actions" tab, verify the "If scanning fails:" "Deny access to the file" radio button is selected.</t>
    </r>
    <r>
      <rPr>
        <sz val="11"/>
        <color rgb="FF000000"/>
        <rFont val="Calibri"/>
      </rPr>
      <t xml:space="preserve">
</t>
    </r>
    <r>
      <rPr>
        <sz val="11"/>
        <color rgb="FF000000"/>
        <rFont val="Calibri"/>
      </rPr>
      <t>If the "If scanning fails: Deny access to the file" radio button is not selected, this is a finding.</t>
    </r>
  </si>
  <si>
    <t>V-63029</t>
  </si>
  <si>
    <r>
      <rPr>
        <sz val="11"/>
        <rFont val="Calibri"/>
      </rPr>
      <t>The McAfee VirusScan Enterprise for Linux 1.9.x/2.0.x On-Access scanner must be configured to allow access to files if scanning times out.</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</si>
  <si>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"Actions" tab, select the "If scanning times out: Allow access to the file" radio button.</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</si>
  <si>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"Actions" tab, verify the "If scanning times out: Allow access to the file" radio button is selected.</t>
    </r>
    <r>
      <rPr>
        <sz val="11"/>
        <color rgb="FF000000"/>
        <rFont val="Calibri"/>
      </rPr>
      <t xml:space="preserve">
</t>
    </r>
    <r>
      <rPr>
        <sz val="11"/>
        <color rgb="FF000000"/>
        <rFont val="Calibri"/>
      </rPr>
      <t>If the "If scanning times out: Allow access to the file" radio button is not selected, this is a finding.</t>
    </r>
  </si>
  <si>
    <t>V-63031</t>
  </si>
  <si>
    <r>
      <rPr>
        <sz val="11"/>
        <rFont val="Calibri"/>
      </rPr>
      <t>The McAfee VirusScan Enterprise for Linux 1.9.x/2.0.x On-Access scanner must be enabled to scan mounted volumes when mounted volumes point to a network server without an anti-virus solution installed.</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</si>
  <si>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"Detections" tab, next to "Scan files:", select the check box for "On network mounted volume".</t>
    </r>
    <r>
      <rPr>
        <sz val="11"/>
        <color rgb="FF000000"/>
        <rFont val="Calibri"/>
      </rPr>
      <t xml:space="preserve">
</t>
    </r>
    <r>
      <rPr>
        <sz val="11"/>
        <color rgb="FF000000"/>
        <rFont val="Calibri"/>
      </rPr>
      <t>Click "Apply".</t>
    </r>
  </si>
  <si>
    <r>
      <rPr>
        <sz val="11"/>
        <color rgb="FF000000"/>
        <rFont val="Calibri"/>
      </rPr>
      <t>Mounting network volumes to other network systems introduces a path for malware to be introduced. It is imperative to protect Linux systems from malware introduced from those other network systems by either ensuring the remote systems are protected or by scanning files from those systems when they are accessed.</t>
    </r>
  </si>
  <si>
    <r>
      <rPr>
        <sz val="11"/>
        <color rgb="FF000000"/>
        <rFont val="Calibri"/>
      </rPr>
      <t xml:space="preserve">With the System Administrator's assistance, determine network mounted volumes on the Linux system being reviewed. </t>
    </r>
    <r>
      <rPr>
        <sz val="11"/>
        <color rgb="FF000000"/>
        <rFont val="Calibri"/>
      </rPr>
      <t xml:space="preserve">
</t>
    </r>
    <r>
      <rPr>
        <sz val="11"/>
        <color rgb="FF000000"/>
        <rFont val="Calibri"/>
      </rPr>
      <t>If network mounted volumes are mounted, verify whether anti-virus protection is locally installed on, and configured to protect, the network servers to which the mounted volumes connect.</t>
    </r>
    <r>
      <rPr>
        <sz val="11"/>
        <color rgb="FF000000"/>
        <rFont val="Calibri"/>
      </rPr>
      <t xml:space="preserve">
</t>
    </r>
    <r>
      <rPr>
        <sz val="11"/>
        <color rgb="FF000000"/>
        <rFont val="Calibri"/>
      </rPr>
      <t xml:space="preserve">If all network servers to which mounted volumes connect are protected by locally installed and configured anti-virus protection, this check for the Linux system being reviewed is Not Applicable. </t>
    </r>
    <r>
      <rPr>
        <sz val="11"/>
        <color rgb="FF000000"/>
        <rFont val="Calibri"/>
      </rPr>
      <t xml:space="preserve">
</t>
    </r>
    <r>
      <rPr>
        <sz val="11"/>
        <color rgb="FF000000"/>
        <rFont val="Calibri"/>
      </rPr>
      <t>If no network mounted volumes are configured on the Linux system being reviewed, this check is Not Applicable.</t>
    </r>
    <r>
      <rPr>
        <sz val="11"/>
        <color rgb="FF000000"/>
        <rFont val="Calibri"/>
      </rPr>
      <t xml:space="preserve">
</t>
    </r>
    <r>
      <rPr>
        <sz val="11"/>
        <color rgb="FF000000"/>
        <rFont val="Calibri"/>
      </rPr>
      <t>If mounted volumes exist on the Linux system being reviewed which are connecting to network servers which lack locally installed and configured anti-virus protection, this check must be validated.</t>
    </r>
    <r>
      <rPr>
        <sz val="11"/>
        <color rgb="FF000000"/>
        <rFont val="Calibri"/>
      </rPr>
      <t xml:space="preserve">
</t>
    </r>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"On-Access Scanning Policy"</t>
    </r>
    <r>
      <rPr>
        <sz val="11"/>
        <color rgb="FF000000"/>
        <rFont val="Calibri"/>
      </rPr>
      <t xml:space="preserve">
</t>
    </r>
    <r>
      <rPr>
        <sz val="11"/>
        <color rgb="FF000000"/>
        <rFont val="Calibri"/>
      </rPr>
      <t>In the "Detections" tab, next to "Scan files:", verify the check box for "On network mounted volumes" is selected.</t>
    </r>
    <r>
      <rPr>
        <sz val="11"/>
        <color rgb="FF000000"/>
        <rFont val="Calibri"/>
      </rPr>
      <t xml:space="preserve">
</t>
    </r>
    <r>
      <rPr>
        <sz val="11"/>
        <color rgb="FF000000"/>
        <rFont val="Calibri"/>
      </rPr>
      <t>If the check box for "On network mounted volumes" is not selected, this is a finding.</t>
    </r>
  </si>
  <si>
    <t>V-63033</t>
  </si>
  <si>
    <r>
      <rPr>
        <sz val="11"/>
        <rFont val="Calibri"/>
      </rPr>
      <t>The McAfee VirusScan Enterprise for Linux 1.9.x/2.0.x must be configured to run a scheduled On-Demand scan at least once a week.</t>
    </r>
  </si>
  <si>
    <r>
      <rPr>
        <sz val="11"/>
        <color rgb="FF000000"/>
        <rFont val="Calibri"/>
      </rPr>
      <t>From the ePO server console System Tree, select "My Organization".</t>
    </r>
    <r>
      <rPr>
        <sz val="11"/>
        <color rgb="FF000000"/>
        <rFont val="Calibri"/>
      </rPr>
      <t xml:space="preserve">
</t>
    </r>
    <r>
      <rPr>
        <sz val="11"/>
        <color rgb="FF000000"/>
        <rFont val="Calibri"/>
      </rPr>
      <t>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t>
    </r>
    <r>
      <rPr>
        <sz val="11"/>
        <color rgb="FF000000"/>
        <rFont val="Calibri"/>
      </rPr>
      <t xml:space="preserve">
</t>
    </r>
    <r>
      <rPr>
        <sz val="11"/>
        <color rgb="FF000000"/>
        <rFont val="Calibri"/>
      </rPr>
      <t>Click on the system to open the System Information page.</t>
    </r>
    <r>
      <rPr>
        <sz val="11"/>
        <color rgb="FF000000"/>
        <rFont val="Calibri"/>
      </rPr>
      <t xml:space="preserve">
</t>
    </r>
    <r>
      <rPr>
        <sz val="11"/>
        <color rgb="FF000000"/>
        <rFont val="Calibri"/>
      </rPr>
      <t>Create a New Client Task to run a regularly schedule On Demand scan at least weekly, with the following selected:</t>
    </r>
    <r>
      <rPr>
        <sz val="11"/>
        <color rgb="FF000000"/>
        <rFont val="Calibri"/>
      </rPr>
      <t xml:space="preserve">
</t>
    </r>
    <r>
      <rPr>
        <sz val="11"/>
        <color rgb="FF000000"/>
        <rFont val="Calibri"/>
      </rPr>
      <t>In the "Advanced" tab, next to the Heuristics, select the check box for "Find unknown program viruses".</t>
    </r>
    <r>
      <rPr>
        <sz val="11"/>
        <color rgb="FF000000"/>
        <rFont val="Calibri"/>
      </rPr>
      <t xml:space="preserve">
</t>
    </r>
    <r>
      <rPr>
        <sz val="11"/>
        <color rgb="FF000000"/>
        <rFont val="Calibri"/>
      </rPr>
      <t>In the "Advanced" tab, next to the Compressed files, select the check box for "Scan inside multiple-file archives (e.g. .ZIP)".</t>
    </r>
    <r>
      <rPr>
        <sz val="11"/>
        <color rgb="FF000000"/>
        <rFont val="Calibri"/>
      </rPr>
      <t xml:space="preserve">
</t>
    </r>
    <r>
      <rPr>
        <sz val="11"/>
        <color rgb="FF000000"/>
        <rFont val="Calibri"/>
      </rPr>
      <t>In the "Advanced" tab, next to "Heuristics:", select the check box for "Find unknown macro viruses".</t>
    </r>
    <r>
      <rPr>
        <sz val="11"/>
        <color rgb="FF000000"/>
        <rFont val="Calibri"/>
      </rPr>
      <t xml:space="preserve">
</t>
    </r>
    <r>
      <rPr>
        <sz val="11"/>
        <color rgb="FF000000"/>
        <rFont val="Calibri"/>
      </rPr>
      <t xml:space="preserve">In the "Advanced" tab, next to "Non-viruses:", select the check box for "Find potentially unwanted programs". </t>
    </r>
    <r>
      <rPr>
        <sz val="11"/>
        <color rgb="FF000000"/>
        <rFont val="Calibri"/>
      </rPr>
      <t xml:space="preserve">
</t>
    </r>
    <r>
      <rPr>
        <sz val="11"/>
        <color rgb="FF000000"/>
        <rFont val="Calibri"/>
      </rPr>
      <t>In the "Advanced" tab, select the check box for "Disable client Web UI:".</t>
    </r>
    <r>
      <rPr>
        <sz val="11"/>
        <color rgb="FF000000"/>
        <rFont val="Calibri"/>
      </rPr>
      <t xml:space="preserve">
</t>
    </r>
    <r>
      <rPr>
        <sz val="11"/>
        <color rgb="FF000000"/>
        <rFont val="Calibri"/>
      </rPr>
      <t>In the "Advanced" tab, next to the Compressed files, select the check box for "Decode MIME encoded files:".</t>
    </r>
    <r>
      <rPr>
        <sz val="11"/>
        <color rgb="FF000000"/>
        <rFont val="Calibri"/>
      </rPr>
      <t xml:space="preserve">
</t>
    </r>
    <r>
      <rPr>
        <sz val="11"/>
        <color rgb="FF000000"/>
        <rFont val="Calibri"/>
      </rPr>
      <t>In the "Where" tab, select the "Specify where scanning will take place" field is populated with all local drives.</t>
    </r>
    <r>
      <rPr>
        <sz val="11"/>
        <color rgb="FF000000"/>
        <rFont val="Calibri"/>
      </rPr>
      <t xml:space="preserve">
</t>
    </r>
    <r>
      <rPr>
        <sz val="11"/>
        <color rgb="FF000000"/>
        <rFont val="Calibri"/>
      </rPr>
      <t>In the "Detection" tab, next to "What to scan:", select the radio button for "All files".</t>
    </r>
    <r>
      <rPr>
        <sz val="11"/>
        <color rgb="FF000000"/>
        <rFont val="Calibri"/>
      </rPr>
      <t xml:space="preserve">
</t>
    </r>
    <r>
      <rPr>
        <sz val="11"/>
        <color rgb="FF000000"/>
        <rFont val="Calibri"/>
      </rPr>
      <t>In the "Actions" tab, next to "When Viruses and Trojans are found:", select the radio button for "Clean infected files automatically".</t>
    </r>
    <r>
      <rPr>
        <sz val="11"/>
        <color rgb="FF000000"/>
        <rFont val="Calibri"/>
      </rPr>
      <t xml:space="preserve">
</t>
    </r>
    <r>
      <rPr>
        <sz val="11"/>
        <color rgb="FF000000"/>
        <rFont val="Calibri"/>
      </rPr>
      <t>In the "Actions" tab, next to "When Programs &amp; Jokes are found:", select the radio button for "Clean infected files automatically".</t>
    </r>
    <r>
      <rPr>
        <sz val="11"/>
        <color rgb="FF000000"/>
        <rFont val="Calibri"/>
      </rPr>
      <t xml:space="preserve">
</t>
    </r>
    <r>
      <rPr>
        <sz val="11"/>
        <color rgb="FF000000"/>
        <rFont val="Calibri"/>
      </rPr>
      <t>In the "Actions" tab, next to "When Programs &amp; Jokes are found: If the above action fails:", select the radio button for "Move infected files to the quarantine directory".</t>
    </r>
    <r>
      <rPr>
        <sz val="11"/>
        <color rgb="FF000000"/>
        <rFont val="Calibri"/>
      </rPr>
      <t xml:space="preserve">
</t>
    </r>
    <r>
      <rPr>
        <sz val="11"/>
        <color rgb="FF000000"/>
        <rFont val="Calibri"/>
      </rPr>
      <t>Click "Save".</t>
    </r>
  </si>
  <si>
    <r>
      <rPr>
        <sz val="11"/>
        <color rgb="FF000000"/>
        <rFont val="Calibri"/>
      </rPr>
      <t>Anti-virus software is the most commonly used technical control for malware threat mitigation. Real-time scanning of files as they are read from disk is a crucial first line of defense from malware attacks but to ensure all files are frequently scanned, a regularly scheduled full scan will ensure malware missed by the real-time scanning will be detected and mitigated.</t>
    </r>
  </si>
  <si>
    <r>
      <rPr>
        <sz val="11"/>
        <color rgb="FF000000"/>
        <rFont val="Calibri"/>
      </rPr>
      <t xml:space="preserve">From the ePO server console System Tree, select "My Organization". </t>
    </r>
    <r>
      <rPr>
        <sz val="11"/>
        <color rgb="FF000000"/>
        <rFont val="Calibri"/>
      </rPr>
      <t xml:space="preserve">
</t>
    </r>
    <r>
      <rPr>
        <sz val="11"/>
        <color rgb="FF000000"/>
        <rFont val="Calibri"/>
      </rPr>
      <t>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t>
    </r>
    <r>
      <rPr>
        <sz val="11"/>
        <color rgb="FF000000"/>
        <rFont val="Calibri"/>
      </rPr>
      <t xml:space="preserve">
</t>
    </r>
    <r>
      <rPr>
        <sz val="11"/>
        <color rgb="FF000000"/>
        <rFont val="Calibri"/>
      </rPr>
      <t>Click on the system to open the System Information page.</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 xml:space="preserve">From the list of available tasks in the "Task Name" column, with the assistance of the ePO SA, identify the weekly On Demand scan client task. </t>
    </r>
    <r>
      <rPr>
        <sz val="11"/>
        <color rgb="FF000000"/>
        <rFont val="Calibri"/>
      </rPr>
      <t xml:space="preserve">
</t>
    </r>
    <r>
      <rPr>
        <sz val="11"/>
        <color rgb="FF000000"/>
        <rFont val="Calibri"/>
      </rPr>
      <t>If a weekly On Demand scan client task does not exist, this is a finding.</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If the task designated as the weekly On Demand scan client task’s "Status" is not listed as "Enabled", this is a finding.</t>
    </r>
  </si>
  <si>
    <t>V-63035</t>
  </si>
  <si>
    <r>
      <rPr>
        <sz val="11"/>
        <rFont val="Calibri"/>
      </rPr>
      <t>The McAfee VirusScan Enterprise for Linux 1.9.x/2.0.x On-Demand scanner must be configured to decompress archives when scanning.</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</si>
  <si>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If a task does not exist for the regularly scheduled weekly scan, create a New Client Task to run an On Demand scan at least weekly.</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"Advanced" tab, next to the Compressed files, select the check box for "Scan inside multiple-file archives (e.g., .ZIP)".</t>
    </r>
    <r>
      <rPr>
        <sz val="11"/>
        <color rgb="FF000000"/>
        <rFont val="Calibri"/>
      </rPr>
      <t xml:space="preserve">
</t>
    </r>
    <r>
      <rPr>
        <sz val="11"/>
        <color rgb="FF000000"/>
        <rFont val="Calibri"/>
      </rPr>
      <t>Click "Save".</t>
    </r>
  </si>
  <si>
    <r>
      <rPr>
        <sz val="11"/>
        <color rgb="FF000000"/>
        <rFont val="Calibri"/>
      </rPr>
      <t>Malware is often packaged within an archive. In addition, archives might have other archives within. Not scanning archive files introduces the risk of infected files being introduced into the environment.</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</si>
  <si>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 xml:space="preserve">From the list of available tasks in the "Task Name" column, with the assistance of the ePO SA, identify the weekly On Demand scan client task. </t>
    </r>
    <r>
      <rPr>
        <sz val="11"/>
        <color rgb="FF000000"/>
        <rFont val="Calibri"/>
      </rPr>
      <t xml:space="preserve">
</t>
    </r>
    <r>
      <rPr>
        <sz val="11"/>
        <color rgb="FF000000"/>
        <rFont val="Calibri"/>
      </rPr>
      <t>If a weekly On Demand scan client task does not exist, this is a finding.</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"Advanced" tab, next to the Compressed files, verify the check box for "Scan inside multiple-file archives (e.g. .ZIP)" has been selected.</t>
    </r>
    <r>
      <rPr>
        <sz val="11"/>
        <color rgb="FF000000"/>
        <rFont val="Calibri"/>
      </rPr>
      <t xml:space="preserve">
</t>
    </r>
    <r>
      <rPr>
        <sz val="11"/>
        <color rgb="FF000000"/>
        <rFont val="Calibri"/>
      </rPr>
      <t>If the task designated as the regularly scheduled On Demand Scan, next to the Compressed files, the check box for "Scan inside multiple-file archives (e.g., .ZIP)" is not selected, this is a finding.</t>
    </r>
  </si>
  <si>
    <t>V-63037</t>
  </si>
  <si>
    <r>
      <rPr>
        <sz val="11"/>
        <rFont val="Calibri"/>
      </rPr>
      <t>The McAfee VirusScan Enterprise for Linux 1.9.x/2.0.x On-Demand scanner must be configured to find unknown program viruses.</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</si>
  <si>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If a task does not exist for the regularly scheduled weekly scan, create a New Client Task to run an On Demand scan at least weekly.</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"Advanced" tab, next to the Heuristics, select the check box for "Find unknown program viruses".</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</si>
  <si>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If a weekly On Demand scan client task does not exist, this is a finding.</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"Advanced" tab, next to the Heuristics, verify the check box for "Find unknown program viruses" has been selected.</t>
    </r>
    <r>
      <rPr>
        <sz val="11"/>
        <color rgb="FF000000"/>
        <rFont val="Calibri"/>
      </rPr>
      <t xml:space="preserve">
</t>
    </r>
    <r>
      <rPr>
        <sz val="11"/>
        <color rgb="FF000000"/>
        <rFont val="Calibri"/>
      </rPr>
      <t>If the task designated as the regularly scheduled On Demand Scan, next to the Heuristics, the check box for "Find unknown program viruses" has not been selected, this is a finding.</t>
    </r>
  </si>
  <si>
    <t>V-63039</t>
  </si>
  <si>
    <r>
      <rPr>
        <sz val="11"/>
        <rFont val="Calibri"/>
      </rPr>
      <t>The McAfee VirusScan Enterprise for Linux 1.9.x/2.0.x On-Demand scanner must be configured to find unknown macro viruses.</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</si>
  <si>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If a task does not exist for the regularly scheduled weekly scan, create a New Client Task to run an On Demand scan at least weekly.</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"Advanced" tab, next to "Heuristics:", select the check box for "Find unknown macro viruses".</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</si>
  <si>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 xml:space="preserve">From the list of available tasks in the "Task Name" column, with the assistance of the ePO SA, identify the weekly On Demand scan client task. </t>
    </r>
    <r>
      <rPr>
        <sz val="11"/>
        <color rgb="FF000000"/>
        <rFont val="Calibri"/>
      </rPr>
      <t xml:space="preserve">
</t>
    </r>
    <r>
      <rPr>
        <sz val="11"/>
        <color rgb="FF000000"/>
        <rFont val="Calibri"/>
      </rPr>
      <t>If a weekly On Demand scan client task does not exist, this is a finding.</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"Advanced" tab, next to "Heuristics:", verify the check box for "Find unknown macro viruses" is selected.</t>
    </r>
    <r>
      <rPr>
        <sz val="11"/>
        <color rgb="FF000000"/>
        <rFont val="Calibri"/>
      </rPr>
      <t xml:space="preserve">
</t>
    </r>
    <r>
      <rPr>
        <sz val="11"/>
        <color rgb="FF000000"/>
        <rFont val="Calibri"/>
      </rPr>
      <t>If the check box for "Heuristics: Find unknown macro program viruses" is not selected, this is a finding.</t>
    </r>
  </si>
  <si>
    <t>V-63041</t>
  </si>
  <si>
    <r>
      <rPr>
        <sz val="11"/>
        <rFont val="Calibri"/>
      </rPr>
      <t>The McAfee VirusScan Enterprise for Linux 1.9.x/2.0.x On-Demand scanner must be configured to find potentially unwanted programs.</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</si>
  <si>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If a task does not exist for the regularly scheduled weekly scan, create a New Client Task to run an On Demand scan at least weekly.</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"Advanced" tab, next to "Non-viruses:", select the check box for "Find potentially unwanted programs".</t>
    </r>
    <r>
      <rPr>
        <sz val="11"/>
        <color rgb="FF000000"/>
        <rFont val="Calibri"/>
      </rPr>
      <t xml:space="preserve">
</t>
    </r>
    <r>
      <rPr>
        <sz val="11"/>
        <color rgb="FF000000"/>
        <rFont val="Calibri"/>
      </rPr>
      <t>Select the check box for "Find joke programs".</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</si>
  <si>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If a weekly On Demand scan client task does not exist, this is a finding.</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"Advanced" tab, next to "Non-viruses:", verify the check box for "Find potentially unwanted programs" is selected.</t>
    </r>
    <r>
      <rPr>
        <sz val="11"/>
        <color rgb="FF000000"/>
        <rFont val="Calibri"/>
      </rPr>
      <t xml:space="preserve">
</t>
    </r>
    <r>
      <rPr>
        <sz val="11"/>
        <color rgb="FF000000"/>
        <rFont val="Calibri"/>
      </rPr>
      <t>Select the check box for "Find joke programs".</t>
    </r>
    <r>
      <rPr>
        <sz val="11"/>
        <color rgb="FF000000"/>
        <rFont val="Calibri"/>
      </rPr>
      <t xml:space="preserve">
</t>
    </r>
    <r>
      <rPr>
        <sz val="11"/>
        <color rgb="FF000000"/>
        <rFont val="Calibri"/>
      </rPr>
      <t xml:space="preserve">If the check box for "Non-viruses: Find potentially unwanted programs" is not selected, this is a finding. </t>
    </r>
    <r>
      <rPr>
        <sz val="11"/>
        <color rgb="FF000000"/>
        <rFont val="Calibri"/>
      </rPr>
      <t xml:space="preserve">
</t>
    </r>
    <r>
      <rPr>
        <sz val="11"/>
        <color rgb="FF000000"/>
        <rFont val="Calibri"/>
      </rPr>
      <t>If the check box for "Find joke programs" is not selected, this is a finding.</t>
    </r>
  </si>
  <si>
    <t>V-63043</t>
  </si>
  <si>
    <r>
      <rPr>
        <sz val="11"/>
        <rFont val="Calibri"/>
      </rPr>
      <t>The McAfee VirusScan Enterprise for Linux 1.9.x/2.0.x On-Demand scanner must be configured to scan all file types.</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</si>
  <si>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If a task does not exist for the regularly scheduled weekly scan, create a New Client Task to run an On Demand scan at least weekly.</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"Detection" tab, next to "What to scan:", select the radio button for "All files".</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</si>
  <si>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If a weekly On Demand scan client task does not exist, this is a finding.</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"Detection" tab, next to "What to scan:", verify the radio button for "All files" is selected.</t>
    </r>
    <r>
      <rPr>
        <sz val="11"/>
        <color rgb="FF000000"/>
        <rFont val="Calibri"/>
      </rPr>
      <t xml:space="preserve">
</t>
    </r>
    <r>
      <rPr>
        <sz val="11"/>
        <color rgb="FF000000"/>
        <rFont val="Calibri"/>
      </rPr>
      <t>If the radio button for "What to scan: All files" is not selected, this is a finding.</t>
    </r>
  </si>
  <si>
    <t>V-63045</t>
  </si>
  <si>
    <r>
      <rPr>
        <sz val="11"/>
        <rFont val="Calibri"/>
      </rPr>
      <t>The McAfee VirusScan Enterprise for Linux 1.9.x/2.0.x On-Demand scanner must be configured to Clean infected files automatically as first action when a virus or Trojan is detected.</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</si>
  <si>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If a task does not exist for the regularly scheduled weekly scan, create a New Client Task to run an On Demand scan at least weekly.</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"Actions" tab, next to "When Viruses and Trojans are found:", select the radio button for "Clean infected files automatically".</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</si>
  <si>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If a weekly On Demand scan client task does not exist, this is a finding.</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"Actions" tab, next to "When Viruses and Trojans are found:", verify the radio button for "Clean infected files automatically" is selected.</t>
    </r>
    <r>
      <rPr>
        <sz val="11"/>
        <color rgb="FF000000"/>
        <rFont val="Calibri"/>
      </rPr>
      <t xml:space="preserve">
</t>
    </r>
    <r>
      <rPr>
        <sz val="11"/>
        <color rgb="FF000000"/>
        <rFont val="Calibri"/>
      </rPr>
      <t>If the radio button for "When Viruses and Trojans are found: Clean infected files automatically" is not selected, this is a finding.</t>
    </r>
  </si>
  <si>
    <t>V-63047</t>
  </si>
  <si>
    <r>
      <rPr>
        <sz val="11"/>
        <rFont val="Calibri"/>
      </rPr>
      <t>The McAfee VirusScan Enterprise for Linux 1.9.x/2.0.x On-Demand scanner must be configured to Move infected files to the quarantine directory if first action fails when a virus or Trojan is detected.</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</si>
  <si>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If a task does not exist for the regularly scheduled weekly scan, create a New Client Task to run an On Demand scan at least weekly.</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"Actions" tab, under the "When Viruses and Trojans are found:", next to "If the above action fails:", select the radio button for "Move infected files to the quarantine directory".</t>
    </r>
    <r>
      <rPr>
        <sz val="11"/>
        <color rgb="FF000000"/>
        <rFont val="Calibri"/>
      </rPr>
      <t xml:space="preserve">
</t>
    </r>
    <r>
      <rPr>
        <sz val="11"/>
        <color rgb="FF000000"/>
        <rFont val="Calibri"/>
      </rPr>
      <t>Populate the "Quarantine Directory:" field with "/quarantine" (or another valid location as determined by the organization).</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</si>
  <si>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If a weekly On Demand scan client task does not exist, this is a finding.</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"Actions" tab, under the "When Viruses and Trojans are found:", next to "If the above action fails:", verify the radio button for "Move infected files to the quarantine directory" is selected.</t>
    </r>
    <r>
      <rPr>
        <sz val="11"/>
        <color rgb="FF000000"/>
        <rFont val="Calibri"/>
      </rPr>
      <t xml:space="preserve">
</t>
    </r>
    <r>
      <rPr>
        <sz val="11"/>
        <color rgb="FF000000"/>
        <rFont val="Calibri"/>
      </rPr>
      <t>Verify the "Quarantine Directory:" field is populated with "/quarantine" (or another valid location as determined by the organization).</t>
    </r>
    <r>
      <rPr>
        <sz val="11"/>
        <color rgb="FF000000"/>
        <rFont val="Calibri"/>
      </rPr>
      <t xml:space="preserve">
</t>
    </r>
    <r>
      <rPr>
        <sz val="11"/>
        <color rgb="FF000000"/>
        <rFont val="Calibri"/>
      </rPr>
      <t xml:space="preserve">If the radio button for "If the above action fails: Move infected files to the quarantine directory" is not selected, this is a finding. </t>
    </r>
    <r>
      <rPr>
        <sz val="11"/>
        <color rgb="FF000000"/>
        <rFont val="Calibri"/>
      </rPr>
      <t xml:space="preserve">
</t>
    </r>
    <r>
      <rPr>
        <sz val="11"/>
        <color rgb="FF000000"/>
        <rFont val="Calibri"/>
      </rPr>
      <t>If the "Quarantine Directory:" field is not populated, this is a finding.</t>
    </r>
  </si>
  <si>
    <t>V-63049</t>
  </si>
  <si>
    <r>
      <rPr>
        <sz val="11"/>
        <rFont val="Calibri"/>
      </rPr>
      <t>The McAfee VirusScan Enterprise for Linux 1.9.x/2.0.x On-Demand scanner must only be configured with exclusions which are documented and approved by the ISSO/ISSM/AO.</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</si>
  <si>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If a task does not exist for the regularly scheduled weekly scan, create a New Client Task to run an On Demand scan at least weekly.</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 xml:space="preserve">From the list of available tasks in the "Task Name" column, with the assistance of the ePO SA, identify the weekly On Demand scan client task. </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"Detection" tab, next to "What not to scan:", remove any entries from the "What not to scan:" section for which there has not been ISSO/ISSM approval.</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</si>
  <si>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If a weekly On Demand scan client task does not exist, this is a finding.</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"Detection" tab, next to "What not to scan:", verify no entries exist other than the following approved paths:</t>
    </r>
    <r>
      <rPr>
        <sz val="11"/>
        <color rgb="FF000000"/>
        <rFont val="Calibri"/>
      </rPr>
      <t xml:space="preserve">
</t>
    </r>
    <r>
      <rPr>
        <sz val="11"/>
        <color rgb="FF000000"/>
        <rFont val="Calibri"/>
      </rPr>
      <t>/var/log</t>
    </r>
    <r>
      <rPr>
        <sz val="11"/>
        <color rgb="FF000000"/>
        <rFont val="Calibri"/>
      </rPr>
      <t xml:space="preserve">
</t>
    </r>
    <r>
      <rPr>
        <sz val="11"/>
        <color rgb="FF000000"/>
        <rFont val="Calibri"/>
      </rPr>
      <t>/_admin/Manage_NSS</t>
    </r>
    <r>
      <rPr>
        <sz val="11"/>
        <color rgb="FF000000"/>
        <rFont val="Calibri"/>
      </rPr>
      <t xml:space="preserve">
</t>
    </r>
    <r>
      <rPr>
        <sz val="11"/>
        <color rgb="FF000000"/>
        <rFont val="Calibri"/>
      </rPr>
      <t>/mnt/system/log</t>
    </r>
    <r>
      <rPr>
        <sz val="11"/>
        <color rgb="FF000000"/>
        <rFont val="Calibri"/>
      </rPr>
      <t xml:space="preserve">
</t>
    </r>
    <r>
      <rPr>
        <sz val="11"/>
        <color rgb="FF000000"/>
        <rFont val="Calibri"/>
      </rPr>
      <t>/media/nss/.*/(\._NETWARE|\._ADMIN)</t>
    </r>
    <r>
      <rPr>
        <sz val="11"/>
        <color rgb="FF000000"/>
        <rFont val="Calibri"/>
      </rPr>
      <t xml:space="preserve">
</t>
    </r>
    <r>
      <rPr>
        <sz val="11"/>
        <color rgb="FF000000"/>
        <rFont val="Calibri"/>
      </rPr>
      <t>/.*\.(vmdk|VMDK|dbl|DBL|ctl|CTL|log|LOG|jar|JAR|war|WAR|dtx|DTX|dbf|DBF|frm|</t>
    </r>
    <r>
      <rPr>
        <sz val="11"/>
        <color rgb="FF000000"/>
        <rFont val="Calibri"/>
      </rPr>
      <t xml:space="preserve">
</t>
    </r>
    <r>
      <rPr>
        <sz val="11"/>
        <color rgb="FF000000"/>
        <rFont val="Calibri"/>
      </rPr>
      <t>FRM|myd|MYD|myi|MYI|rdo|RDO|arc|ARC)</t>
    </r>
    <r>
      <rPr>
        <sz val="11"/>
        <color rgb="FF000000"/>
        <rFont val="Calibri"/>
      </rPr>
      <t xml:space="preserve">
</t>
    </r>
    <r>
      <rPr>
        <sz val="11"/>
        <color rgb="FF000000"/>
        <rFont val="Calibri"/>
      </rPr>
      <t>/cgroup</t>
    </r>
    <r>
      <rPr>
        <sz val="11"/>
        <color rgb="FF000000"/>
        <rFont val="Calibri"/>
      </rPr>
      <t xml:space="preserve">
</t>
    </r>
    <r>
      <rPr>
        <sz val="11"/>
        <color rgb="FF000000"/>
        <rFont val="Calibri"/>
      </rPr>
      <t>/dev</t>
    </r>
    <r>
      <rPr>
        <sz val="11"/>
        <color rgb="FF000000"/>
        <rFont val="Calibri"/>
      </rPr>
      <t xml:space="preserve">
</t>
    </r>
    <r>
      <rPr>
        <sz val="11"/>
        <color rgb="FF000000"/>
        <rFont val="Calibri"/>
      </rPr>
      <t>/proc</t>
    </r>
    <r>
      <rPr>
        <sz val="11"/>
        <color rgb="FF000000"/>
        <rFont val="Calibri"/>
      </rPr>
      <t xml:space="preserve">
</t>
    </r>
    <r>
      <rPr>
        <sz val="11"/>
        <color rgb="FF000000"/>
        <rFont val="Calibri"/>
      </rPr>
      <t>/selinux</t>
    </r>
    <r>
      <rPr>
        <sz val="11"/>
        <color rgb="FF000000"/>
        <rFont val="Calibri"/>
      </rPr>
      <t xml:space="preserve">
</t>
    </r>
    <r>
      <rPr>
        <sz val="11"/>
        <color rgb="FF000000"/>
        <rFont val="Calibri"/>
      </rPr>
      <t>/sys</t>
    </r>
    <r>
      <rPr>
        <sz val="11"/>
        <color rgb="FF000000"/>
        <rFont val="Calibri"/>
      </rPr>
      <t xml:space="preserve">
</t>
    </r>
    <r>
      <rPr>
        <sz val="11"/>
        <color rgb="FF000000"/>
        <rFont val="Calibri"/>
      </rPr>
      <t>/quarantine (or other custom configured quarantine directory)</t>
    </r>
    <r>
      <rPr>
        <sz val="11"/>
        <color rgb="FF000000"/>
        <rFont val="Calibri"/>
      </rPr>
      <t xml:space="preserve">
</t>
    </r>
    <r>
      <rPr>
        <sz val="11"/>
        <color rgb="FF000000"/>
        <rFont val="Calibri"/>
      </rPr>
      <t>If any entries exist, verify the exclusion of those files and directories has been documented by the System Administrator and approved by the</t>
    </r>
    <r>
      <rPr>
        <sz val="11"/>
        <color rgb="FF000000"/>
        <rFont val="Calibri"/>
      </rPr>
      <t xml:space="preserve">
</t>
    </r>
    <r>
      <rPr>
        <sz val="11"/>
        <color rgb="FF000000"/>
        <rFont val="Calibri"/>
      </rPr>
      <t>ISSO/ISSM.</t>
    </r>
  </si>
  <si>
    <t>V-63051</t>
  </si>
  <si>
    <r>
      <rPr>
        <sz val="11"/>
        <rFont val="Calibri"/>
      </rPr>
      <t>The McAfee VirusScan Enterprise for Linux 1.9.x/2.0.x Web UI must be disabled.</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</si>
  <si>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"General Policies".</t>
    </r>
    <r>
      <rPr>
        <sz val="11"/>
        <color rgb="FF000000"/>
        <rFont val="Calibri"/>
      </rPr>
      <t xml:space="preserve">
</t>
    </r>
    <r>
      <rPr>
        <sz val="11"/>
        <color rgb="FF000000"/>
        <rFont val="Calibri"/>
      </rPr>
      <t>In the "Advanced" tab, select the check box for "Disable client Web UI:".</t>
    </r>
    <r>
      <rPr>
        <sz val="11"/>
        <color rgb="FF000000"/>
        <rFont val="Calibri"/>
      </rPr>
      <t xml:space="preserve">
</t>
    </r>
    <r>
      <rPr>
        <sz val="11"/>
        <color rgb="FF000000"/>
        <rFont val="Calibri"/>
      </rPr>
      <t>Click "Save".</t>
    </r>
  </si>
  <si>
    <r>
      <rPr>
        <sz val="11"/>
        <color rgb="FF000000"/>
        <rFont val="Calibri"/>
      </rPr>
      <t>If the Web UI was left enabled, the system to which the VSEL has been installed would be vulnerable for Web attacks. Disabling the Web UI will prevent the system from listening on HTTP.</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</si>
  <si>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Click on Actions &gt;&gt; Agent &gt;&gt; Modify Policies on a Single System.</t>
    </r>
    <r>
      <rPr>
        <sz val="11"/>
        <color rgb="FF000000"/>
        <rFont val="Calibri"/>
      </rPr>
      <t xml:space="preserve">
</t>
    </r>
    <r>
      <rPr>
        <sz val="11"/>
        <color rgb="FF000000"/>
        <rFont val="Calibri"/>
      </rPr>
      <t>From the "Product:" drop-down list, select "VirusScan Enterprise for Linux 1.9.x/2.0.x".</t>
    </r>
    <r>
      <rPr>
        <sz val="11"/>
        <color rgb="FF000000"/>
        <rFont val="Calibri"/>
      </rPr>
      <t xml:space="preserve">
</t>
    </r>
    <r>
      <rPr>
        <sz val="11"/>
        <color rgb="FF000000"/>
        <rFont val="Calibri"/>
      </rPr>
      <t>From the "Policy" column, click on the policy for the "General Policies".</t>
    </r>
    <r>
      <rPr>
        <sz val="11"/>
        <color rgb="FF000000"/>
        <rFont val="Calibri"/>
      </rPr>
      <t xml:space="preserve">
</t>
    </r>
    <r>
      <rPr>
        <sz val="11"/>
        <color rgb="FF000000"/>
        <rFont val="Calibri"/>
      </rPr>
      <t>In the "Advanced" tab, verify the check box for "Disable client Web UI:" is selected.</t>
    </r>
    <r>
      <rPr>
        <sz val="11"/>
        <color rgb="FF000000"/>
        <rFont val="Calibri"/>
      </rPr>
      <t xml:space="preserve">
</t>
    </r>
    <r>
      <rPr>
        <sz val="11"/>
        <color rgb="FF000000"/>
        <rFont val="Calibri"/>
      </rPr>
      <t>If the check box for "Disable client Web UI:" is not selected, this is a finding.</t>
    </r>
  </si>
  <si>
    <t>V-63053</t>
  </si>
  <si>
    <r>
      <rPr>
        <sz val="11"/>
        <rFont val="Calibri"/>
      </rPr>
      <t>The McAfee VirusScan Enterprise for Linux 1.9.x/2.0.x On-Demand scanner must be configured to Clean infected files automatically as first action when programs and jokes are found.</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</si>
  <si>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"Actions" tab, next to "When Programs &amp; Jokes are found:", select the radio button for "Clean infected files automatically".</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</si>
  <si>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If a weekly On Demand scan client task does not exist, this is a finding.</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"Actions" tab, next to "When Programs &amp; Jokes are found:", verify the radio button for "Clean infected files automatically" is selected.</t>
    </r>
    <r>
      <rPr>
        <sz val="11"/>
        <color rgb="FF000000"/>
        <rFont val="Calibri"/>
      </rPr>
      <t xml:space="preserve">
</t>
    </r>
    <r>
      <rPr>
        <sz val="11"/>
        <color rgb="FF000000"/>
        <rFont val="Calibri"/>
      </rPr>
      <t>If the radio button for "When Programs &amp; Jokes are found: Clean infected files automatically" is not selected, this is a finding.</t>
    </r>
  </si>
  <si>
    <t>V-63055</t>
  </si>
  <si>
    <r>
      <rPr>
        <sz val="11"/>
        <rFont val="Calibri"/>
      </rPr>
      <t>The McAfee VirusScan Enterprise for Linux 1.9.x/2.0.x On-Demand scanner must be configured to Move infected files to the quarantine directory if first action fails when programs and jokes are found.</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</si>
  <si>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"Actions" tab, for "When Programs &amp; Jokes are found: If the above action fails:", select the radio button for "Move infected files to the quarantine directory" is selected.</t>
    </r>
    <r>
      <rPr>
        <sz val="11"/>
        <color rgb="FF000000"/>
        <rFont val="Calibri"/>
      </rPr>
      <t xml:space="preserve">
</t>
    </r>
    <r>
      <rPr>
        <sz val="11"/>
        <color rgb="FF000000"/>
        <rFont val="Calibri"/>
      </rPr>
      <t>Populate the "Quarantine Directory:" field with "/quarantine" (or another valid location as determined by the organization).</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</si>
  <si>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If a weekly On Demand scan client task does not exist, this is a finding.</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"Actions" tab, for "When Programs &amp; Jokes are found: If the above action fails:", verify the radio button for "Move infected files to the quarantine directory" is selected.</t>
    </r>
    <r>
      <rPr>
        <sz val="11"/>
        <color rgb="FF000000"/>
        <rFont val="Calibri"/>
      </rPr>
      <t xml:space="preserve">
</t>
    </r>
    <r>
      <rPr>
        <sz val="11"/>
        <color rgb="FF000000"/>
        <rFont val="Calibri"/>
      </rPr>
      <t>Verify the "Quarantine Directory:" field is populated with "/quarantine" (or another valid location as determined by the organization).</t>
    </r>
    <r>
      <rPr>
        <sz val="11"/>
        <color rgb="FF000000"/>
        <rFont val="Calibri"/>
      </rPr>
      <t xml:space="preserve">
</t>
    </r>
    <r>
      <rPr>
        <sz val="11"/>
        <color rgb="FF000000"/>
        <rFont val="Calibri"/>
      </rPr>
      <t xml:space="preserve">If the radio button for "When Programs &amp; Jokes are found: If the above action fails: Move infected files to the quarantine directory" is not selected, this is a finding. </t>
    </r>
    <r>
      <rPr>
        <sz val="11"/>
        <color rgb="FF000000"/>
        <rFont val="Calibri"/>
      </rPr>
      <t xml:space="preserve">
</t>
    </r>
    <r>
      <rPr>
        <sz val="11"/>
        <color rgb="FF000000"/>
        <rFont val="Calibri"/>
      </rPr>
      <t>If the "Quarantine Directory:" field is not populated with "/quarantine" (or another valid location as determined by the organization), this is a finding.</t>
    </r>
  </si>
  <si>
    <t>V-63057</t>
  </si>
  <si>
    <r>
      <rPr>
        <sz val="11"/>
        <rFont val="Calibri"/>
      </rPr>
      <t>The McAfee VirusScan Enterprise for Linux 1.9.x/2.0.x On-Demand scanner must be configured to decode MIME encoded files.</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</si>
  <si>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 xml:space="preserve">From the list of systems, locate the asset representing the Linux system being reviewed. Click on the system to open the System Information page. </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"Advanced" tab, next to the Compressed files, select the check box for "Decode MIME encoded files:".</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</si>
  <si>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If a weekly On Demand scan client task does not exist, this is a finding.</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"Advanced" tab, next to the Compressed files, verify the check box for "Decode MIME encoded files:" has been selected.</t>
    </r>
    <r>
      <rPr>
        <sz val="11"/>
        <color rgb="FF000000"/>
        <rFont val="Calibri"/>
      </rPr>
      <t xml:space="preserve">
</t>
    </r>
    <r>
      <rPr>
        <sz val="11"/>
        <color rgb="FF000000"/>
        <rFont val="Calibri"/>
      </rPr>
      <t>If the task designated as the regularly scheduled On Demand Scan, next to the Compressed files, the check box for "Decode MIME encoded files:" is not selected, this is a finding.</t>
    </r>
  </si>
  <si>
    <t>V-63059</t>
  </si>
  <si>
    <r>
      <rPr>
        <sz val="11"/>
        <rFont val="Calibri"/>
      </rPr>
      <t>The McAfee VirusScan Enterprise for Linux 1.9.x/2.0.x On-Demand scanner must be configured to include all local drives and their sub-directories.</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</si>
  <si>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"Where" tab, populate the "Specify where scanning will take place" field with "/".</t>
    </r>
    <r>
      <rPr>
        <sz val="11"/>
        <color rgb="FF000000"/>
        <rFont val="Calibri"/>
      </rPr>
      <t xml:space="preserve">
</t>
    </r>
    <r>
      <rPr>
        <sz val="11"/>
        <color rgb="FF000000"/>
        <rFont val="Calibri"/>
      </rPr>
      <t>Next to "Scan options", select the check box for "Include sub-directories".</t>
    </r>
    <r>
      <rPr>
        <sz val="11"/>
        <color rgb="FF000000"/>
        <rFont val="Calibri"/>
      </rPr>
      <t xml:space="preserve">
</t>
    </r>
    <r>
      <rPr>
        <sz val="11"/>
        <color rgb="FF000000"/>
        <rFont val="Calibri"/>
      </rPr>
      <t>Click "Save".</t>
    </r>
  </si>
  <si>
    <r>
      <rPr>
        <sz val="11"/>
        <color rgb="FF000000"/>
        <rFont val="Calibri"/>
      </rPr>
      <t>From the ePO server console System Tree, select "My Organization". Select the "Systems" tab. To show all systems in the System Tree, select "This Group and All Subgroups" from the "Preset:" drop-down list.</t>
    </r>
    <r>
      <rPr>
        <sz val="11"/>
        <color rgb="FF000000"/>
        <rFont val="Calibri"/>
      </rPr>
      <t xml:space="preserve">
</t>
    </r>
    <r>
      <rPr>
        <sz val="11"/>
        <color rgb="FF000000"/>
        <rFont val="Calibri"/>
      </rPr>
      <t>From the list of systems, locate the asset representing the Linux system being reviewed. Click on the system to open the System Information page.</t>
    </r>
    <r>
      <rPr>
        <sz val="11"/>
        <color rgb="FF000000"/>
        <rFont val="Calibri"/>
      </rPr>
      <t xml:space="preserve">
</t>
    </r>
    <r>
      <rPr>
        <sz val="11"/>
        <color rgb="FF000000"/>
        <rFont val="Calibri"/>
      </rPr>
      <t>Click on Actions &gt;&gt; Agent &gt;&gt; Modify Tasks on a Single System.</t>
    </r>
    <r>
      <rPr>
        <sz val="11"/>
        <color rgb="FF000000"/>
        <rFont val="Calibri"/>
      </rPr>
      <t xml:space="preserve">
</t>
    </r>
    <r>
      <rPr>
        <sz val="11"/>
        <color rgb="FF000000"/>
        <rFont val="Calibri"/>
      </rPr>
      <t>From the list of available tasks in the "Task Name" column, with the assistance of the ePO SA, identify the weekly On Demand scan client task.</t>
    </r>
    <r>
      <rPr>
        <sz val="11"/>
        <color rgb="FF000000"/>
        <rFont val="Calibri"/>
      </rPr>
      <t xml:space="preserve">
</t>
    </r>
    <r>
      <rPr>
        <sz val="11"/>
        <color rgb="FF000000"/>
        <rFont val="Calibri"/>
      </rPr>
      <t>If a weekly On Demand scan client task does not exist, this is a finding.</t>
    </r>
    <r>
      <rPr>
        <sz val="11"/>
        <color rgb="FF000000"/>
        <rFont val="Calibri"/>
      </rPr>
      <t xml:space="preserve">
</t>
    </r>
    <r>
      <rPr>
        <sz val="11"/>
        <color rgb="FF000000"/>
        <rFont val="Calibri"/>
      </rPr>
      <t>For the designated weekly On Demand scan client task, verify the "Task Type" is listed as "On Demand Scan".</t>
    </r>
    <r>
      <rPr>
        <sz val="11"/>
        <color rgb="FF000000"/>
        <rFont val="Calibri"/>
      </rPr>
      <t xml:space="preserve">
</t>
    </r>
    <r>
      <rPr>
        <sz val="11"/>
        <color rgb="FF000000"/>
        <rFont val="Calibri"/>
      </rPr>
      <t>Verify the "Status" is listed as "Enabled".</t>
    </r>
    <r>
      <rPr>
        <sz val="11"/>
        <color rgb="FF000000"/>
        <rFont val="Calibri"/>
      </rPr>
      <t xml:space="preserve">
</t>
    </r>
    <r>
      <rPr>
        <sz val="11"/>
        <color rgb="FF000000"/>
        <rFont val="Calibri"/>
      </rPr>
      <t>Under the "Task Name" column, click on the link for the designated task to review the task properties.</t>
    </r>
    <r>
      <rPr>
        <sz val="11"/>
        <color rgb="FF000000"/>
        <rFont val="Calibri"/>
      </rPr>
      <t xml:space="preserve">
</t>
    </r>
    <r>
      <rPr>
        <sz val="11"/>
        <color rgb="FF000000"/>
        <rFont val="Calibri"/>
      </rPr>
      <t>In the "Where" tab, verify the "Specify where scanning will take place" field is populated with "/" and "Scan options" has the "Include sub-directories" check box selected.</t>
    </r>
    <r>
      <rPr>
        <sz val="11"/>
        <color rgb="FF000000"/>
        <rFont val="Calibri"/>
      </rPr>
      <t xml:space="preserve">
</t>
    </r>
    <r>
      <rPr>
        <sz val="11"/>
        <color rgb="FF000000"/>
        <rFont val="Calibri"/>
      </rPr>
      <t>If the "Specify where scanning will take place" field is not populated with all "/" and/or the "Include sub-directories" check box is not selected, this is a finding.</t>
    </r>
  </si>
  <si>
    <t>V-63063</t>
  </si>
  <si>
    <r>
      <rPr>
        <sz val="11"/>
        <rFont val="Calibri"/>
      </rPr>
      <t>The McAfee VirusScan Enterprise for Linux 1.9.x/2.0.x must scan all media used for system maintenance prior to use.</t>
    </r>
  </si>
  <si>
    <r>
      <rPr>
        <sz val="11"/>
        <color rgb="FF000000"/>
        <rFont val="Calibri"/>
      </rPr>
      <t>Create procedures, or add to existing system administration procedures, which require the scanning of all media used for system maintenance before media is used.</t>
    </r>
  </si>
  <si>
    <r>
      <rPr>
        <sz val="11"/>
        <color rgb="FF000000"/>
        <rFont val="Calibri"/>
      </rPr>
      <t>Removable media such as CD/DVDs allow a path for malware to be introduced to a Linux System. It is imperative to protect Linux systems from malware introduced from removable media by ensuring they are scanned before use.</t>
    </r>
  </si>
  <si>
    <r>
      <rPr>
        <sz val="11"/>
        <color rgb="FF000000"/>
        <rFont val="Calibri"/>
      </rPr>
      <t>Consult with the System Administrator of the Linux system being reviewed.</t>
    </r>
    <r>
      <rPr>
        <sz val="11"/>
        <color rgb="FF000000"/>
        <rFont val="Calibri"/>
      </rPr>
      <t xml:space="preserve">
</t>
    </r>
    <r>
      <rPr>
        <sz val="11"/>
        <color rgb="FF000000"/>
        <rFont val="Calibri"/>
      </rPr>
      <t>Verify procedures are documented which require the manual scanning of all media used for system maintenance before media is used.</t>
    </r>
    <r>
      <rPr>
        <sz val="11"/>
        <color rgb="FF000000"/>
        <rFont val="Calibri"/>
      </rPr>
      <t xml:space="preserve">
</t>
    </r>
    <r>
      <rPr>
        <sz val="11"/>
        <color rgb="FF000000"/>
        <rFont val="Calibri"/>
      </rPr>
      <t>If a procedure is not documented requiring the manual scanning of all media used for system maintenance before media is used, this is a finding.</t>
    </r>
  </si>
  <si>
    <t>V-63065</t>
  </si>
  <si>
    <r>
      <rPr>
        <sz val="11"/>
        <rFont val="Calibri"/>
      </rPr>
      <t>The McAfee VirusScan Enterprise for Linux 1.9.x/2.0.x must be configured to receive all patches, service packs and updates from a DoD-managed source.</t>
    </r>
  </si>
  <si>
    <r>
      <rPr>
        <sz val="11"/>
        <color rgb="FF000000"/>
        <rFont val="Calibri"/>
      </rPr>
      <t>Configure the ePO server to use the DoD-controlled source repository.</t>
    </r>
  </si>
  <si>
    <r>
      <rPr>
        <sz val="11"/>
        <color rgb="FF000000"/>
        <rFont val="Calibri"/>
      </rPr>
      <t>Anti-virus signature files are updated almost daily by anti-virus software vendors. These files are made available to anti-virus clients as they are published. Keeping virus signature files as current as possible is vital to the security of any system. The anti-virus software product must be configured to receive those updates automatically in order to afford the expected protection.</t>
    </r>
    <r>
      <rPr>
        <sz val="11"/>
        <color rgb="FF000000"/>
        <rFont val="Calibri"/>
      </rPr>
      <t xml:space="preserve">
</t>
    </r>
    <r>
      <rPr>
        <sz val="11"/>
        <color rgb="FF000000"/>
        <rFont val="Calibri"/>
      </rPr>
      <t>While obtaining updates, patches, service packs and updates from the vendor are timelier, the possibility of corruption or malware being introduced to the system is higher. By obtaining these from an official DoD source and/or downloading them to a separate system first and validating them before making them available to systems, the possibility of malware being introduced is mitigated.</t>
    </r>
  </si>
  <si>
    <r>
      <rPr>
        <sz val="11"/>
        <color rgb="FF000000"/>
        <rFont val="Calibri"/>
      </rPr>
      <t>Log into the ePO server console.</t>
    </r>
    <r>
      <rPr>
        <sz val="11"/>
        <color rgb="FF000000"/>
        <rFont val="Calibri"/>
      </rPr>
      <t xml:space="preserve">
</t>
    </r>
    <r>
      <rPr>
        <sz val="11"/>
        <color rgb="FF000000"/>
        <rFont val="Calibri"/>
      </rPr>
      <t>From Menu, select Configuration &gt;&gt; Server Settings.</t>
    </r>
    <r>
      <rPr>
        <sz val="11"/>
        <color rgb="FF000000"/>
        <rFont val="Calibri"/>
      </rPr>
      <t xml:space="preserve">
</t>
    </r>
    <r>
      <rPr>
        <sz val="11"/>
        <color rgb="FF000000"/>
        <rFont val="Calibri"/>
      </rPr>
      <t>From Setting Categories, select Source Sites.</t>
    </r>
    <r>
      <rPr>
        <sz val="11"/>
        <color rgb="FF000000"/>
        <rFont val="Calibri"/>
      </rPr>
      <t xml:space="preserve">
</t>
    </r>
    <r>
      <rPr>
        <sz val="11"/>
        <color rgb="FF000000"/>
        <rFont val="Calibri"/>
      </rPr>
      <t>Verify the DoD-controlled entry (mcafee.csd.disa.mil) for source repositories is present.</t>
    </r>
    <r>
      <rPr>
        <sz val="11"/>
        <color rgb="FF000000"/>
        <rFont val="Calibri"/>
      </rPr>
      <t xml:space="preserve">
</t>
    </r>
    <r>
      <rPr>
        <sz val="11"/>
        <color rgb="FF000000"/>
        <rFont val="Calibri"/>
      </rPr>
      <t>If the DoD-controlled entry for source sites is not present, this is a finding.</t>
    </r>
    <r>
      <rPr>
        <sz val="11"/>
        <color rgb="FF000000"/>
        <rFont val="Calibri"/>
      </rPr>
      <t xml:space="preserve">
</t>
    </r>
    <r>
      <rPr>
        <sz val="11"/>
        <color rgb="FF000000"/>
        <rFont val="Calibri"/>
      </rPr>
      <t>Note: If this is a disconnected network, this requirement can be met via the use of a manual distribution. The process must be documented and meet the requirements for frequency as defined in this document.</t>
    </r>
    <r>
      <rPr>
        <sz val="11"/>
        <color rgb="FF000000"/>
        <rFont val="Calibri"/>
      </rPr>
      <t xml:space="preserve">
</t>
    </r>
    <r>
      <rPr>
        <sz val="11"/>
        <color rgb="FF000000"/>
        <rFont val="Calibri"/>
      </rPr>
      <t>Note: If the ePO server is outside of the .mil address space (such as, .edu, .gov, etc.), connection to the DoD-controlled servers for updates will not be possible. In this case, updates from the vendor are acceptable and this check should be marked NA.</t>
    </r>
  </si>
  <si>
    <t>V-63067</t>
  </si>
  <si>
    <r>
      <rPr>
        <sz val="11"/>
        <rFont val="Calibri"/>
      </rPr>
      <t>The nails user and nailsgroup group must be restricted to the least privilege access required for the intended role.</t>
    </r>
  </si>
  <si>
    <r>
      <rPr>
        <sz val="11"/>
        <color rgb="FF000000"/>
        <rFont val="Calibri"/>
      </rPr>
      <t>Access the Linux system console command line as root.</t>
    </r>
    <r>
      <rPr>
        <sz val="11"/>
        <color rgb="FF000000"/>
        <rFont val="Calibri"/>
      </rPr>
      <t xml:space="preserve">
</t>
    </r>
    <r>
      <rPr>
        <sz val="11"/>
        <color rgb="FF000000"/>
        <rFont val="Calibri"/>
      </rPr>
      <t>Navigate to each path to which the nails user or nailsgroup group has unnecessary permissions/ownership.</t>
    </r>
    <r>
      <rPr>
        <sz val="11"/>
        <color rgb="FF000000"/>
        <rFont val="Calibri"/>
      </rPr>
      <t xml:space="preserve">
</t>
    </r>
    <r>
      <rPr>
        <sz val="11"/>
        <color rgb="FF000000"/>
        <rFont val="Calibri"/>
      </rPr>
      <t>Using the chmod command, reduce or remove permissions for the nails user.</t>
    </r>
    <r>
      <rPr>
        <sz val="11"/>
        <color rgb="FF000000"/>
        <rFont val="Calibri"/>
      </rPr>
      <t xml:space="preserve">
</t>
    </r>
    <r>
      <rPr>
        <sz val="11"/>
        <color rgb="FF000000"/>
        <rFont val="Calibri"/>
      </rPr>
      <t>Using the chown command to remove ownership by the nails user or nailsgroup group.</t>
    </r>
  </si>
  <si>
    <r>
      <rPr>
        <sz val="11"/>
        <color rgb="FF000000"/>
        <rFont val="Calibri"/>
      </rPr>
      <t>The McAfee VirusScan Enterprise for Linux software runs its processes under the nails user, which is part of the nailsgroup group. The WEB GUI is also accessed using the nails user. Ensuring this account only has access to the required functions necessary for its intended role will mitigate the possibility of the nails user/nailsgroup group from being used to perform malicious destruction to the system in the event of a compromise.</t>
    </r>
  </si>
  <si>
    <r>
      <rPr>
        <sz val="11"/>
        <color rgb="FF000000"/>
        <rFont val="Calibri"/>
      </rPr>
      <t>Access the Linux system console command line as root.</t>
    </r>
    <r>
      <rPr>
        <sz val="11"/>
        <color rgb="FF000000"/>
        <rFont val="Calibri"/>
      </rPr>
      <t xml:space="preserve">
</t>
    </r>
    <r>
      <rPr>
        <sz val="11"/>
        <color rgb="FF000000"/>
        <rFont val="Calibri"/>
      </rPr>
      <t xml:space="preserve">Execute the following commands. This command will pipe the results to text files for easier review. </t>
    </r>
    <r>
      <rPr>
        <sz val="11"/>
        <color rgb="FF000000"/>
        <rFont val="Calibri"/>
      </rPr>
      <t xml:space="preserve">
</t>
    </r>
    <r>
      <rPr>
        <sz val="11"/>
        <color rgb="FF000000"/>
        <rFont val="Calibri"/>
      </rPr>
      <t>find / -group nailsgroup &gt;nailsgroup.txt</t>
    </r>
    <r>
      <rPr>
        <sz val="11"/>
        <color rgb="FF000000"/>
        <rFont val="Calibri"/>
      </rPr>
      <t xml:space="preserve">
</t>
    </r>
    <r>
      <rPr>
        <sz val="11"/>
        <color rgb="FF000000"/>
        <rFont val="Calibri"/>
      </rPr>
      <t>find / -user nails &gt;nails.txt</t>
    </r>
    <r>
      <rPr>
        <sz val="11"/>
        <color rgb="FF000000"/>
        <rFont val="Calibri"/>
      </rPr>
      <t xml:space="preserve">
</t>
    </r>
    <r>
      <rPr>
        <sz val="11"/>
        <color rgb="FF000000"/>
        <rFont val="Calibri"/>
      </rPr>
      <t xml:space="preserve">Execute the following commands to individually review each of the text files of results, pressing space bar to move to each page until the end of the exported text. </t>
    </r>
    <r>
      <rPr>
        <sz val="11"/>
        <color rgb="FF000000"/>
        <rFont val="Calibri"/>
      </rPr>
      <t xml:space="preserve">
</t>
    </r>
    <r>
      <rPr>
        <sz val="11"/>
        <color rgb="FF000000"/>
        <rFont val="Calibri"/>
      </rPr>
      <t>more nailsgroup.txt</t>
    </r>
    <r>
      <rPr>
        <sz val="11"/>
        <color rgb="FF000000"/>
        <rFont val="Calibri"/>
      </rPr>
      <t xml:space="preserve">
</t>
    </r>
    <r>
      <rPr>
        <sz val="11"/>
        <color rgb="FF000000"/>
        <rFont val="Calibri"/>
      </rPr>
      <t>more nails.txt</t>
    </r>
    <r>
      <rPr>
        <sz val="11"/>
        <color rgb="FF000000"/>
        <rFont val="Calibri"/>
      </rPr>
      <t xml:space="preserve">
</t>
    </r>
    <r>
      <rPr>
        <sz val="11"/>
        <color rgb="FF000000"/>
        <rFont val="Calibri"/>
      </rPr>
      <t>When reviewing the results, verify the nailsgroup group and nails user only own the following paths. The following paths assume an INSTALLDIR of /opt/NAI/LinuxShield and a RUNTIMEDIR of /var/opt/NAI/LinuxShield. If alternative folders were used, replace the following paths accordingly when validating.</t>
    </r>
    <r>
      <rPr>
        <sz val="11"/>
        <color rgb="FF000000"/>
        <rFont val="Calibri"/>
      </rPr>
      <t xml:space="preserve">
</t>
    </r>
    <r>
      <rPr>
        <sz val="11"/>
        <color rgb="FF000000"/>
        <rFont val="Calibri"/>
      </rPr>
      <t>/var/opt/NAI and sub-folders</t>
    </r>
    <r>
      <rPr>
        <sz val="11"/>
        <color rgb="FF000000"/>
        <rFont val="Calibri"/>
      </rPr>
      <t xml:space="preserve">
</t>
    </r>
    <r>
      <rPr>
        <sz val="11"/>
        <color rgb="FF000000"/>
        <rFont val="Calibri"/>
      </rPr>
      <t>/opt/NAI and sub-folders</t>
    </r>
    <r>
      <rPr>
        <sz val="11"/>
        <color rgb="FF000000"/>
        <rFont val="Calibri"/>
      </rPr>
      <t xml:space="preserve">
</t>
    </r>
    <r>
      <rPr>
        <sz val="11"/>
        <color rgb="FF000000"/>
        <rFont val="Calibri"/>
      </rPr>
      <t>/McAfee/lib</t>
    </r>
    <r>
      <rPr>
        <sz val="11"/>
        <color rgb="FF000000"/>
        <rFont val="Calibri"/>
      </rPr>
      <t xml:space="preserve">
</t>
    </r>
    <r>
      <rPr>
        <sz val="11"/>
        <color rgb="FF000000"/>
        <rFont val="Calibri"/>
      </rPr>
      <t>/var/spool/mail/nails</t>
    </r>
    <r>
      <rPr>
        <sz val="11"/>
        <color rgb="FF000000"/>
        <rFont val="Calibri"/>
      </rPr>
      <t xml:space="preserve">
</t>
    </r>
    <r>
      <rPr>
        <sz val="11"/>
        <color rgb="FF000000"/>
        <rFont val="Calibri"/>
      </rPr>
      <t>/proc/##### (where ##### represents the various process IDs for the VSEL processes.)</t>
    </r>
    <r>
      <rPr>
        <sz val="11"/>
        <color rgb="FF000000"/>
        <rFont val="Calibri"/>
      </rPr>
      <t xml:space="preserve">
</t>
    </r>
    <r>
      <rPr>
        <sz val="11"/>
        <color rgb="FF000000"/>
        <rFont val="Calibri"/>
      </rPr>
      <t>If any other folder is owned by either the nailsgroup group or the nails user, this is a finding.</t>
    </r>
  </si>
  <si>
    <t>V-63069</t>
  </si>
  <si>
    <r>
      <rPr>
        <sz val="11"/>
        <rFont val="Calibri"/>
      </rPr>
      <t>A notification mechanism or process must be in place to notify Administrators of out of date DAT, detected malware and error codes.</t>
    </r>
  </si>
  <si>
    <r>
      <rPr>
        <sz val="11"/>
        <color rgb="FF000000"/>
        <rFont val="Calibri"/>
      </rPr>
      <t>Configure Automatic Response to capture all required event descriptions and to send email notifications to the System Administrator(s).</t>
    </r>
  </si>
  <si>
    <r>
      <rPr>
        <sz val="11"/>
        <color rgb="FF000000"/>
        <rFont val="Calibri"/>
      </rPr>
      <t>Failure of anti-virus signature updates will eventually render the software to be useless in protecting the Linux system from malware. Administration notification for failed updates, via SMTP, will ensure timely remediation of errors causing DATs to not be updated.</t>
    </r>
  </si>
  <si>
    <r>
      <rPr>
        <sz val="11"/>
        <color rgb="FF000000"/>
        <rFont val="Calibri"/>
      </rPr>
      <t xml:space="preserve">The preferred method for notification is via ePO Automatic Responses using SMTP. </t>
    </r>
    <r>
      <rPr>
        <sz val="11"/>
        <color rgb="FF000000"/>
        <rFont val="Calibri"/>
      </rPr>
      <t xml:space="preserve">
</t>
    </r>
    <r>
      <rPr>
        <sz val="11"/>
        <color rgb="FF000000"/>
        <rFont val="Calibri"/>
      </rPr>
      <t>Consult with the System Administrator to determine whether ePO Automatic Responses are configured or whether some other notification mechanism (i.e., regular manual review of reports)is used.</t>
    </r>
    <r>
      <rPr>
        <sz val="11"/>
        <color rgb="FF000000"/>
        <rFont val="Calibri"/>
      </rPr>
      <t xml:space="preserve">
</t>
    </r>
    <r>
      <rPr>
        <sz val="11"/>
        <color rgb="FF000000"/>
        <rFont val="Calibri"/>
      </rPr>
      <t xml:space="preserve">If ePO Automatic Responses are not configured, some other notification mechanism must be configured. </t>
    </r>
    <r>
      <rPr>
        <sz val="11"/>
        <color rgb="FF000000"/>
        <rFont val="Calibri"/>
      </rPr>
      <t xml:space="preserve">
</t>
    </r>
    <r>
      <rPr>
        <sz val="11"/>
        <color rgb="FF000000"/>
        <rFont val="Calibri"/>
      </rPr>
      <t>For ePO Automatic Response using SMTP:</t>
    </r>
    <r>
      <rPr>
        <sz val="11"/>
        <color rgb="FF000000"/>
        <rFont val="Calibri"/>
      </rPr>
      <t xml:space="preserve">
</t>
    </r>
    <r>
      <rPr>
        <sz val="11"/>
        <color rgb="FF000000"/>
        <rFont val="Calibri"/>
      </rPr>
      <t>Log onto the ePO server console.</t>
    </r>
    <r>
      <rPr>
        <sz val="11"/>
        <color rgb="FF000000"/>
        <rFont val="Calibri"/>
      </rPr>
      <t xml:space="preserve">
</t>
    </r>
    <r>
      <rPr>
        <sz val="11"/>
        <color rgb="FF000000"/>
        <rFont val="Calibri"/>
      </rPr>
      <t>From Menu, select Automation &gt;&gt; Automatic Responses.</t>
    </r>
    <r>
      <rPr>
        <sz val="11"/>
        <color rgb="FF000000"/>
        <rFont val="Calibri"/>
      </rPr>
      <t xml:space="preserve">
</t>
    </r>
    <r>
      <rPr>
        <sz val="11"/>
        <color rgb="FF000000"/>
        <rFont val="Calibri"/>
      </rPr>
      <t>With the assistance of the System Administrator, determine the Automatic Responses configured for this requirement.</t>
    </r>
    <r>
      <rPr>
        <sz val="11"/>
        <color rgb="FF000000"/>
        <rFont val="Calibri"/>
      </rPr>
      <t xml:space="preserve">
</t>
    </r>
    <r>
      <rPr>
        <sz val="11"/>
        <color rgb="FF000000"/>
        <rFont val="Calibri"/>
      </rPr>
      <t>Click on Edit to review each of the designated Automatic Responses.</t>
    </r>
    <r>
      <rPr>
        <sz val="11"/>
        <color rgb="FF000000"/>
        <rFont val="Calibri"/>
      </rPr>
      <t xml:space="preserve">
</t>
    </r>
    <r>
      <rPr>
        <sz val="11"/>
        <color rgb="FF000000"/>
        <rFont val="Calibri"/>
      </rPr>
      <t>Automatic Responses must be configured for the following Event Descriptions, at a minimum, with a response of "Send Email" to System Administrator(s).</t>
    </r>
    <r>
      <rPr>
        <sz val="11"/>
        <color rgb="FF000000"/>
        <rFont val="Calibri"/>
      </rPr>
      <t xml:space="preserve">
</t>
    </r>
    <r>
      <rPr>
        <sz val="11"/>
        <color rgb="FF000000"/>
        <rFont val="Calibri"/>
      </rPr>
      <t>The DAT version was not new enough.</t>
    </r>
    <r>
      <rPr>
        <sz val="11"/>
        <color rgb="FF000000"/>
        <rFont val="Calibri"/>
      </rPr>
      <t xml:space="preserve">
</t>
    </r>
    <r>
      <rPr>
        <sz val="11"/>
        <color rgb="FF000000"/>
        <rFont val="Calibri"/>
      </rPr>
      <t>Boot record infection clean error.</t>
    </r>
    <r>
      <rPr>
        <sz val="11"/>
        <color rgb="FF000000"/>
        <rFont val="Calibri"/>
      </rPr>
      <t xml:space="preserve">
</t>
    </r>
    <r>
      <rPr>
        <sz val="11"/>
        <color rgb="FF000000"/>
        <rFont val="Calibri"/>
      </rPr>
      <t>Buffer overflow detected and NOT blocked.</t>
    </r>
    <r>
      <rPr>
        <sz val="11"/>
        <color rgb="FF000000"/>
        <rFont val="Calibri"/>
      </rPr>
      <t xml:space="preserve">
</t>
    </r>
    <r>
      <rPr>
        <sz val="11"/>
        <color rgb="FF000000"/>
        <rFont val="Calibri"/>
      </rPr>
      <t>Centralized Alerting-Scan reported an internal application error.</t>
    </r>
    <r>
      <rPr>
        <sz val="11"/>
        <color rgb="FF000000"/>
        <rFont val="Calibri"/>
      </rPr>
      <t xml:space="preserve">
</t>
    </r>
    <r>
      <rPr>
        <sz val="11"/>
        <color rgb="FF000000"/>
        <rFont val="Calibri"/>
      </rPr>
      <t>Centralized Alerting-Scan reports general system error.</t>
    </r>
    <r>
      <rPr>
        <sz val="11"/>
        <color rgb="FF000000"/>
        <rFont val="Calibri"/>
      </rPr>
      <t xml:space="preserve">
</t>
    </r>
    <r>
      <rPr>
        <sz val="11"/>
        <color rgb="FF000000"/>
        <rFont val="Calibri"/>
      </rPr>
      <t>Centralized Alerting-Scan reports memory allocation error.</t>
    </r>
    <r>
      <rPr>
        <sz val="11"/>
        <color rgb="FF000000"/>
        <rFont val="Calibri"/>
      </rPr>
      <t xml:space="preserve">
</t>
    </r>
    <r>
      <rPr>
        <sz val="11"/>
        <color rgb="FF000000"/>
        <rFont val="Calibri"/>
      </rPr>
      <t>File infected. Delete failed, quarantine failed.</t>
    </r>
    <r>
      <rPr>
        <sz val="11"/>
        <color rgb="FF000000"/>
        <rFont val="Calibri"/>
      </rPr>
      <t xml:space="preserve">
</t>
    </r>
    <r>
      <rPr>
        <sz val="11"/>
        <color rgb="FF000000"/>
        <rFont val="Calibri"/>
      </rPr>
      <t>If Automatic Response is not configured to detect the minimum Event Descriptions and/or is not configured to send an email notification to the System Administrator(s) or some other mechanism is not used to provide this notification to System Administrators, this is a finding.</t>
    </r>
  </si>
  <si>
    <t>V-63071</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</si>
  <si>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"Schedule", select "Product Update".</t>
    </r>
    <r>
      <rPr>
        <sz val="11"/>
        <color rgb="FF000000"/>
        <rFont val="Calibri"/>
      </rPr>
      <t xml:space="preserve">
</t>
    </r>
    <r>
      <rPr>
        <sz val="11"/>
        <color rgb="FF000000"/>
        <rFont val="Calibri"/>
      </rPr>
      <t>Under "When to update", select the "Immediately" radio button, and click on "Next".</t>
    </r>
    <r>
      <rPr>
        <sz val="11"/>
        <color rgb="FF000000"/>
        <rFont val="Calibri"/>
      </rPr>
      <t xml:space="preserve">
</t>
    </r>
    <r>
      <rPr>
        <sz val="11"/>
        <color rgb="FF000000"/>
        <rFont val="Calibri"/>
      </rPr>
      <t>Under "Choose what to update", select "Virus definition files (also known as DAT files)", click on "Next".</t>
    </r>
    <r>
      <rPr>
        <sz val="11"/>
        <color rgb="FF000000"/>
        <rFont val="Calibri"/>
      </rPr>
      <t xml:space="preserve">
</t>
    </r>
    <r>
      <rPr>
        <sz val="11"/>
        <color rgb="FF000000"/>
        <rFont val="Calibri"/>
      </rPr>
      <t>Under "Enter a task name", type a unique name for this task, and click on "Finish".</t>
    </r>
    <r>
      <rPr>
        <sz val="11"/>
        <color rgb="FF000000"/>
        <rFont val="Calibri"/>
      </rPr>
      <t xml:space="preserve">
</t>
    </r>
    <r>
      <rPr>
        <sz val="11"/>
        <color rgb="FF000000"/>
        <rFont val="Calibri"/>
      </rPr>
      <t>Re-validate anti-virus signature file age.</t>
    </r>
    <r>
      <rPr>
        <sz val="11"/>
        <color rgb="FF000000"/>
        <rFont val="Calibri"/>
      </rPr>
      <t xml:space="preserve">
</t>
    </r>
    <r>
      <rPr>
        <sz val="11"/>
        <color rgb="FF000000"/>
        <rFont val="Calibri"/>
      </rPr>
      <t>To run the Update task manually without the Web interface, access the Linux system being review, either at the console or by a SSH connection.</t>
    </r>
    <r>
      <rPr>
        <sz val="11"/>
        <color rgb="FF000000"/>
        <rFont val="Calibri"/>
      </rPr>
      <t xml:space="preserve">
</t>
    </r>
    <r>
      <rPr>
        <sz val="11"/>
        <color rgb="FF000000"/>
        <rFont val="Calibri"/>
      </rPr>
      <t>Add a task to /etc/crontab to run the nails updater.</t>
    </r>
    <r>
      <rPr>
        <sz val="11"/>
        <color rgb="FF000000"/>
        <rFont val="Calibri"/>
      </rPr>
      <t xml:space="preserve">
</t>
    </r>
    <r>
      <rPr>
        <sz val="11"/>
        <color rgb="FF000000"/>
        <rFont val="Calibri"/>
      </rPr>
      <t>At the command line, enter the command "/opt/NAI/LinuxShield/bin/nails task -l".</t>
    </r>
    <r>
      <rPr>
        <sz val="11"/>
        <color rgb="FF000000"/>
        <rFont val="Calibri"/>
      </rPr>
      <t xml:space="preserve">
</t>
    </r>
    <r>
      <rPr>
        <sz val="11"/>
        <color rgb="FF000000"/>
        <rFont val="Calibri"/>
      </rPr>
      <t>After the task runs, a (Completed) response will be returned.</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</si>
  <si>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"View", select "Host Summary".</t>
    </r>
    <r>
      <rPr>
        <sz val="11"/>
        <color rgb="FF000000"/>
        <rFont val="Calibri"/>
      </rPr>
      <t xml:space="preserve">
</t>
    </r>
    <r>
      <rPr>
        <sz val="11"/>
        <color rgb="FF000000"/>
        <rFont val="Calibri"/>
      </rPr>
      <t>In the "Host Summary", verify the "DAT Date:" is within the last 7 days.</t>
    </r>
    <r>
      <rPr>
        <sz val="11"/>
        <color rgb="FF000000"/>
        <rFont val="Calibri"/>
      </rPr>
      <t xml:space="preserve">
</t>
    </r>
    <r>
      <rPr>
        <sz val="11"/>
        <color rgb="FF000000"/>
        <rFont val="Calibri"/>
      </rPr>
      <t>If the "DAT Date:" is not within the last 7 days,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enter the command "ls -lt /opt/NAI/LinuxShield/engine/dat".</t>
    </r>
    <r>
      <rPr>
        <sz val="11"/>
        <color rgb="FF000000"/>
        <rFont val="Calibri"/>
      </rPr>
      <t xml:space="preserve">
</t>
    </r>
    <r>
      <rPr>
        <sz val="11"/>
        <color rgb="FF000000"/>
        <rFont val="Calibri"/>
      </rPr>
      <t>The command will return a listing of the avvclean.dat, avvnames.dat and avvscan.dat files. If their respective file dates are not within the last 7 days, this is a finding.</t>
    </r>
  </si>
  <si>
    <t>V-63073</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</si>
  <si>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"Schedule", select "Product Update".</t>
    </r>
    <r>
      <rPr>
        <sz val="11"/>
        <color rgb="FF000000"/>
        <rFont val="Calibri"/>
      </rPr>
      <t xml:space="preserve">
</t>
    </r>
    <r>
      <rPr>
        <sz val="11"/>
        <color rgb="FF000000"/>
        <rFont val="Calibri"/>
      </rPr>
      <t>Under "1. When to update", select "Daily" and choose every "1" day(s), click on "Next".</t>
    </r>
    <r>
      <rPr>
        <sz val="11"/>
        <color rgb="FF000000"/>
        <rFont val="Calibri"/>
      </rPr>
      <t xml:space="preserve">
</t>
    </r>
    <r>
      <rPr>
        <sz val="11"/>
        <color rgb="FF000000"/>
        <rFont val="Calibri"/>
      </rPr>
      <t>Under "2. Choose what to update", select "Virus definition files (also known as DAT files), and click on "Next".</t>
    </r>
    <r>
      <rPr>
        <sz val="11"/>
        <color rgb="FF000000"/>
        <rFont val="Calibri"/>
      </rPr>
      <t xml:space="preserve">
</t>
    </r>
    <r>
      <rPr>
        <sz val="11"/>
        <color rgb="FF000000"/>
        <rFont val="Calibri"/>
      </rPr>
      <t>Under "3. Enter a task name", give the task a unique task name for the daily update, and click on "Finish".</t>
    </r>
    <r>
      <rPr>
        <sz val="11"/>
        <color rgb="FF000000"/>
        <rFont val="Calibri"/>
      </rPr>
      <t xml:space="preserve">
</t>
    </r>
    <r>
      <rPr>
        <sz val="11"/>
        <color rgb="FF000000"/>
        <rFont val="Calibri"/>
      </rPr>
      <t>Configure an /etc/crontab entry for the LinuxShield Update.</t>
    </r>
    <r>
      <rPr>
        <sz val="11"/>
        <color rgb="FF000000"/>
        <rFont val="Calibri"/>
      </rPr>
      <t xml:space="preserve">
</t>
    </r>
    <r>
      <rPr>
        <sz val="11"/>
        <color rgb="FF000000"/>
        <rFont val="Calibri"/>
      </rPr>
      <t>To run the Update task manually without the Web interface, access the Linux system being review, either at the console or by a SSH connection.</t>
    </r>
    <r>
      <rPr>
        <sz val="11"/>
        <color rgb="FF000000"/>
        <rFont val="Calibri"/>
      </rPr>
      <t xml:space="preserve">
</t>
    </r>
    <r>
      <rPr>
        <sz val="11"/>
        <color rgb="FF000000"/>
        <rFont val="Calibri"/>
      </rPr>
      <t>At the command line, enter the command "/opt/NAI/LinuxShield/bin/nails task -l".</t>
    </r>
    <r>
      <rPr>
        <sz val="11"/>
        <color rgb="FF000000"/>
        <rFont val="Calibri"/>
      </rPr>
      <t xml:space="preserve">
</t>
    </r>
    <r>
      <rPr>
        <sz val="11"/>
        <color rgb="FF000000"/>
        <rFont val="Calibri"/>
      </rPr>
      <t>After the task runs, a (Completed) response will be returned.</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</si>
  <si>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Under "View", select "Scheduled Tasks".</t>
    </r>
    <r>
      <rPr>
        <sz val="11"/>
        <color rgb="FF000000"/>
        <rFont val="Calibri"/>
      </rPr>
      <t xml:space="preserve">
</t>
    </r>
    <r>
      <rPr>
        <sz val="11"/>
        <color rgb="FF000000"/>
        <rFont val="Calibri"/>
      </rPr>
      <t>Under "Scheduled Tasks", under "Task Summaries", with the assistance of the McAfee VSEL SA, identify the VirusScan DAT update task.</t>
    </r>
    <r>
      <rPr>
        <sz val="11"/>
        <color rgb="FF000000"/>
        <rFont val="Calibri"/>
      </rPr>
      <t xml:space="preserve">
</t>
    </r>
    <r>
      <rPr>
        <sz val="11"/>
        <color rgb="FF000000"/>
        <rFont val="Calibri"/>
      </rPr>
      <t>Verify the "Type" is "Update" and the "Status" is "Completed" with Results of "Update Finished".</t>
    </r>
    <r>
      <rPr>
        <sz val="11"/>
        <color rgb="FF000000"/>
        <rFont val="Calibri"/>
      </rPr>
      <t xml:space="preserve">
</t>
    </r>
    <r>
      <rPr>
        <sz val="11"/>
        <color rgb="FF000000"/>
        <rFont val="Calibri"/>
      </rPr>
      <t>Under "Task Details" for the task, click on the "Modify" button.</t>
    </r>
    <r>
      <rPr>
        <sz val="11"/>
        <color rgb="FF000000"/>
        <rFont val="Calibri"/>
      </rPr>
      <t xml:space="preserve">
</t>
    </r>
    <r>
      <rPr>
        <sz val="11"/>
        <color rgb="FF000000"/>
        <rFont val="Calibri"/>
      </rPr>
      <t>Choose "2. Choose what to update" and verify the "Virus definition files (also known as DAT files)" is selected.</t>
    </r>
    <r>
      <rPr>
        <sz val="11"/>
        <color rgb="FF000000"/>
        <rFont val="Calibri"/>
      </rPr>
      <t xml:space="preserve">
</t>
    </r>
    <r>
      <rPr>
        <sz val="11"/>
        <color rgb="FF000000"/>
        <rFont val="Calibri"/>
      </rPr>
      <t>If there is not a task designated as the regularly scheduled DAT Update task,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exists a task designated as the regularly scheduled DAT Update task, but "Virus definition files (also known as DAT files)" selection under the "2. Choose what to update" section is not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enter the command "/opt/NAI/LinuxShield/bin/nails task --list".</t>
    </r>
    <r>
      <rPr>
        <sz val="11"/>
        <color rgb="FF000000"/>
        <rFont val="Calibri"/>
      </rPr>
      <t xml:space="preserve">
</t>
    </r>
    <r>
      <rPr>
        <sz val="11"/>
        <color rgb="FF000000"/>
        <rFont val="Calibri"/>
      </rPr>
      <t>The command will return a response similar to the following:</t>
    </r>
    <r>
      <rPr>
        <sz val="11"/>
        <color rgb="FF000000"/>
        <rFont val="Calibri"/>
      </rPr>
      <t xml:space="preserve">
</t>
    </r>
    <r>
      <rPr>
        <sz val="11"/>
        <color rgb="FF000000"/>
        <rFont val="Calibri"/>
      </rPr>
      <t>LinuxShield configured tasks:</t>
    </r>
    <r>
      <rPr>
        <sz val="11"/>
        <color rgb="FF000000"/>
        <rFont val="Calibri"/>
      </rPr>
      <t xml:space="preserve">
</t>
    </r>
    <r>
      <rPr>
        <sz val="11"/>
        <color rgb="FF000000"/>
        <rFont val="Calibri"/>
      </rPr>
      <t xml:space="preserve">     1  "LinuxShield Update"  (Running)</t>
    </r>
    <r>
      <rPr>
        <sz val="11"/>
        <color rgb="FF000000"/>
        <rFont val="Calibri"/>
      </rPr>
      <t xml:space="preserve">
</t>
    </r>
    <r>
      <rPr>
        <sz val="11"/>
        <color rgb="FF000000"/>
        <rFont val="Calibri"/>
      </rPr>
      <t>If the response does not return a configured task for "LinuxShield Update", this is a finding.</t>
    </r>
  </si>
  <si>
    <t>V-63075</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</si>
  <si>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select the "Enable On-Access scanning" check box.</t>
    </r>
    <r>
      <rPr>
        <sz val="11"/>
        <color rgb="FF000000"/>
        <rFont val="Calibri"/>
      </rPr>
      <t xml:space="preserve">
</t>
    </r>
    <r>
      <rPr>
        <sz val="11"/>
        <color rgb="FF000000"/>
        <rFont val="Calibri"/>
      </rPr>
      <t>In the "Quarantine directory" field, populate with "/quarantine" (or another valid location as determined by the organization).</t>
    </r>
    <r>
      <rPr>
        <sz val="11"/>
        <color rgb="FF000000"/>
        <rFont val="Calibri"/>
      </rPr>
      <t xml:space="preserve">
</t>
    </r>
    <r>
      <rPr>
        <sz val="11"/>
        <color rgb="FF000000"/>
        <rFont val="Calibri"/>
      </rPr>
      <t>Click "Apply".</t>
    </r>
  </si>
  <si>
    <r>
      <rPr>
        <sz val="11"/>
        <color rgb="FF000000"/>
        <rFont val="Calibri"/>
      </rPr>
      <t>Note: McAfee VSEL On-Access scan is not compatible with NFS Version 4. On client systems with the NFS 4.0 client as default, execute the following command to use NFS version 3.0 as a workaround:</t>
    </r>
    <r>
      <rPr>
        <sz val="11"/>
        <color rgb="FF000000"/>
        <rFont val="Calibri"/>
      </rPr>
      <t xml:space="preserve">
</t>
    </r>
    <r>
      <rPr>
        <sz val="11"/>
        <color rgb="FF000000"/>
        <rFont val="Calibri"/>
      </rPr>
      <t>mount -t nfs -o nfsvers=3 &lt;NFS_Path&gt; &lt;Mount_point&gt;</t>
    </r>
    <r>
      <rPr>
        <sz val="11"/>
        <color rgb="FF000000"/>
        <rFont val="Calibri"/>
      </rPr>
      <t xml:space="preserve">
</t>
    </r>
    <r>
      <rPr>
        <sz val="11"/>
        <color rgb="FF000000"/>
        <rFont val="Calibri"/>
      </rPr>
      <t>If mounting with NFS version 3.0 is not an option, this is a finding.</t>
    </r>
    <r>
      <rPr>
        <sz val="11"/>
        <color rgb="FF000000"/>
        <rFont val="Calibri"/>
      </rPr>
      <t xml:space="preserve">
</t>
    </r>
    <r>
      <rPr>
        <sz val="11"/>
        <color rgb="FF000000"/>
        <rFont val="Calibri"/>
      </rPr>
      <t>Only in such case, if STIG ID DTAVSEL-100 is configured for a daily scheduled scan and DTAVSEL-101 through DTAVSEL-114 are not a finding, the severity of this check can be reduced to a CAT 2.</t>
    </r>
    <r>
      <rPr>
        <sz val="11"/>
        <color rgb="FF000000"/>
        <rFont val="Calibri"/>
      </rPr>
      <t xml:space="preserve">
</t>
    </r>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verify the "Enable On-Access scanning" check box is selected.</t>
    </r>
    <r>
      <rPr>
        <sz val="11"/>
        <color rgb="FF000000"/>
        <rFont val="Calibri"/>
      </rPr>
      <t xml:space="preserve">
</t>
    </r>
    <r>
      <rPr>
        <sz val="11"/>
        <color rgb="FF000000"/>
        <rFont val="Calibri"/>
      </rPr>
      <t>Verify the "Quarantine directory" field is populated with "/quarantine" (or another valid location as determined by the organization).</t>
    </r>
    <r>
      <rPr>
        <sz val="11"/>
        <color rgb="FF000000"/>
        <rFont val="Calibri"/>
      </rPr>
      <t xml:space="preserve">
</t>
    </r>
    <r>
      <rPr>
        <sz val="11"/>
        <color rgb="FF000000"/>
        <rFont val="Calibri"/>
      </rPr>
      <t>If the check box "Enable On-Access scanning" is not selected,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"Quarantine directory" field is not populated,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"oasEnabled" nailsd.cfg"</t>
    </r>
    <r>
      <rPr>
        <sz val="11"/>
        <color rgb="FF000000"/>
        <rFont val="Calibri"/>
      </rPr>
      <t xml:space="preserve">
</t>
    </r>
    <r>
      <rPr>
        <sz val="11"/>
        <color rgb="FF000000"/>
        <rFont val="Calibri"/>
      </rPr>
      <t>If the response given is "nailsd.oasEnabled: false" or is "nailsd.oasEnabled: true" with a preceding #, this is a finding.</t>
    </r>
  </si>
  <si>
    <t>V-63077</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</si>
  <si>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select the "Decompress archives" check box.</t>
    </r>
    <r>
      <rPr>
        <sz val="11"/>
        <color rgb="FF000000"/>
        <rFont val="Calibri"/>
      </rPr>
      <t xml:space="preserve">
</t>
    </r>
    <r>
      <rPr>
        <sz val="11"/>
        <color rgb="FF000000"/>
        <rFont val="Calibri"/>
      </rPr>
      <t>Click "Apply".</t>
    </r>
  </si>
  <si>
    <r>
      <rPr>
        <sz val="11"/>
        <color rgb="FF000000"/>
        <rFont val="Calibri"/>
      </rPr>
      <t>Malware can be hidden within archived files and passed from system to system undetected unless the archive is decompressed and each file scanned.  By disabling the archive scanning capability, archives such as .tar and .tgz files will not be decompressed and any infected files in the archives would go undetected. Decompression can slow performance, however; any virus-infected file inside an archive cannot become active until it has been extracted. Recognizing the slow performance potential</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</si>
  <si>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verify the "Decompress archives" check box is selected.</t>
    </r>
    <r>
      <rPr>
        <sz val="11"/>
        <color rgb="FF000000"/>
        <rFont val="Calibri"/>
      </rPr>
      <t xml:space="preserve">
</t>
    </r>
    <r>
      <rPr>
        <sz val="11"/>
        <color rgb="FF000000"/>
        <rFont val="Calibri"/>
      </rPr>
      <t xml:space="preserve">If the check box "Decompress archives" is not selected, this is a finding. </t>
    </r>
    <r>
      <rPr>
        <sz val="11"/>
        <color rgb="FF000000"/>
        <rFont val="Calibri"/>
      </rPr>
      <t xml:space="preserve">
</t>
    </r>
    <r>
      <rPr>
        <sz val="11"/>
        <color rgb="FF000000"/>
        <rFont val="Calibri"/>
      </rPr>
      <t>If the check box for "Decompress archives" is not selected but the On-Demand scan decompress of archives is configured in the regularly scheduled scan, as specified in STIG ID DTAVSEL-101, this is a finding and severity of this can be dropped to a CAT 3.</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"decompArchive" nailsd.cfg"</t>
    </r>
    <r>
      <rPr>
        <sz val="11"/>
        <color rgb="FF000000"/>
        <rFont val="Calibri"/>
      </rPr>
      <t xml:space="preserve">
</t>
    </r>
    <r>
      <rPr>
        <sz val="11"/>
        <color rgb="FF000000"/>
        <rFont val="Calibri"/>
      </rPr>
      <t>If the response given includes "nailsd.profile.OAS.decompArchive: false" or includes "nailsd.profile.OAS.decompArchive: true" with a preceding #,  this is a finding.</t>
    </r>
  </si>
  <si>
    <t>V-63079</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</si>
  <si>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select the "Find unknown program viruses" check box.</t>
    </r>
    <r>
      <rPr>
        <sz val="11"/>
        <color rgb="FF000000"/>
        <rFont val="Calibri"/>
      </rPr>
      <t xml:space="preserve">
</t>
    </r>
    <r>
      <rPr>
        <sz val="11"/>
        <color rgb="FF000000"/>
        <rFont val="Calibri"/>
      </rPr>
      <t>Click "Apply".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</si>
  <si>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verify the "Find unknown program viruses" check box is selected.</t>
    </r>
    <r>
      <rPr>
        <sz val="11"/>
        <color rgb="FF000000"/>
        <rFont val="Calibri"/>
      </rPr>
      <t xml:space="preserve">
</t>
    </r>
    <r>
      <rPr>
        <sz val="11"/>
        <color rgb="FF000000"/>
        <rFont val="Calibri"/>
      </rPr>
      <t>If the check box "Find unknown program viruses" is not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"heuristicAnalysis" nailsd.cfg"</t>
    </r>
    <r>
      <rPr>
        <sz val="11"/>
        <color rgb="FF000000"/>
        <rFont val="Calibri"/>
      </rPr>
      <t xml:space="preserve">
</t>
    </r>
    <r>
      <rPr>
        <sz val="11"/>
        <color rgb="FF000000"/>
        <rFont val="Calibri"/>
      </rPr>
      <t>If the response given is "nailsd.profile.OAS.heuristicAnalysis: false" or is "nailsd.profile.OAS.heuristicAnalysis: true" with a preceding #, this is a finding.</t>
    </r>
  </si>
  <si>
    <t>V-63081</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</si>
  <si>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select the "Find unknown macro viruses" check box.</t>
    </r>
    <r>
      <rPr>
        <sz val="11"/>
        <color rgb="FF000000"/>
        <rFont val="Calibri"/>
      </rPr>
      <t xml:space="preserve">
</t>
    </r>
    <r>
      <rPr>
        <sz val="11"/>
        <color rgb="FF000000"/>
        <rFont val="Calibri"/>
      </rPr>
      <t>Click "Apply".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</si>
  <si>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verify the "Find unknown macro viruses" check box is selected.</t>
    </r>
    <r>
      <rPr>
        <sz val="11"/>
        <color rgb="FF000000"/>
        <rFont val="Calibri"/>
      </rPr>
      <t xml:space="preserve">
</t>
    </r>
    <r>
      <rPr>
        <sz val="11"/>
        <color rgb="FF000000"/>
        <rFont val="Calibri"/>
      </rPr>
      <t>If the check box "Find unknown macro viruses" is not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"macroAnalysis" nailsd.cfg"</t>
    </r>
    <r>
      <rPr>
        <sz val="11"/>
        <color rgb="FF000000"/>
        <rFont val="Calibri"/>
      </rPr>
      <t xml:space="preserve">
</t>
    </r>
    <r>
      <rPr>
        <sz val="11"/>
        <color rgb="FF000000"/>
        <rFont val="Calibri"/>
      </rPr>
      <t>If the response given is "nailsd.profile.OAS.macroAnalysis: false" or is "nailsd.profile.OAS.macroAnalysis: true" with a preceding #, this is a finding.</t>
    </r>
  </si>
  <si>
    <t>V-63083</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</si>
  <si>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select the "Find potentially unwanted programs" check box.</t>
    </r>
    <r>
      <rPr>
        <sz val="11"/>
        <color rgb="FF000000"/>
        <rFont val="Calibri"/>
      </rPr>
      <t xml:space="preserve">
</t>
    </r>
    <r>
      <rPr>
        <sz val="11"/>
        <color rgb="FF000000"/>
        <rFont val="Calibri"/>
      </rPr>
      <t>Click "Apply".</t>
    </r>
  </si>
  <si>
    <r>
      <rPr>
        <sz val="11"/>
        <color rgb="FF000000"/>
        <rFont val="Calibri"/>
      </rPr>
      <t>Potentially Unwanted Programs (PUPs) include Spyware, Adware, Remote Administration Tools, Dialers, Password Crackers, Jokes, and Key Loggers. While PUPs do not typically have any infection capability on their own, they rely on malware or other attach mechanisms to be installed onto target hosts, after which they will collect and transfer data from the host to an external host and/or will be used as attach mechanisms. Configuring the anti-virus software to attempt to clean the file first will allow for the possibility of a false positive. In most cases, however, the secondary action of delete will be used, mitigating the risk of the PUPs being installed and used maliciously.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</si>
  <si>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verify the "Find potentially unwanted programs" check box is selected.</t>
    </r>
    <r>
      <rPr>
        <sz val="11"/>
        <color rgb="FF000000"/>
        <rFont val="Calibri"/>
      </rPr>
      <t xml:space="preserve">
</t>
    </r>
    <r>
      <rPr>
        <sz val="11"/>
        <color rgb="FF000000"/>
        <rFont val="Calibri"/>
      </rPr>
      <t>If the check box "Find potentially unwanted programs" is not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"OAS.program" nailsd.cfg"</t>
    </r>
    <r>
      <rPr>
        <sz val="11"/>
        <color rgb="FF000000"/>
        <rFont val="Calibri"/>
      </rPr>
      <t xml:space="preserve">
</t>
    </r>
    <r>
      <rPr>
        <sz val="11"/>
        <color rgb="FF000000"/>
        <rFont val="Calibri"/>
      </rPr>
      <t>If the response given is "nailsd.profile.OAS.program: false" or is "nailsd.profile.OAS.program: true" with a preceding #, this is a finding.</t>
    </r>
  </si>
  <si>
    <t>V-63085</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</si>
  <si>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select the "Scan files when writing to disk" check box.</t>
    </r>
    <r>
      <rPr>
        <sz val="11"/>
        <color rgb="FF000000"/>
        <rFont val="Calibri"/>
      </rPr>
      <t xml:space="preserve">
</t>
    </r>
    <r>
      <rPr>
        <sz val="11"/>
        <color rgb="FF000000"/>
        <rFont val="Calibri"/>
      </rPr>
      <t>Click "Apply".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</si>
  <si>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verify the "Scan files when writing to disk" check box is selected.</t>
    </r>
    <r>
      <rPr>
        <sz val="11"/>
        <color rgb="FF000000"/>
        <rFont val="Calibri"/>
      </rPr>
      <t xml:space="preserve">
</t>
    </r>
    <r>
      <rPr>
        <sz val="11"/>
        <color rgb="FF000000"/>
        <rFont val="Calibri"/>
      </rPr>
      <t>If the check box "Scan files when writing to disk" is not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"scanOnWrite" nailsd.cfg"</t>
    </r>
    <r>
      <rPr>
        <sz val="11"/>
        <color rgb="FF000000"/>
        <rFont val="Calibri"/>
      </rPr>
      <t xml:space="preserve">
</t>
    </r>
    <r>
      <rPr>
        <sz val="11"/>
        <color rgb="FF000000"/>
        <rFont val="Calibri"/>
      </rPr>
      <t>If the response given is "nailsd.profile.OAS.scanOnWrite: false" or is "nailsd.profile.OAS.scanOnWrite: true" with a preceding #, this is a finding.</t>
    </r>
  </si>
  <si>
    <t>V-63087</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</si>
  <si>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select the "Scan files when reading from disk" check box.</t>
    </r>
    <r>
      <rPr>
        <sz val="11"/>
        <color rgb="FF000000"/>
        <rFont val="Calibri"/>
      </rPr>
      <t xml:space="preserve">
</t>
    </r>
    <r>
      <rPr>
        <sz val="11"/>
        <color rgb="FF000000"/>
        <rFont val="Calibri"/>
      </rPr>
      <t>Click "Apply".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</si>
  <si>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verify the "Scan files when reading from disk" check box is selected.</t>
    </r>
    <r>
      <rPr>
        <sz val="11"/>
        <color rgb="FF000000"/>
        <rFont val="Calibri"/>
      </rPr>
      <t xml:space="preserve">
</t>
    </r>
    <r>
      <rPr>
        <sz val="11"/>
        <color rgb="FF000000"/>
        <rFont val="Calibri"/>
      </rPr>
      <t>If the check box "Scan files when reading from disk" is not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"scanOnRead" nailsd.cfg"</t>
    </r>
    <r>
      <rPr>
        <sz val="11"/>
        <color rgb="FF000000"/>
        <rFont val="Calibri"/>
      </rPr>
      <t xml:space="preserve">
</t>
    </r>
    <r>
      <rPr>
        <sz val="11"/>
        <color rgb="FF000000"/>
        <rFont val="Calibri"/>
      </rPr>
      <t>If the response given is "nailsd.profile.OAS.scanOnRead: false" or is "nailsd.profile.OAS.scanOnRead: true" with a preceding #, this is a finding.</t>
    </r>
  </si>
  <si>
    <t>V-63089</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</si>
  <si>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Select the "Edit" button.</t>
    </r>
    <r>
      <rPr>
        <sz val="11"/>
        <color rgb="FF000000"/>
        <rFont val="Calibri"/>
      </rPr>
      <t xml:space="preserve">
</t>
    </r>
    <r>
      <rPr>
        <sz val="11"/>
        <color rgb="FF000000"/>
        <rFont val="Calibri"/>
      </rPr>
      <t>Under "Extension Base Scanning", select the "Scan all files" radio button.</t>
    </r>
    <r>
      <rPr>
        <sz val="11"/>
        <color rgb="FF000000"/>
        <rFont val="Calibri"/>
      </rPr>
      <t xml:space="preserve">
</t>
    </r>
    <r>
      <rPr>
        <sz val="11"/>
        <color rgb="FF000000"/>
        <rFont val="Calibri"/>
      </rPr>
      <t>Click "Apply".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</si>
  <si>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"Extension Base Scanning", verify the "Scan all files" radio button is selected.</t>
    </r>
    <r>
      <rPr>
        <sz val="11"/>
        <color rgb="FF000000"/>
        <rFont val="Calibri"/>
      </rPr>
      <t xml:space="preserve">
</t>
    </r>
    <r>
      <rPr>
        <sz val="11"/>
        <color rgb="FF000000"/>
        <rFont val="Calibri"/>
      </rPr>
      <t>If the radio button "Scan all files" is not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"allFiles" nailsd.cfg"</t>
    </r>
    <r>
      <rPr>
        <sz val="11"/>
        <color rgb="FF000000"/>
        <rFont val="Calibri"/>
      </rPr>
      <t xml:space="preserve">
</t>
    </r>
    <r>
      <rPr>
        <sz val="11"/>
        <color rgb="FF000000"/>
        <rFont val="Calibri"/>
      </rPr>
      <t>If the response given is "nailsd.profile.OAS.allFiles: false" or is "nailsd.profile.OAS.allFiles: true" with a preceding #, this is a finding.</t>
    </r>
  </si>
  <si>
    <t>V-63091</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</si>
  <si>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configure the "Maximum scan time (seconds)" with at least "45" or more seconds.</t>
    </r>
    <r>
      <rPr>
        <sz val="11"/>
        <color rgb="FF000000"/>
        <rFont val="Calibri"/>
      </rPr>
      <t xml:space="preserve">
</t>
    </r>
    <r>
      <rPr>
        <sz val="11"/>
        <color rgb="FF000000"/>
        <rFont val="Calibri"/>
      </rPr>
      <t>Click "Apply".</t>
    </r>
  </si>
  <si>
    <r>
      <rPr>
        <sz val="11"/>
        <color rgb="FF000000"/>
        <rFont val="Calibri"/>
      </rPr>
      <t>When anti-virus software is not configured to limit the amount of time spent trying to scan a file, the total effectiveness of the anti-virus software, and performance on the system being scanned, will be degraded. By limiting the amount of time the anti-virus software uses when scanning a file, the scan will be able to complete in a timely manner.</t>
    </r>
    <r>
      <rPr>
        <sz val="11"/>
        <color rgb="FF000000"/>
        <rFont val="Calibri"/>
      </rPr>
      <t xml:space="preserve">
</t>
    </r>
    <r>
      <rPr>
        <sz val="11"/>
        <color rgb="FF000000"/>
        <rFont val="Calibri"/>
      </rPr>
      <t>Although the description of this requirement indicates a "maximum scan time", the intent of this requirement is to explicitly set a maximum scan time without impacting the effectiveness of the scan. Left unconfigured, the scan could run indefinitely on one file. If configured with a value of less than 45 seconds, the scanning of some files will be skipped. If configured with 45 or more seconds, the success rate of files being completely scanned is higher.</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</si>
  <si>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verify the "Maximum scan time (seconds)" is configured with at least "45" or more seconds.</t>
    </r>
    <r>
      <rPr>
        <sz val="11"/>
        <color rgb="FF000000"/>
        <rFont val="Calibri"/>
      </rPr>
      <t xml:space="preserve">
</t>
    </r>
    <r>
      <rPr>
        <sz val="11"/>
        <color rgb="FF000000"/>
        <rFont val="Calibri"/>
      </rPr>
      <t>If the "Maximum scan time (seconds)" is not configured with at least "45" or more seconds,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"scanMaxTmo" nailsd.cfg"</t>
    </r>
    <r>
      <rPr>
        <sz val="11"/>
        <color rgb="FF000000"/>
        <rFont val="Calibri"/>
      </rPr>
      <t xml:space="preserve">
</t>
    </r>
    <r>
      <rPr>
        <sz val="11"/>
        <color rgb="FF000000"/>
        <rFont val="Calibri"/>
      </rPr>
      <t>If the response given for "nailsd.profile.OAS_default.scanMaxTmo" is "44" or less, or if the response give for  "nailsd.profile.OAS.scanMaxTmo" is "45" or more but with a preceding #, this is a finding.</t>
    </r>
  </si>
  <si>
    <t>V-63093</t>
  </si>
  <si>
    <r>
      <rPr>
        <sz val="11"/>
        <rFont val="Calibri"/>
      </rPr>
      <t>The McAfee VirusScan Enterprise for Linux 1.9.x/2.0.x On-Access scanner must only be configured with exclusions that are documented and approved by the ISSO/ISSM/AO.</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</si>
  <si>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Click "Edit".</t>
    </r>
    <r>
      <rPr>
        <sz val="11"/>
        <color rgb="FF000000"/>
        <rFont val="Calibri"/>
      </rPr>
      <t xml:space="preserve">
</t>
    </r>
    <r>
      <rPr>
        <sz val="11"/>
        <color rgb="FF000000"/>
        <rFont val="Calibri"/>
      </rPr>
      <t>Under "Paths Excluded From Scanning", remove all entries other than the default "/var/log".</t>
    </r>
    <r>
      <rPr>
        <sz val="11"/>
        <color rgb="FF000000"/>
        <rFont val="Calibri"/>
      </rPr>
      <t xml:space="preserve">
</t>
    </r>
    <r>
      <rPr>
        <sz val="11"/>
        <color rgb="FF000000"/>
        <rFont val="Calibri"/>
      </rPr>
      <t>Click "Apply".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</si>
  <si>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"Paths Excluded From Scanning", verify no entries exist other than the following:</t>
    </r>
    <r>
      <rPr>
        <sz val="11"/>
        <color rgb="FF000000"/>
        <rFont val="Calibri"/>
      </rPr>
      <t xml:space="preserve">
</t>
    </r>
    <r>
      <rPr>
        <sz val="11"/>
        <color rgb="FF000000"/>
        <rFont val="Calibri"/>
      </rPr>
      <t>/var/log</t>
    </r>
    <r>
      <rPr>
        <sz val="11"/>
        <color rgb="FF000000"/>
        <rFont val="Calibri"/>
      </rPr>
      <t xml:space="preserve">
</t>
    </r>
    <r>
      <rPr>
        <sz val="11"/>
        <color rgb="FF000000"/>
        <rFont val="Calibri"/>
      </rPr>
      <t>/_admin/Manage_NSS</t>
    </r>
    <r>
      <rPr>
        <sz val="11"/>
        <color rgb="FF000000"/>
        <rFont val="Calibri"/>
      </rPr>
      <t xml:space="preserve">
</t>
    </r>
    <r>
      <rPr>
        <sz val="11"/>
        <color rgb="FF000000"/>
        <rFont val="Calibri"/>
      </rPr>
      <t>/mnt/system/log</t>
    </r>
    <r>
      <rPr>
        <sz val="11"/>
        <color rgb="FF000000"/>
        <rFont val="Calibri"/>
      </rPr>
      <t xml:space="preserve">
</t>
    </r>
    <r>
      <rPr>
        <sz val="11"/>
        <color rgb="FF000000"/>
        <rFont val="Calibri"/>
      </rPr>
      <t>/media/nss/.*/(\._NETWARE|\._ADMIN)</t>
    </r>
    <r>
      <rPr>
        <sz val="11"/>
        <color rgb="FF000000"/>
        <rFont val="Calibri"/>
      </rPr>
      <t xml:space="preserve">
</t>
    </r>
    <r>
      <rPr>
        <sz val="11"/>
        <color rgb="FF000000"/>
        <rFont val="Calibri"/>
      </rPr>
      <t>/.*\.(vmdk|VMDK|dbl|DBL|ctl|CTL|log|LOG|jar|JAR|war|WAR|dtx|DTX|dbf|DBF|frm|FRM|myd|MYD|myi|MYI|rdo|RDO|arc|ARC)</t>
    </r>
    <r>
      <rPr>
        <sz val="11"/>
        <color rgb="FF000000"/>
        <rFont val="Calibri"/>
      </rPr>
      <t xml:space="preserve">
</t>
    </r>
    <r>
      <rPr>
        <sz val="11"/>
        <color rgb="FF000000"/>
        <rFont val="Calibri"/>
      </rPr>
      <t>/cgroup</t>
    </r>
    <r>
      <rPr>
        <sz val="11"/>
        <color rgb="FF000000"/>
        <rFont val="Calibri"/>
      </rPr>
      <t xml:space="preserve">
</t>
    </r>
    <r>
      <rPr>
        <sz val="11"/>
        <color rgb="FF000000"/>
        <rFont val="Calibri"/>
      </rPr>
      <t>/dev</t>
    </r>
    <r>
      <rPr>
        <sz val="11"/>
        <color rgb="FF000000"/>
        <rFont val="Calibri"/>
      </rPr>
      <t xml:space="preserve">
</t>
    </r>
    <r>
      <rPr>
        <sz val="11"/>
        <color rgb="FF000000"/>
        <rFont val="Calibri"/>
      </rPr>
      <t>/proc</t>
    </r>
    <r>
      <rPr>
        <sz val="11"/>
        <color rgb="FF000000"/>
        <rFont val="Calibri"/>
      </rPr>
      <t xml:space="preserve">
</t>
    </r>
    <r>
      <rPr>
        <sz val="11"/>
        <color rgb="FF000000"/>
        <rFont val="Calibri"/>
      </rPr>
      <t>/selinux</t>
    </r>
    <r>
      <rPr>
        <sz val="11"/>
        <color rgb="FF000000"/>
        <rFont val="Calibri"/>
      </rPr>
      <t xml:space="preserve">
</t>
    </r>
    <r>
      <rPr>
        <sz val="11"/>
        <color rgb="FF000000"/>
        <rFont val="Calibri"/>
      </rPr>
      <t>/sys</t>
    </r>
    <r>
      <rPr>
        <sz val="11"/>
        <color rgb="FF000000"/>
        <rFont val="Calibri"/>
      </rPr>
      <t xml:space="preserve">
</t>
    </r>
    <r>
      <rPr>
        <sz val="11"/>
        <color rgb="FF000000"/>
        <rFont val="Calibri"/>
      </rPr>
      <t>If any entries other than the above referenced paths are present in the "Paths Excluded From Scanning" field, verify the exclusion of those files and paths have been formally documented by the System Administrator and has been approved by the ISSO/ISSM.</t>
    </r>
    <r>
      <rPr>
        <sz val="11"/>
        <color rgb="FF000000"/>
        <rFont val="Calibri"/>
      </rPr>
      <t xml:space="preserve">
</t>
    </r>
    <r>
      <rPr>
        <sz val="11"/>
        <color rgb="FF000000"/>
        <rFont val="Calibri"/>
      </rPr>
      <t>If they have not been formally documented by the System Administrator and approved by the ISSO/ISSM, this is a finding.</t>
    </r>
    <r>
      <rPr>
        <sz val="11"/>
        <color rgb="FF000000"/>
        <rFont val="Calibri"/>
      </rPr>
      <t xml:space="preserve">
</t>
    </r>
    <r>
      <rPr>
        <sz val="11"/>
        <color rgb="FF000000"/>
        <rFont val="Calibri"/>
      </rPr>
      <t>If they have not been formally documented by the System Administrator and approved by the ISSO/ISSM but are validated as being scanned within the regularly scheduled scan, this is a finding but can be dropped to a CAT 3.</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"exclude-path" nailsd.cfg -A 5"</t>
    </r>
    <r>
      <rPr>
        <sz val="11"/>
        <color rgb="FF000000"/>
        <rFont val="Calibri"/>
      </rPr>
      <t xml:space="preserve">
</t>
    </r>
    <r>
      <rPr>
        <sz val="11"/>
        <color rgb="FF000000"/>
        <rFont val="Calibri"/>
      </rPr>
      <t>If the response given is: "nailsd.profile.OAS.filter.varlog.type: exclude-path" and "nailsd.profile.OAS.filter.varlog.path:" includes anything other than the above paths", this is a finding.</t>
    </r>
  </si>
  <si>
    <t>V-63095</t>
  </si>
  <si>
    <r>
      <rPr>
        <sz val="11"/>
        <rFont val="Calibri"/>
      </rPr>
      <t>The McAfee VirusScan Enterprise for Linux 1.9.x/2.0.x On-Access scanner must be configured to Clean as first action when a virus or Trojan is detected.</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</si>
  <si>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Actions", select "Clean" from the first drop-down list for "Actions for viruses and Trojans".</t>
    </r>
    <r>
      <rPr>
        <sz val="11"/>
        <color rgb="FF000000"/>
        <rFont val="Calibri"/>
      </rPr>
      <t xml:space="preserve">
</t>
    </r>
    <r>
      <rPr>
        <sz val="11"/>
        <color rgb="FF000000"/>
        <rFont val="Calibri"/>
      </rPr>
      <t>Click "Apply".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</si>
  <si>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Actions", verify "Clean" is selected from the first drop-down list for "Actions for viruses and Trojans".</t>
    </r>
    <r>
      <rPr>
        <sz val="11"/>
        <color rgb="FF000000"/>
        <rFont val="Calibri"/>
      </rPr>
      <t xml:space="preserve">
</t>
    </r>
    <r>
      <rPr>
        <sz val="11"/>
        <color rgb="FF000000"/>
        <rFont val="Calibri"/>
      </rPr>
      <t>If "Clean" is not selected from the first drop-down list for "Actions for viruses and Trojans",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‘nailsd.profile.OAS.action.App.primary’ nailsd.cfg</t>
    </r>
    <r>
      <rPr>
        <sz val="11"/>
        <color rgb="FF000000"/>
        <rFont val="Calibri"/>
      </rPr>
      <t xml:space="preserve">
</t>
    </r>
    <r>
      <rPr>
        <sz val="11"/>
        <color rgb="FF000000"/>
        <rFont val="Calibri"/>
      </rPr>
      <t>If the response given for "nailsd.profile.OAS.action.App.primary" is not "Clean", this is a finding.</t>
    </r>
  </si>
  <si>
    <t>V-63097</t>
  </si>
  <si>
    <r>
      <rPr>
        <sz val="11"/>
        <rFont val="Calibri"/>
      </rPr>
      <t>The McAfee VirusScan Enterprise for Linux 1.9.x/2.0.x On-Access scanner must be configured to Quarantine if first action fails when a virus or Trojan is detected.</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</si>
  <si>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Actions", select "Quarantine" from the second drop-down list for "Actions for viruses and Trojans" if first action fails.</t>
    </r>
    <r>
      <rPr>
        <sz val="11"/>
        <color rgb="FF000000"/>
        <rFont val="Calibri"/>
      </rPr>
      <t xml:space="preserve">
</t>
    </r>
    <r>
      <rPr>
        <sz val="11"/>
        <color rgb="FF000000"/>
        <rFont val="Calibri"/>
      </rPr>
      <t>Click "Apply".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</si>
  <si>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Actions", verify "Quarantine" is selected from the second drop-down list for "Actions for viruses and Trojans".</t>
    </r>
    <r>
      <rPr>
        <sz val="11"/>
        <color rgb="FF000000"/>
        <rFont val="Calibri"/>
      </rPr>
      <t xml:space="preserve">
</t>
    </r>
    <r>
      <rPr>
        <sz val="11"/>
        <color rgb="FF000000"/>
        <rFont val="Calibri"/>
      </rPr>
      <t>If "Quarantine" is not selected from the second drop-down list for "Actions for viruses and Trojans",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‘nailsd.profile.OAS.action.App.secondary’ nailsd.cfg</t>
    </r>
    <r>
      <rPr>
        <sz val="11"/>
        <color rgb="FF000000"/>
        <rFont val="Calibri"/>
      </rPr>
      <t xml:space="preserve">
</t>
    </r>
    <r>
      <rPr>
        <sz val="11"/>
        <color rgb="FF000000"/>
        <rFont val="Calibri"/>
      </rPr>
      <t>If the response given for "nailsd.profile.OAS.action.App.secondary" is not "Quarantine", this is a finding.</t>
    </r>
  </si>
  <si>
    <t>V-63099</t>
  </si>
  <si>
    <r>
      <rPr>
        <sz val="11"/>
        <rFont val="Calibri"/>
      </rPr>
      <t>The McAfee VirusScan Enterprise for Linux 1.9.x/2.0.x On-Access scanner must be configured to Clean as first action when programs and jokes are found.</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</si>
  <si>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Actions", select "Clean" from the first drop-down list for "Actions for Programs and Jokes".</t>
    </r>
    <r>
      <rPr>
        <sz val="11"/>
        <color rgb="FF000000"/>
        <rFont val="Calibri"/>
      </rPr>
      <t xml:space="preserve">
</t>
    </r>
    <r>
      <rPr>
        <sz val="11"/>
        <color rgb="FF000000"/>
        <rFont val="Calibri"/>
      </rPr>
      <t>Click "Apply".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</si>
  <si>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Actions", verify "Clean" is selected from the first drop-down list for "Actions for Programs and Jokes".</t>
    </r>
    <r>
      <rPr>
        <sz val="11"/>
        <color rgb="FF000000"/>
        <rFont val="Calibri"/>
      </rPr>
      <t xml:space="preserve">
</t>
    </r>
    <r>
      <rPr>
        <sz val="11"/>
        <color rgb="FF000000"/>
        <rFont val="Calibri"/>
      </rPr>
      <t>If "Clean" is not selected from the first drop-down list for "Actions for Programs and Jokes",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‘nailsd.profile.OAS.action.Default.primary’ nailsd.cfg</t>
    </r>
    <r>
      <rPr>
        <sz val="11"/>
        <color rgb="FF000000"/>
        <rFont val="Calibri"/>
      </rPr>
      <t xml:space="preserve">
</t>
    </r>
    <r>
      <rPr>
        <sz val="11"/>
        <color rgb="FF000000"/>
        <rFont val="Calibri"/>
      </rPr>
      <t>If the response given for "nailsd.profile.OAS.action.Default.primary" is not "Clean", this is a finding.</t>
    </r>
  </si>
  <si>
    <t>V-63101</t>
  </si>
  <si>
    <r>
      <rPr>
        <sz val="11"/>
        <rFont val="Calibri"/>
      </rPr>
      <t>The McAfee VirusScan Enterprise for Linux 1.9.x/2.0.x On-Access scanner must be configured to Quarantine if first action fails when programs and jokes are found.</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</si>
  <si>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Actions", select "Quarantine" from the second drop-down list for "Actions for Programs and Jokes" if first action fails.</t>
    </r>
    <r>
      <rPr>
        <sz val="11"/>
        <color rgb="FF000000"/>
        <rFont val="Calibri"/>
      </rPr>
      <t xml:space="preserve">
</t>
    </r>
    <r>
      <rPr>
        <sz val="11"/>
        <color rgb="FF000000"/>
        <rFont val="Calibri"/>
      </rPr>
      <t>Click "Apply".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</si>
  <si>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Actions", verify "Quarantine" is selected from the second drop-down list for "Actions for Programs and Jokes".</t>
    </r>
    <r>
      <rPr>
        <sz val="11"/>
        <color rgb="FF000000"/>
        <rFont val="Calibri"/>
      </rPr>
      <t xml:space="preserve">
</t>
    </r>
    <r>
      <rPr>
        <sz val="11"/>
        <color rgb="FF000000"/>
        <rFont val="Calibri"/>
      </rPr>
      <t>If "Quarantine" is not selected from the second drop-down list for "Actions for Programs and Jokes",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‘nailsd.profile.OAS.action.Default.secondary ‘ nailsd.cfg</t>
    </r>
    <r>
      <rPr>
        <sz val="11"/>
        <color rgb="FF000000"/>
        <rFont val="Calibri"/>
      </rPr>
      <t xml:space="preserve">
</t>
    </r>
    <r>
      <rPr>
        <sz val="11"/>
        <color rgb="FF000000"/>
        <rFont val="Calibri"/>
      </rPr>
      <t>If the response given for "nailsd.profile.OAS.action.Default.secondary" is not "Quarantine", this is a finding.</t>
    </r>
  </si>
  <si>
    <t>V-63103</t>
  </si>
  <si>
    <r>
      <rPr>
        <sz val="11"/>
        <rFont val="Calibri"/>
      </rPr>
      <t>The McAfee VirusScan Enterprise for Linux 1.9.x/2.0.x On-Access scanner must be configured to deny access to the file if an error occurs during scanning.</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</si>
  <si>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Actions", select the "Block" radio button for "Action if an error occurs during scanning".</t>
    </r>
    <r>
      <rPr>
        <sz val="11"/>
        <color rgb="FF000000"/>
        <rFont val="Calibri"/>
      </rPr>
      <t xml:space="preserve">
</t>
    </r>
    <r>
      <rPr>
        <sz val="11"/>
        <color rgb="FF000000"/>
        <rFont val="Calibri"/>
      </rPr>
      <t>Click "Apply".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</si>
  <si>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Actions", verify the "Block" radio button is selected for "Action if an error occurs during scanning".</t>
    </r>
    <r>
      <rPr>
        <sz val="11"/>
        <color rgb="FF000000"/>
        <rFont val="Calibri"/>
      </rPr>
      <t xml:space="preserve">
</t>
    </r>
    <r>
      <rPr>
        <sz val="11"/>
        <color rgb="FF000000"/>
        <rFont val="Calibri"/>
      </rPr>
      <t>If the "Block" radio button is not selected for "Action if an error occurs during scanning",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‘nailsd.profile.OAS.action.error’ nailsd.cfg</t>
    </r>
    <r>
      <rPr>
        <sz val="11"/>
        <color rgb="FF000000"/>
        <rFont val="Calibri"/>
      </rPr>
      <t xml:space="preserve">
</t>
    </r>
    <r>
      <rPr>
        <sz val="11"/>
        <color rgb="FF000000"/>
        <rFont val="Calibri"/>
      </rPr>
      <t>If the response given for "nailsd.profile.OAS.action.error" is not "Block", this is a finding.</t>
    </r>
  </si>
  <si>
    <t>V-63105</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</si>
  <si>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Actions", select the "Allow access" radio button for "Action on timeout".</t>
    </r>
    <r>
      <rPr>
        <sz val="11"/>
        <color rgb="FF000000"/>
        <rFont val="Calibri"/>
      </rPr>
      <t xml:space="preserve">
</t>
    </r>
    <r>
      <rPr>
        <sz val="11"/>
        <color rgb="FF000000"/>
        <rFont val="Calibri"/>
      </rPr>
      <t>Click "Apply".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</si>
  <si>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Actions", verify the "Allow access" radio button is selected for "Action on timeout".</t>
    </r>
    <r>
      <rPr>
        <sz val="11"/>
        <color rgb="FF000000"/>
        <rFont val="Calibri"/>
      </rPr>
      <t xml:space="preserve">
</t>
    </r>
    <r>
      <rPr>
        <sz val="11"/>
        <color rgb="FF000000"/>
        <rFont val="Calibri"/>
      </rPr>
      <t>If the "Allow access" radio button is not selected for "Action on timeout",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‘nailsd.profile.OAS.action.timeout ‘ nailsd.cfg</t>
    </r>
    <r>
      <rPr>
        <sz val="11"/>
        <color rgb="FF000000"/>
        <rFont val="Calibri"/>
      </rPr>
      <t xml:space="preserve">
</t>
    </r>
    <r>
      <rPr>
        <sz val="11"/>
        <color rgb="FF000000"/>
        <rFont val="Calibri"/>
      </rPr>
      <t>If the response given for "nailsd.profile.OAS.action.timeout" is not "Pass", this is a finding.</t>
    </r>
  </si>
  <si>
    <t>V-63107</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</si>
  <si>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select the check box for "Scan files on network mounted volumes".</t>
    </r>
    <r>
      <rPr>
        <sz val="11"/>
        <color rgb="FF000000"/>
        <rFont val="Calibri"/>
      </rPr>
      <t xml:space="preserve">
</t>
    </r>
    <r>
      <rPr>
        <sz val="11"/>
        <color rgb="FF000000"/>
        <rFont val="Calibri"/>
      </rPr>
      <t>Click "Apply".</t>
    </r>
  </si>
  <si>
    <r>
      <rPr>
        <sz val="11"/>
        <color rgb="FF000000"/>
        <rFont val="Calibri"/>
      </rPr>
      <t xml:space="preserve">With the System Administrator's assistance, determine network mounted volumes on the Linux system being reviewed. </t>
    </r>
    <r>
      <rPr>
        <sz val="11"/>
        <color rgb="FF000000"/>
        <rFont val="Calibri"/>
      </rPr>
      <t xml:space="preserve">
</t>
    </r>
    <r>
      <rPr>
        <sz val="11"/>
        <color rgb="FF000000"/>
        <rFont val="Calibri"/>
      </rPr>
      <t>If network mounted volumes are mounted, verify whether anti-virus protection is locally installed on, and configured to protect, the network servers to which the mounted volumes connect.</t>
    </r>
    <r>
      <rPr>
        <sz val="11"/>
        <color rgb="FF000000"/>
        <rFont val="Calibri"/>
      </rPr>
      <t xml:space="preserve">
</t>
    </r>
    <r>
      <rPr>
        <sz val="11"/>
        <color rgb="FF000000"/>
        <rFont val="Calibri"/>
      </rPr>
      <t xml:space="preserve">If all network servers to which mounted volumes connect are protected by locally installed and configured anti-virus protection, this check for the Linux system being reviewed is Not Applicable. </t>
    </r>
    <r>
      <rPr>
        <sz val="11"/>
        <color rgb="FF000000"/>
        <rFont val="Calibri"/>
      </rPr>
      <t xml:space="preserve">
</t>
    </r>
    <r>
      <rPr>
        <sz val="11"/>
        <color rgb="FF000000"/>
        <rFont val="Calibri"/>
      </rPr>
      <t>If no network mounted volumes are configured on the Linux system being reviewed, this check is Not Applicable.</t>
    </r>
    <r>
      <rPr>
        <sz val="11"/>
        <color rgb="FF000000"/>
        <rFont val="Calibri"/>
      </rPr>
      <t xml:space="preserve">
</t>
    </r>
    <r>
      <rPr>
        <sz val="11"/>
        <color rgb="FF000000"/>
        <rFont val="Calibri"/>
      </rPr>
      <t xml:space="preserve">If mounted volumes exist on the Linux system being reviewed which are connecting to network servers which lack locally installed and configured anti-virus protection, this check must be validated. </t>
    </r>
    <r>
      <rPr>
        <sz val="11"/>
        <color rgb="FF000000"/>
        <rFont val="Calibri"/>
      </rPr>
      <t xml:space="preserve">
</t>
    </r>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"On-Access Settings".</t>
    </r>
    <r>
      <rPr>
        <sz val="11"/>
        <color rgb="FF000000"/>
        <rFont val="Calibri"/>
      </rPr>
      <t xml:space="preserve">
</t>
    </r>
    <r>
      <rPr>
        <sz val="11"/>
        <color rgb="FF000000"/>
        <rFont val="Calibri"/>
      </rPr>
      <t>Under "Anti-virus Scanning Options", verify check box for "Scan files on network mounted volumes" is selected.</t>
    </r>
    <r>
      <rPr>
        <sz val="11"/>
        <color rgb="FF000000"/>
        <rFont val="Calibri"/>
      </rPr>
      <t xml:space="preserve">
</t>
    </r>
    <r>
      <rPr>
        <sz val="11"/>
        <color rgb="FF000000"/>
        <rFont val="Calibri"/>
      </rPr>
      <t>If the check box for "Scan files on network mounted volumes" is not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"nailsd.profile.OAS.scanNWFiles:" nailsd.cfg"</t>
    </r>
    <r>
      <rPr>
        <sz val="11"/>
        <color rgb="FF000000"/>
        <rFont val="Calibri"/>
      </rPr>
      <t xml:space="preserve">
</t>
    </r>
    <r>
      <rPr>
        <sz val="11"/>
        <color rgb="FF000000"/>
        <rFont val="Calibri"/>
      </rPr>
      <t>If the response given for "nailsd.profile.OAS.scanNWFiles" is not "true", this is a finding.</t>
    </r>
  </si>
  <si>
    <t>V-63109</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</si>
  <si>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"Schedule", select "On-Demand Scan".</t>
    </r>
    <r>
      <rPr>
        <sz val="11"/>
        <color rgb="FF000000"/>
        <rFont val="Calibri"/>
      </rPr>
      <t xml:space="preserve">
</t>
    </r>
    <r>
      <rPr>
        <sz val="11"/>
        <color rgb="FF000000"/>
        <rFont val="Calibri"/>
      </rPr>
      <t>Under "1. When to Scan "select Weekly, Daily or Hourly and indicate day and/or time to regularly execute, and click "Next".</t>
    </r>
    <r>
      <rPr>
        <sz val="11"/>
        <color rgb="FF000000"/>
        <rFont val="Calibri"/>
      </rPr>
      <t xml:space="preserve">
</t>
    </r>
    <r>
      <rPr>
        <sz val="11"/>
        <color rgb="FF000000"/>
        <rFont val="Calibri"/>
      </rPr>
      <t>Under "2. What to Scan", enter "/", click "Add".</t>
    </r>
    <r>
      <rPr>
        <sz val="11"/>
        <color rgb="FF000000"/>
        <rFont val="Calibri"/>
      </rPr>
      <t xml:space="preserve">
</t>
    </r>
    <r>
      <rPr>
        <sz val="11"/>
        <color rgb="FF000000"/>
        <rFont val="Calibri"/>
      </rPr>
      <t>Click "Next".</t>
    </r>
    <r>
      <rPr>
        <sz val="11"/>
        <color rgb="FF000000"/>
        <rFont val="Calibri"/>
      </rPr>
      <t xml:space="preserve">
</t>
    </r>
    <r>
      <rPr>
        <sz val="11"/>
        <color rgb="FF000000"/>
        <rFont val="Calibri"/>
      </rPr>
      <t>Under "3. Choose Scan Settings", select required settings as specified in remaining On-Demand scan requirements, and click "Next".</t>
    </r>
    <r>
      <rPr>
        <sz val="11"/>
        <color rgb="FF000000"/>
        <rFont val="Calibri"/>
      </rPr>
      <t xml:space="preserve">
</t>
    </r>
    <r>
      <rPr>
        <sz val="11"/>
        <color rgb="FF000000"/>
        <rFont val="Calibri"/>
      </rPr>
      <t>Under "4. Enter a task name", type a unique name for the task to reflect its frequency, and click "Finish".</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</si>
  <si>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review the details under "Task Details for".</t>
    </r>
    <r>
      <rPr>
        <sz val="11"/>
        <color rgb="FF000000"/>
        <rFont val="Calibri"/>
      </rPr>
      <t xml:space="preserve">
</t>
    </r>
    <r>
      <rPr>
        <sz val="11"/>
        <color rgb="FF000000"/>
        <rFont val="Calibri"/>
      </rPr>
      <t>If "Next run" does not specify "every 1 week", or more frequently,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"/opt/NAI/LinuxShield/bin/nails task --list".</t>
    </r>
    <r>
      <rPr>
        <sz val="11"/>
        <color rgb="FF000000"/>
        <rFont val="Calibri"/>
      </rPr>
      <t xml:space="preserve">
</t>
    </r>
    <r>
      <rPr>
        <sz val="11"/>
        <color rgb="FF000000"/>
        <rFont val="Calibri"/>
      </rPr>
      <t>If the return does not show a task for the LinuxShield On-Demand Scan, this is a finding.</t>
    </r>
  </si>
  <si>
    <t>V-63111</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</si>
  <si>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Scanning Options", select the "Decompress archives" check box, click "Next", and then click "Finish".</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</si>
  <si>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Scanning Options", verify the "Decompress archives" check box has been selected.</t>
    </r>
    <r>
      <rPr>
        <sz val="11"/>
        <color rgb="FF000000"/>
        <rFont val="Calibri"/>
      </rPr>
      <t xml:space="preserve">
</t>
    </r>
    <r>
      <rPr>
        <sz val="11"/>
        <color rgb="FF000000"/>
        <rFont val="Calibri"/>
      </rPr>
      <t>If the "Decompress archives" check box has not been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"ODS.decompArchive" ods.cfg"</t>
    </r>
    <r>
      <rPr>
        <sz val="11"/>
        <color rgb="FF000000"/>
        <rFont val="Calibri"/>
      </rPr>
      <t xml:space="preserve">
</t>
    </r>
    <r>
      <rPr>
        <sz val="11"/>
        <color rgb="FF000000"/>
        <rFont val="Calibri"/>
      </rPr>
      <t>If the response given for "nailsd.profile.ODS.decompArchive" is not "true", this is a finding.</t>
    </r>
  </si>
  <si>
    <t>V-63113</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</si>
  <si>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Scanning Options", select the "Perform heuristic virus analysis" check box, click "Next", and then click "Finish".</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</si>
  <si>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Scanning Options", verify the "Perform heuristic virus analysis" check box has been selected.</t>
    </r>
    <r>
      <rPr>
        <sz val="11"/>
        <color rgb="FF000000"/>
        <rFont val="Calibri"/>
      </rPr>
      <t xml:space="preserve">
</t>
    </r>
    <r>
      <rPr>
        <sz val="11"/>
        <color rgb="FF000000"/>
        <rFont val="Calibri"/>
      </rPr>
      <t>If the "Perform heuristic virus analysis" check box has not been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"ODS.heuristicAnalysis" ods.cfg"</t>
    </r>
    <r>
      <rPr>
        <sz val="11"/>
        <color rgb="FF000000"/>
        <rFont val="Calibri"/>
      </rPr>
      <t xml:space="preserve">
</t>
    </r>
    <r>
      <rPr>
        <sz val="11"/>
        <color rgb="FF000000"/>
        <rFont val="Calibri"/>
      </rPr>
      <t>If the response given for "nailsd.profile.ODS.heuristicAnalysis" is not "true", this is a finding.</t>
    </r>
  </si>
  <si>
    <t>V-63115</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</si>
  <si>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Scanning Options", select the "Perform macro analysis" check box, click "Next", and then click "Finish".</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</si>
  <si>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Scanning Options", verify the "Perform macro analysis" check box has been selected.</t>
    </r>
    <r>
      <rPr>
        <sz val="11"/>
        <color rgb="FF000000"/>
        <rFont val="Calibri"/>
      </rPr>
      <t xml:space="preserve">
</t>
    </r>
    <r>
      <rPr>
        <sz val="11"/>
        <color rgb="FF000000"/>
        <rFont val="Calibri"/>
      </rPr>
      <t>If the "Perform macro analysis" check box has not been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"ODS.macroAnalysis" ods.cfg"</t>
    </r>
    <r>
      <rPr>
        <sz val="11"/>
        <color rgb="FF000000"/>
        <rFont val="Calibri"/>
      </rPr>
      <t xml:space="preserve">
</t>
    </r>
    <r>
      <rPr>
        <sz val="11"/>
        <color rgb="FF000000"/>
        <rFont val="Calibri"/>
      </rPr>
      <t>If the response given for "nailsd.profile.ODS.macroAnalysis" is not "true", this is a finding.</t>
    </r>
  </si>
  <si>
    <t>V-63117</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</si>
  <si>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Scanning Options", select the "Find potentially unwanted programs" check box, click "Next", and then click "Finish".</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</si>
  <si>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Scanning Options", verify the "Find potentially unwanted programs" check box has been selected.</t>
    </r>
    <r>
      <rPr>
        <sz val="11"/>
        <color rgb="FF000000"/>
        <rFont val="Calibri"/>
      </rPr>
      <t xml:space="preserve">
</t>
    </r>
    <r>
      <rPr>
        <sz val="11"/>
        <color rgb="FF000000"/>
        <rFont val="Calibri"/>
      </rPr>
      <t>If the "Find potentially unwanted programs" check box has not been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"ODS.program" ods.cfg"</t>
    </r>
    <r>
      <rPr>
        <sz val="11"/>
        <color rgb="FF000000"/>
        <rFont val="Calibri"/>
      </rPr>
      <t xml:space="preserve">
</t>
    </r>
    <r>
      <rPr>
        <sz val="11"/>
        <color rgb="FF000000"/>
        <rFont val="Calibri"/>
      </rPr>
      <t>If the response given for "nailsd.profile.ODS.program" is not "true", this is a finding.</t>
    </r>
  </si>
  <si>
    <t>V-63119</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</si>
  <si>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"Extension Based Scanning", select the "Scan all files" check box, click "Next", and then click "Finish".</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</si>
  <si>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"Extension Based Scanning", verify the "Scan all files" check box is selected.</t>
    </r>
    <r>
      <rPr>
        <sz val="11"/>
        <color rgb="FF000000"/>
        <rFont val="Calibri"/>
      </rPr>
      <t xml:space="preserve">
</t>
    </r>
    <r>
      <rPr>
        <sz val="11"/>
        <color rgb="FF000000"/>
        <rFont val="Calibri"/>
      </rPr>
      <t>If the "Scan all files" check box is not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"ODS.allFiles" ods.cfg"</t>
    </r>
    <r>
      <rPr>
        <sz val="11"/>
        <color rgb="FF000000"/>
        <rFont val="Calibri"/>
      </rPr>
      <t xml:space="preserve">
</t>
    </r>
    <r>
      <rPr>
        <sz val="11"/>
        <color rgb="FF000000"/>
        <rFont val="Calibri"/>
      </rPr>
      <t>If the response given for "nailsd.profile.ODS.allFiles" is not "true", this is a finding.</t>
    </r>
  </si>
  <si>
    <t>V-63121</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</si>
  <si>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Actions", select "Clean" from the first dropdown list for "Actions for Viruses and Trojans", click "Next", and then click "Finish".</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</si>
  <si>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Actions", verify "Clean" is selected in the first dropdown list for "Actions for Viruses and Trojans".</t>
    </r>
    <r>
      <rPr>
        <sz val="11"/>
        <color rgb="FF000000"/>
        <rFont val="Calibri"/>
      </rPr>
      <t xml:space="preserve">
</t>
    </r>
    <r>
      <rPr>
        <sz val="11"/>
        <color rgb="FF000000"/>
        <rFont val="Calibri"/>
      </rPr>
      <t>If "Clean" is not selected in the first dropdown list for "Actions for Viruses and Trojans",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"ODS.action.App.primary" ods.cfg"</t>
    </r>
    <r>
      <rPr>
        <sz val="11"/>
        <color rgb="FF000000"/>
        <rFont val="Calibri"/>
      </rPr>
      <t xml:space="preserve">
</t>
    </r>
    <r>
      <rPr>
        <sz val="11"/>
        <color rgb="FF000000"/>
        <rFont val="Calibri"/>
      </rPr>
      <t>If the response given for "nailsd.profile.ODS.action.App.primary" is not "Clean", this is a finding.</t>
    </r>
  </si>
  <si>
    <t>V-63123</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</si>
  <si>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Actions", select "Quarantine" from the second dropdown list "Actions for Viruses and Trojans" if first action fails, click "Next", and then click "Finish".</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</si>
  <si>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Actions", verify "Quarantine" is selected in the second dropdown list "Actions for Viruses and Trojans" if first action fails.</t>
    </r>
    <r>
      <rPr>
        <sz val="11"/>
        <color rgb="FF000000"/>
        <rFont val="Calibri"/>
      </rPr>
      <t xml:space="preserve">
</t>
    </r>
    <r>
      <rPr>
        <sz val="11"/>
        <color rgb="FF000000"/>
        <rFont val="Calibri"/>
      </rPr>
      <t>If "Quarantine" is not selected in the second dropdown list "Actions for Viruses and Trojans" if first action fails,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"ODS.action.App.secondary" ods.cfg"</t>
    </r>
    <r>
      <rPr>
        <sz val="11"/>
        <color rgb="FF000000"/>
        <rFont val="Calibri"/>
      </rPr>
      <t xml:space="preserve">
</t>
    </r>
    <r>
      <rPr>
        <sz val="11"/>
        <color rgb="FF000000"/>
        <rFont val="Calibri"/>
      </rPr>
      <t>If the response given for "nailsd.profile.ODS.action.App.secondary" is not "Quarantine", this is a finding.</t>
    </r>
  </si>
  <si>
    <t>V-63125</t>
  </si>
  <si>
    <r>
      <rPr>
        <sz val="11"/>
        <rFont val="Calibri"/>
      </rPr>
      <t>The McAfee VirusScan Enterprise for Linux 1.9.x/2.0.x On-Demand scanner must only be configured with exclusions that are documented and approved by the ISSO/ISSM/AO.</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</si>
  <si>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"Paths Excluded From Scanning", removed all unauthorized excluded paths, click "Next, and then click "Finish".</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</si>
  <si>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"Paths Excluded From Scanning".</t>
    </r>
    <r>
      <rPr>
        <sz val="11"/>
        <color rgb="FF000000"/>
        <rFont val="Calibri"/>
      </rPr>
      <t xml:space="preserve">
</t>
    </r>
    <r>
      <rPr>
        <sz val="11"/>
        <color rgb="FF000000"/>
        <rFont val="Calibri"/>
      </rPr>
      <t>If any paths other than the following paths are excluded, and the exclusions have not been documented and approved by the ISSO/ISSM/AO, this is a finding.</t>
    </r>
    <r>
      <rPr>
        <sz val="11"/>
        <color rgb="FF000000"/>
        <rFont val="Calibri"/>
      </rPr>
      <t xml:space="preserve">
</t>
    </r>
    <r>
      <rPr>
        <sz val="11"/>
        <color rgb="FF000000"/>
        <rFont val="Calibri"/>
      </rPr>
      <t>/var/log</t>
    </r>
    <r>
      <rPr>
        <sz val="11"/>
        <color rgb="FF000000"/>
        <rFont val="Calibri"/>
      </rPr>
      <t xml:space="preserve">
</t>
    </r>
    <r>
      <rPr>
        <sz val="11"/>
        <color rgb="FF000000"/>
        <rFont val="Calibri"/>
      </rPr>
      <t>/_admin/Manage_NSS</t>
    </r>
    <r>
      <rPr>
        <sz val="11"/>
        <color rgb="FF000000"/>
        <rFont val="Calibri"/>
      </rPr>
      <t xml:space="preserve">
</t>
    </r>
    <r>
      <rPr>
        <sz val="11"/>
        <color rgb="FF000000"/>
        <rFont val="Calibri"/>
      </rPr>
      <t>/mnt/system/log</t>
    </r>
    <r>
      <rPr>
        <sz val="11"/>
        <color rgb="FF000000"/>
        <rFont val="Calibri"/>
      </rPr>
      <t xml:space="preserve">
</t>
    </r>
    <r>
      <rPr>
        <sz val="11"/>
        <color rgb="FF000000"/>
        <rFont val="Calibri"/>
      </rPr>
      <t>/media/nss/.*/(\._NETWARE|\._ADMIN)</t>
    </r>
    <r>
      <rPr>
        <sz val="11"/>
        <color rgb="FF000000"/>
        <rFont val="Calibri"/>
      </rPr>
      <t xml:space="preserve">
</t>
    </r>
    <r>
      <rPr>
        <sz val="11"/>
        <color rgb="FF000000"/>
        <rFont val="Calibri"/>
      </rPr>
      <t>/.*\.(vmdk|VMDK|dbl|DBL|ctl|CTL|log|LOG|jar|JAR|war|WAR|dtx|DTX|dbf|DBF|frm|FRM|myd|MYD|myi|MYI|rdo|RDO|arc|ARC)</t>
    </r>
    <r>
      <rPr>
        <sz val="11"/>
        <color rgb="FF000000"/>
        <rFont val="Calibri"/>
      </rPr>
      <t xml:space="preserve">
</t>
    </r>
    <r>
      <rPr>
        <sz val="11"/>
        <color rgb="FF000000"/>
        <rFont val="Calibri"/>
      </rPr>
      <t>/cgroup</t>
    </r>
    <r>
      <rPr>
        <sz val="11"/>
        <color rgb="FF000000"/>
        <rFont val="Calibri"/>
      </rPr>
      <t xml:space="preserve">
</t>
    </r>
    <r>
      <rPr>
        <sz val="11"/>
        <color rgb="FF000000"/>
        <rFont val="Calibri"/>
      </rPr>
      <t>/dev</t>
    </r>
    <r>
      <rPr>
        <sz val="11"/>
        <color rgb="FF000000"/>
        <rFont val="Calibri"/>
      </rPr>
      <t xml:space="preserve">
</t>
    </r>
    <r>
      <rPr>
        <sz val="11"/>
        <color rgb="FF000000"/>
        <rFont val="Calibri"/>
      </rPr>
      <t>/proc</t>
    </r>
    <r>
      <rPr>
        <sz val="11"/>
        <color rgb="FF000000"/>
        <rFont val="Calibri"/>
      </rPr>
      <t xml:space="preserve">
</t>
    </r>
    <r>
      <rPr>
        <sz val="11"/>
        <color rgb="FF000000"/>
        <rFont val="Calibri"/>
      </rPr>
      <t>/selinux</t>
    </r>
    <r>
      <rPr>
        <sz val="11"/>
        <color rgb="FF000000"/>
        <rFont val="Calibri"/>
      </rPr>
      <t xml:space="preserve">
</t>
    </r>
    <r>
      <rPr>
        <sz val="11"/>
        <color rgb="FF000000"/>
        <rFont val="Calibri"/>
      </rPr>
      <t>/sys</t>
    </r>
  </si>
  <si>
    <t>V-63127</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</si>
  <si>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Actions", select "Clean" from the first dropdown list for "Actions for Programs and Jokes", click "Next", and then click "Finish".</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</si>
  <si>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Actions", verify "Clean" is selected in the first dropdown list for "Actions for Programs and Jokes".</t>
    </r>
    <r>
      <rPr>
        <sz val="11"/>
        <color rgb="FF000000"/>
        <rFont val="Calibri"/>
      </rPr>
      <t xml:space="preserve">
</t>
    </r>
    <r>
      <rPr>
        <sz val="11"/>
        <color rgb="FF000000"/>
        <rFont val="Calibri"/>
      </rPr>
      <t>If "Clean" is not selected in the first dropdown list for "Actions for Programs and Jokes",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"ODS.action.Default.primary" ods.cfg"</t>
    </r>
    <r>
      <rPr>
        <sz val="11"/>
        <color rgb="FF000000"/>
        <rFont val="Calibri"/>
      </rPr>
      <t xml:space="preserve">
</t>
    </r>
    <r>
      <rPr>
        <sz val="11"/>
        <color rgb="FF000000"/>
        <rFont val="Calibri"/>
      </rPr>
      <t>If the response given for "ODS.action.Default.primary" is not "Clean", this is a finding.</t>
    </r>
  </si>
  <si>
    <t>V-63129</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</si>
  <si>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Actions", select "Quarantine" from the second dropdown list "Actions for Programs and Jokes" if first action fails, click "Next", and then click "Finish".</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</si>
  <si>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Actions", verify "Quarantine" is selected in the second dropdown list "Actions for Programs and Jokes" if first action fails.</t>
    </r>
    <r>
      <rPr>
        <sz val="11"/>
        <color rgb="FF000000"/>
        <rFont val="Calibri"/>
      </rPr>
      <t xml:space="preserve">
</t>
    </r>
    <r>
      <rPr>
        <sz val="11"/>
        <color rgb="FF000000"/>
        <rFont val="Calibri"/>
      </rPr>
      <t>If "Quarantine" is not selected in the second dropdown list "Actions for Programs and Jokes" if first action fails,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"ODS.action.Default.secondary" ods.cfg"</t>
    </r>
    <r>
      <rPr>
        <sz val="11"/>
        <color rgb="FF000000"/>
        <rFont val="Calibri"/>
      </rPr>
      <t xml:space="preserve">
</t>
    </r>
    <r>
      <rPr>
        <sz val="11"/>
        <color rgb="FF000000"/>
        <rFont val="Calibri"/>
      </rPr>
      <t>If the response given for "ODS.action.Default.secondary" is not "Quarantine", this is a finding.</t>
    </r>
  </si>
  <si>
    <t>V-63131</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</si>
  <si>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Scanning Options", select the "Decode MIME encoded files" check box, click "Next", and then click "Finish".</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</si>
  <si>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"2. What to Scan", click "Next".</t>
    </r>
    <r>
      <rPr>
        <sz val="11"/>
        <color rgb="FF000000"/>
        <rFont val="Calibri"/>
      </rPr>
      <t xml:space="preserve">
</t>
    </r>
    <r>
      <rPr>
        <sz val="11"/>
        <color rgb="FF000000"/>
        <rFont val="Calibri"/>
      </rPr>
      <t>Under "3. Choose Scan Settings", "Anti-virus Scanning Options", verify the "Decode MIME encoded files" check box has been selected.</t>
    </r>
    <r>
      <rPr>
        <sz val="11"/>
        <color rgb="FF000000"/>
        <rFont val="Calibri"/>
      </rPr>
      <t xml:space="preserve">
</t>
    </r>
    <r>
      <rPr>
        <sz val="11"/>
        <color rgb="FF000000"/>
        <rFont val="Calibri"/>
      </rPr>
      <t>If the "Decode MIME encoded files" check box has not been selected,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"nailsd.profile.ODS.mime" ods.cfg"</t>
    </r>
    <r>
      <rPr>
        <sz val="11"/>
        <color rgb="FF000000"/>
        <rFont val="Calibri"/>
      </rPr>
      <t xml:space="preserve">
</t>
    </r>
    <r>
      <rPr>
        <sz val="11"/>
        <color rgb="FF000000"/>
        <rFont val="Calibri"/>
      </rPr>
      <t>If the response given for "nailsd.profile.ODS.mime" is not "true", this is a finding.</t>
    </r>
  </si>
  <si>
    <t>V-63133</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</si>
  <si>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"3. Choose Scan Settings", select the “Scan all files” check box.</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</si>
  <si>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"View", "Scheduled Tasks".</t>
    </r>
    <r>
      <rPr>
        <sz val="11"/>
        <color rgb="FF000000"/>
        <rFont val="Calibri"/>
      </rPr>
      <t xml:space="preserve">
</t>
    </r>
    <r>
      <rPr>
        <sz val="11"/>
        <color rgb="FF000000"/>
        <rFont val="Calibri"/>
      </rPr>
      <t>With the System Administrator's assistance, determine which task is intended as the regularly scheduled scan task.</t>
    </r>
    <r>
      <rPr>
        <sz val="11"/>
        <color rgb="FF000000"/>
        <rFont val="Calibri"/>
      </rPr>
      <t xml:space="preserve">
</t>
    </r>
    <r>
      <rPr>
        <sz val="11"/>
        <color rgb="FF000000"/>
        <rFont val="Calibri"/>
      </rPr>
      <t>Click on the task, and then click "Modify".</t>
    </r>
    <r>
      <rPr>
        <sz val="11"/>
        <color rgb="FF000000"/>
        <rFont val="Calibri"/>
      </rPr>
      <t xml:space="preserve">
</t>
    </r>
    <r>
      <rPr>
        <sz val="11"/>
        <color rgb="FF000000"/>
        <rFont val="Calibri"/>
      </rPr>
      <t>Under "3. Choose Scan Settings", verify “Scan all files” check box is selected.</t>
    </r>
    <r>
      <rPr>
        <sz val="11"/>
        <color rgb="FF000000"/>
        <rFont val="Calibri"/>
      </rPr>
      <t xml:space="preserve">
</t>
    </r>
    <r>
      <rPr>
        <sz val="11"/>
        <color rgb="FF000000"/>
        <rFont val="Calibri"/>
      </rPr>
      <t>If the Scan Settings are not configured to Scan all files, this is a finding.</t>
    </r>
    <r>
      <rPr>
        <sz val="11"/>
        <color rgb="FF000000"/>
        <rFont val="Calibri"/>
      </rPr>
      <t xml:space="preserve">
</t>
    </r>
    <r>
      <rPr>
        <sz val="11"/>
        <color rgb="FF000000"/>
        <rFont val="Calibri"/>
      </rPr>
      <t>To validate without the Web interface, 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"cat /var/opt/NAI.LinuxShield/etc/ods.cfg | grep extension.mode"</t>
    </r>
    <r>
      <rPr>
        <sz val="11"/>
        <color rgb="FF000000"/>
        <rFont val="Calibri"/>
      </rPr>
      <t xml:space="preserve">
</t>
    </r>
    <r>
      <rPr>
        <sz val="11"/>
        <color rgb="FF000000"/>
        <rFont val="Calibri"/>
      </rPr>
      <t>If the response given is not "All", this is a finding.</t>
    </r>
  </si>
  <si>
    <t>V-63137</t>
  </si>
  <si>
    <t>V-63139</t>
  </si>
  <si>
    <r>
      <rPr>
        <sz val="11"/>
        <rFont val="Calibri"/>
      </rPr>
      <t>The McAfee VirusScan Enterprise must be configured to receive all patches, service packs and updates from a DoD-managed source.</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</si>
  <si>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"Repositories".</t>
    </r>
    <r>
      <rPr>
        <sz val="11"/>
        <color rgb="FF000000"/>
        <rFont val="Calibri"/>
      </rPr>
      <t xml:space="preserve">
</t>
    </r>
    <r>
      <rPr>
        <sz val="11"/>
        <color rgb="FF000000"/>
        <rFont val="Calibri"/>
      </rPr>
      <t>Under "Repository List", configure all repositories to point to a local or DoD-managed repository, and click "Apply".</t>
    </r>
  </si>
  <si>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select "Repositories".</t>
    </r>
    <r>
      <rPr>
        <sz val="11"/>
        <color rgb="FF000000"/>
        <rFont val="Calibri"/>
      </rPr>
      <t xml:space="preserve">
</t>
    </r>
    <r>
      <rPr>
        <sz val="11"/>
        <color rgb="FF000000"/>
        <rFont val="Calibri"/>
      </rPr>
      <t>Under "Repository List", verify all repositories listed point to a local or DoD-managed repository.</t>
    </r>
    <r>
      <rPr>
        <sz val="11"/>
        <color rgb="FF000000"/>
        <rFont val="Calibri"/>
      </rPr>
      <t xml:space="preserve">
</t>
    </r>
    <r>
      <rPr>
        <sz val="11"/>
        <color rgb="FF000000"/>
        <rFont val="Calibri"/>
      </rPr>
      <t>If all repositories listed do not point to local or DoD-managed repository, this is a finding.</t>
    </r>
  </si>
  <si>
    <t>V-63141</t>
  </si>
  <si>
    <r>
      <rPr>
        <sz val="11"/>
        <color rgb="FF000000"/>
        <rFont val="Calibri"/>
      </rPr>
      <t>Access the Linux system console command line as root.</t>
    </r>
    <r>
      <rPr>
        <sz val="11"/>
        <color rgb="FF000000"/>
        <rFont val="Calibri"/>
      </rPr>
      <t xml:space="preserve">
</t>
    </r>
    <r>
      <rPr>
        <sz val="11"/>
        <color rgb="FF000000"/>
        <rFont val="Calibri"/>
      </rPr>
      <t>Navigate to each path to which the nails user or nailsgroup group has unnecessary permissions/ownership.</t>
    </r>
    <r>
      <rPr>
        <sz val="11"/>
        <color rgb="FF000000"/>
        <rFont val="Calibri"/>
      </rPr>
      <t xml:space="preserve">
</t>
    </r>
    <r>
      <rPr>
        <sz val="11"/>
        <color rgb="FF000000"/>
        <rFont val="Calibri"/>
      </rPr>
      <t xml:space="preserve">Using the chmod command, reduce, or remove permissions for the nails user. </t>
    </r>
    <r>
      <rPr>
        <sz val="11"/>
        <color rgb="FF000000"/>
        <rFont val="Calibri"/>
      </rPr>
      <t xml:space="preserve">
</t>
    </r>
    <r>
      <rPr>
        <sz val="11"/>
        <color rgb="FF000000"/>
        <rFont val="Calibri"/>
      </rPr>
      <t>Using the chown command remove ownership by the nails user or nailsgroup group.</t>
    </r>
  </si>
  <si>
    <r>
      <rPr>
        <sz val="11"/>
        <color rgb="FF000000"/>
        <rFont val="Calibri"/>
      </rPr>
      <t>Access the Linux system console command line as root.</t>
    </r>
    <r>
      <rPr>
        <sz val="11"/>
        <color rgb="FF000000"/>
        <rFont val="Calibri"/>
      </rPr>
      <t xml:space="preserve">
</t>
    </r>
    <r>
      <rPr>
        <sz val="11"/>
        <color rgb="FF000000"/>
        <rFont val="Calibri"/>
      </rPr>
      <t xml:space="preserve">Execute the following commands. This command will pipe the results to text files for easier review. </t>
    </r>
    <r>
      <rPr>
        <sz val="11"/>
        <color rgb="FF000000"/>
        <rFont val="Calibri"/>
      </rPr>
      <t xml:space="preserve">
</t>
    </r>
    <r>
      <rPr>
        <sz val="11"/>
        <color rgb="FF000000"/>
        <rFont val="Calibri"/>
      </rPr>
      <t xml:space="preserve">find / -group nailsgroup &gt;nailsgroup.txt </t>
    </r>
    <r>
      <rPr>
        <sz val="11"/>
        <color rgb="FF000000"/>
        <rFont val="Calibri"/>
      </rPr>
      <t xml:space="preserve">
</t>
    </r>
    <r>
      <rPr>
        <sz val="11"/>
        <color rgb="FF000000"/>
        <rFont val="Calibri"/>
      </rPr>
      <t>find / -user nails &gt;nails.txt</t>
    </r>
    <r>
      <rPr>
        <sz val="11"/>
        <color rgb="FF000000"/>
        <rFont val="Calibri"/>
      </rPr>
      <t xml:space="preserve">
</t>
    </r>
    <r>
      <rPr>
        <sz val="11"/>
        <color rgb="FF000000"/>
        <rFont val="Calibri"/>
      </rPr>
      <t xml:space="preserve">Execute the following commands to individually review each of the text files of results, pressing space bar to move to each page until the end of the exported text. </t>
    </r>
    <r>
      <rPr>
        <sz val="11"/>
        <color rgb="FF000000"/>
        <rFont val="Calibri"/>
      </rPr>
      <t xml:space="preserve">
</t>
    </r>
    <r>
      <rPr>
        <sz val="11"/>
        <color rgb="FF000000"/>
        <rFont val="Calibri"/>
      </rPr>
      <t>more nailsgroup.txt</t>
    </r>
    <r>
      <rPr>
        <sz val="11"/>
        <color rgb="FF000000"/>
        <rFont val="Calibri"/>
      </rPr>
      <t xml:space="preserve">
</t>
    </r>
    <r>
      <rPr>
        <sz val="11"/>
        <color rgb="FF000000"/>
        <rFont val="Calibri"/>
      </rPr>
      <t>more nails.txt</t>
    </r>
    <r>
      <rPr>
        <sz val="11"/>
        <color rgb="FF000000"/>
        <rFont val="Calibri"/>
      </rPr>
      <t xml:space="preserve">
</t>
    </r>
    <r>
      <rPr>
        <sz val="11"/>
        <color rgb="FF000000"/>
        <rFont val="Calibri"/>
      </rPr>
      <t>When reviewing the results, verify the nailsgroup group and nails user only own the following paths. The following paths assume an INSTALLDIR of /opt/NAI/LinuxShield and a RUNTIMEDIR of /var/opt/NAI/LinuxShield. If alternative folders were used, replace the following paths accordingly when validating.</t>
    </r>
    <r>
      <rPr>
        <sz val="11"/>
        <color rgb="FF000000"/>
        <rFont val="Calibri"/>
      </rPr>
      <t xml:space="preserve">
</t>
    </r>
    <r>
      <rPr>
        <sz val="11"/>
        <color rgb="FF000000"/>
        <rFont val="Calibri"/>
      </rPr>
      <t>/var/opt/NAI and sub-folders</t>
    </r>
    <r>
      <rPr>
        <sz val="11"/>
        <color rgb="FF000000"/>
        <rFont val="Calibri"/>
      </rPr>
      <t xml:space="preserve">
</t>
    </r>
    <r>
      <rPr>
        <sz val="11"/>
        <color rgb="FF000000"/>
        <rFont val="Calibri"/>
      </rPr>
      <t>/opt/NAI and sub-folders</t>
    </r>
    <r>
      <rPr>
        <sz val="11"/>
        <color rgb="FF000000"/>
        <rFont val="Calibri"/>
      </rPr>
      <t xml:space="preserve">
</t>
    </r>
    <r>
      <rPr>
        <sz val="11"/>
        <color rgb="FF000000"/>
        <rFont val="Calibri"/>
      </rPr>
      <t>/McAfee/lib</t>
    </r>
    <r>
      <rPr>
        <sz val="11"/>
        <color rgb="FF000000"/>
        <rFont val="Calibri"/>
      </rPr>
      <t xml:space="preserve">
</t>
    </r>
    <r>
      <rPr>
        <sz val="11"/>
        <color rgb="FF000000"/>
        <rFont val="Calibri"/>
      </rPr>
      <t>/var/spool/mail/nails</t>
    </r>
    <r>
      <rPr>
        <sz val="11"/>
        <color rgb="FF000000"/>
        <rFont val="Calibri"/>
      </rPr>
      <t xml:space="preserve">
</t>
    </r>
    <r>
      <rPr>
        <sz val="11"/>
        <color rgb="FF000000"/>
        <rFont val="Calibri"/>
      </rPr>
      <t>/proc/##### (where ##### represents the various process IDs for the VSEL processes.)</t>
    </r>
    <r>
      <rPr>
        <sz val="11"/>
        <color rgb="FF000000"/>
        <rFont val="Calibri"/>
      </rPr>
      <t xml:space="preserve">
</t>
    </r>
    <r>
      <rPr>
        <sz val="11"/>
        <color rgb="FF000000"/>
        <rFont val="Calibri"/>
      </rPr>
      <t>If any other folder is owned by either the nailsgroup group or the nails user, this is a finding.</t>
    </r>
  </si>
  <si>
    <t>V-63143</t>
  </si>
  <si>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under "Configure", "Notifications", select the check box for "Item Detected".</t>
    </r>
    <r>
      <rPr>
        <sz val="11"/>
        <color rgb="FF000000"/>
        <rFont val="Calibri"/>
      </rPr>
      <t xml:space="preserve">
</t>
    </r>
    <r>
      <rPr>
        <sz val="11"/>
        <color rgb="FF000000"/>
        <rFont val="Calibri"/>
      </rPr>
      <t>Select check boxes for "Viruses", "Trojans", "Programs", "Jokes" and "Include alerts for on-demand tasks".</t>
    </r>
    <r>
      <rPr>
        <sz val="11"/>
        <color rgb="FF000000"/>
        <rFont val="Calibri"/>
      </rPr>
      <t xml:space="preserve">
</t>
    </r>
    <r>
      <rPr>
        <sz val="11"/>
        <color rgb="FF000000"/>
        <rFont val="Calibri"/>
      </rPr>
      <t>Select the check box for "Out of date" and configure "Alert for DAT files which are # days old" to "7" or less.</t>
    </r>
    <r>
      <rPr>
        <sz val="11"/>
        <color rgb="FF000000"/>
        <rFont val="Calibri"/>
      </rPr>
      <t xml:space="preserve">
</t>
    </r>
    <r>
      <rPr>
        <sz val="11"/>
        <color rgb="FF000000"/>
        <rFont val="Calibri"/>
      </rPr>
      <t>Select the check box for "Configuration changes".</t>
    </r>
    <r>
      <rPr>
        <sz val="11"/>
        <color rgb="FF000000"/>
        <rFont val="Calibri"/>
      </rPr>
      <t xml:space="preserve">
</t>
    </r>
    <r>
      <rPr>
        <sz val="11"/>
        <color rgb="FF000000"/>
        <rFont val="Calibri"/>
      </rPr>
      <t>Select the check box for "System events". Select check box for "Type" and select "Error" from drop-down list.</t>
    </r>
    <r>
      <rPr>
        <sz val="11"/>
        <color rgb="FF000000"/>
        <rFont val="Calibri"/>
      </rPr>
      <t xml:space="preserve">
</t>
    </r>
    <r>
      <rPr>
        <sz val="11"/>
        <color rgb="FF000000"/>
        <rFont val="Calibri"/>
      </rPr>
      <t>Select check box for "Code" and configured with "3000-3999" in Code field.</t>
    </r>
    <r>
      <rPr>
        <sz val="11"/>
        <color rgb="FF000000"/>
        <rFont val="Calibri"/>
      </rPr>
      <t xml:space="preserve">
</t>
    </r>
    <r>
      <rPr>
        <sz val="11"/>
        <color rgb="FF000000"/>
        <rFont val="Calibri"/>
      </rPr>
      <t>Configure the SMTP Settings with valid email address(es) for System Administrators.</t>
    </r>
  </si>
  <si>
    <r>
      <rPr>
        <sz val="11"/>
        <color rgb="FF000000"/>
        <rFont val="Calibri"/>
      </rPr>
      <t xml:space="preserve">The preferred method for notification is via SMTP alerts. </t>
    </r>
    <r>
      <rPr>
        <sz val="11"/>
        <color rgb="FF000000"/>
        <rFont val="Calibri"/>
      </rPr>
      <t xml:space="preserve">
</t>
    </r>
    <r>
      <rPr>
        <sz val="11"/>
        <color rgb="FF000000"/>
        <rFont val="Calibri"/>
      </rPr>
      <t>Consult with the System Administrator to determine whether SMTP alerts are configured or whether some other notification mechanism (i.e., regular manual review of reports)is used.</t>
    </r>
    <r>
      <rPr>
        <sz val="11"/>
        <color rgb="FF000000"/>
        <rFont val="Calibri"/>
      </rPr>
      <t xml:space="preserve">
</t>
    </r>
    <r>
      <rPr>
        <sz val="11"/>
        <color rgb="FF000000"/>
        <rFont val="Calibri"/>
      </rPr>
      <t xml:space="preserve">If SMTP alerts are not configured, some other notification mechanism must be configured. </t>
    </r>
    <r>
      <rPr>
        <sz val="11"/>
        <color rgb="FF000000"/>
        <rFont val="Calibri"/>
      </rPr>
      <t xml:space="preserve">
</t>
    </r>
    <r>
      <rPr>
        <sz val="11"/>
        <color rgb="FF000000"/>
        <rFont val="Calibri"/>
      </rPr>
      <t>For SMTP alert configuration in VSEL WEB Monitor:</t>
    </r>
    <r>
      <rPr>
        <sz val="11"/>
        <color rgb="FF000000"/>
        <rFont val="Calibri"/>
      </rPr>
      <t xml:space="preserve">
</t>
    </r>
    <r>
      <rPr>
        <sz val="11"/>
        <color rgb="FF000000"/>
        <rFont val="Calibri"/>
      </rPr>
      <t>From a desktop browser window, connect to the McAfee VirusScan Enterprise for Linux (VSEL) Monitor (WEB interface) of the Linux system being reviewed and logon with the nails user account.</t>
    </r>
    <r>
      <rPr>
        <sz val="11"/>
        <color rgb="FF000000"/>
        <rFont val="Calibri"/>
      </rPr>
      <t xml:space="preserve">
</t>
    </r>
    <r>
      <rPr>
        <sz val="11"/>
        <color rgb="FF000000"/>
        <rFont val="Calibri"/>
      </rPr>
      <t>In the VSEL WEB Monitor, review tasks under "Configure", "Notifications".</t>
    </r>
    <r>
      <rPr>
        <sz val="11"/>
        <color rgb="FF000000"/>
        <rFont val="Calibri"/>
      </rPr>
      <t xml:space="preserve">
</t>
    </r>
    <r>
      <rPr>
        <sz val="11"/>
        <color rgb="FF000000"/>
        <rFont val="Calibri"/>
      </rPr>
      <t>Review the configured Notifications.</t>
    </r>
    <r>
      <rPr>
        <sz val="11"/>
        <color rgb="FF000000"/>
        <rFont val="Calibri"/>
      </rPr>
      <t xml:space="preserve">
</t>
    </r>
    <r>
      <rPr>
        <sz val="11"/>
        <color rgb="FF000000"/>
        <rFont val="Calibri"/>
      </rPr>
      <t>Verify the check box for "Item Detected" is selected. Verify check boxes for "Viruses", "Trojans", "Programs", "Jokes" and "Include alerts for on-demand tasks" are selected.</t>
    </r>
    <r>
      <rPr>
        <sz val="11"/>
        <color rgb="FF000000"/>
        <rFont val="Calibri"/>
      </rPr>
      <t xml:space="preserve">
</t>
    </r>
    <r>
      <rPr>
        <sz val="11"/>
        <color rgb="FF000000"/>
        <rFont val="Calibri"/>
      </rPr>
      <t>Verify the check box for "Out of date" is selected and "Alert for DAT files which are # days old" is configured to "7" or less.</t>
    </r>
    <r>
      <rPr>
        <sz val="11"/>
        <color rgb="FF000000"/>
        <rFont val="Calibri"/>
      </rPr>
      <t xml:space="preserve">
</t>
    </r>
    <r>
      <rPr>
        <sz val="11"/>
        <color rgb="FF000000"/>
        <rFont val="Calibri"/>
      </rPr>
      <t>Verify the check box for "Configuration changes" is selected.</t>
    </r>
    <r>
      <rPr>
        <sz val="11"/>
        <color rgb="FF000000"/>
        <rFont val="Calibri"/>
      </rPr>
      <t xml:space="preserve">
</t>
    </r>
    <r>
      <rPr>
        <sz val="11"/>
        <color rgb="FF000000"/>
        <rFont val="Calibri"/>
      </rPr>
      <t>Verify the check box for "System events" is selected. Verify check box for "Type" is selected and "Error" is selected from drop-down list.</t>
    </r>
    <r>
      <rPr>
        <sz val="11"/>
        <color rgb="FF000000"/>
        <rFont val="Calibri"/>
      </rPr>
      <t xml:space="preserve">
</t>
    </r>
    <r>
      <rPr>
        <sz val="11"/>
        <color rgb="FF000000"/>
        <rFont val="Calibri"/>
      </rPr>
      <t>Verify check box for "Code" is selected and "3000-3999" is entered in Code field.</t>
    </r>
    <r>
      <rPr>
        <sz val="11"/>
        <color rgb="FF000000"/>
        <rFont val="Calibri"/>
      </rPr>
      <t xml:space="preserve">
</t>
    </r>
    <r>
      <rPr>
        <sz val="11"/>
        <color rgb="FF000000"/>
        <rFont val="Calibri"/>
      </rPr>
      <t>Verify SMTP Settings are configured with valid email address(es) for System Administrators.</t>
    </r>
    <r>
      <rPr>
        <sz val="11"/>
        <color rgb="FF000000"/>
        <rFont val="Calibri"/>
      </rPr>
      <t xml:space="preserve">
</t>
    </r>
    <r>
      <rPr>
        <sz val="11"/>
        <color rgb="FF000000"/>
        <rFont val="Calibri"/>
      </rPr>
      <t>For SMTP alert configuration without the Web interface:</t>
    </r>
    <r>
      <rPr>
        <sz val="11"/>
        <color rgb="FF000000"/>
        <rFont val="Calibri"/>
      </rPr>
      <t xml:space="preserve">
</t>
    </r>
    <r>
      <rPr>
        <sz val="11"/>
        <color rgb="FF000000"/>
        <rFont val="Calibri"/>
      </rPr>
      <t>Access the Linux system being reviewed, either at the console or by a SSH connection.</t>
    </r>
    <r>
      <rPr>
        <sz val="11"/>
        <color rgb="FF000000"/>
        <rFont val="Calibri"/>
      </rPr>
      <t xml:space="preserve">
</t>
    </r>
    <r>
      <rPr>
        <sz val="11"/>
        <color rgb="FF000000"/>
        <rFont val="Calibri"/>
      </rPr>
      <t>At the command line, navigate to /var/opt/NAI/LinuxShield/etc.</t>
    </r>
    <r>
      <rPr>
        <sz val="11"/>
        <color rgb="FF000000"/>
        <rFont val="Calibri"/>
      </rPr>
      <t xml:space="preserve">
</t>
    </r>
    <r>
      <rPr>
        <sz val="11"/>
        <color rgb="FF000000"/>
        <rFont val="Calibri"/>
      </rPr>
      <t>Enter the command "grep "notifications.virusDetected.active" nailsd.cfg"</t>
    </r>
    <r>
      <rPr>
        <sz val="11"/>
        <color rgb="FF000000"/>
        <rFont val="Calibri"/>
      </rPr>
      <t xml:space="preserve">
</t>
    </r>
    <r>
      <rPr>
        <sz val="11"/>
        <color rgb="FF000000"/>
        <rFont val="Calibri"/>
      </rPr>
      <t>If SMTP alert settings are not configured to send notifications to System Administrators, or some other mechanism is not used to provide this notification to System Administrators, this is a finding.</t>
    </r>
  </si>
  <si>
    <t>V-63145</t>
  </si>
  <si>
    <r>
      <rPr>
        <sz val="11"/>
        <rFont val="Calibri"/>
      </rPr>
      <t>Access to the McAfee VirusScan Enterprise for Linux 1.9.x/2.0.x Web UI must be enforced by firewall rules.</t>
    </r>
  </si>
  <si>
    <r>
      <rPr>
        <sz val="11"/>
        <color rgb="FF000000"/>
        <rFont val="Calibri"/>
      </rPr>
      <t>Configure a host-based firewall or network-based firewall with rules to restrict access to the McAfee VSEL Web UI, limiting access to specific IP addresses of System Administrators only.</t>
    </r>
  </si>
  <si>
    <r>
      <rPr>
        <sz val="11"/>
        <color rgb="FF000000"/>
        <rFont val="Calibri"/>
      </rPr>
      <t>With the System Administrator's assistance, review the host-based firewall for rules to the McAfee VSEL Web UI's TCP/IP port.</t>
    </r>
    <r>
      <rPr>
        <sz val="11"/>
        <color rgb="FF000000"/>
        <rFont val="Calibri"/>
      </rPr>
      <t xml:space="preserve">
</t>
    </r>
    <r>
      <rPr>
        <sz val="11"/>
        <color rgb="FF000000"/>
        <rFont val="Calibri"/>
      </rPr>
      <t>If the host-based firewall does not have rules to restrict access to the McAfee VSEL Web UI, limiting access to specific IP addresses of System Administrators only, determine if the network-based firewall provides for that restriction.</t>
    </r>
    <r>
      <rPr>
        <sz val="11"/>
        <color rgb="FF000000"/>
        <rFont val="Calibri"/>
      </rPr>
      <t xml:space="preserve">
</t>
    </r>
    <r>
      <rPr>
        <sz val="11"/>
        <color rgb="FF000000"/>
        <rFont val="Calibri"/>
      </rPr>
      <t>If neither a host-based firewall nor a network-based firewall restricts access to the McAfee VSEL Web UI,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</si>
  <si>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</si>
  <si>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</si>
  <si>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</si>
  <si>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</si>
  <si>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</si>
  <si>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</si>
  <si>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</si>
  <si>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</si>
  <si>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</si>
  <si>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</si>
  <si>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</si>
  <si>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</si>
  <si>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</si>
  <si>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</si>
  <si>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</si>
  <si>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</si>
  <si>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</si>
  <si>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</si>
  <si>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</si>
  <si>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</si>
  <si>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</si>
  <si>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</si>
  <si>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</si>
  <si>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</si>
  <si>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</si>
  <si>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</si>
  <si>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</si>
  <si>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</si>
  <si>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</si>
  <si>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McAfee VSEL 1.9/2.0 Client Security Technical Implementation Guide Y20M04</t>
  </si>
  <si>
    <t>Developed By:</t>
  </si>
  <si>
    <t>Defense Information Systems Agency (DISA) for the US DoD</t>
  </si>
  <si>
    <t>Release Information:</t>
  </si>
  <si>
    <r>
      <rPr>
        <b/>
        <sz val="11"/>
        <color rgb="FF000000"/>
        <rFont val="Calibri"/>
      </rPr>
      <t>Version:</t>
    </r>
    <r>
      <rPr>
        <sz val="11"/>
        <color rgb="FF000000"/>
        <rFont val="Calibri"/>
      </rPr>
      <t xml:space="preserve"> Y20M04    </t>
    </r>
    <r>
      <rPr>
        <b/>
        <sz val="11"/>
        <color rgb="FF000000"/>
        <rFont val="Calibri"/>
      </rPr>
      <t>Date:</t>
    </r>
    <r>
      <rPr>
        <sz val="11"/>
        <color rgb="FF000000"/>
        <rFont val="Calibri"/>
      </rPr>
      <t xml:space="preserve"> 24 April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75</t>
    </r>
  </si>
  <si>
    <t>Download Url:</t>
  </si>
  <si>
    <t>https://www.cyber.mil/stigs</t>
  </si>
  <si>
    <t>Guide Overview:</t>
  </si>
  <si>
    <r>
      <rPr>
        <sz val="11"/>
        <color rgb="FF000000"/>
        <rFont val="Calibri"/>
      </rPr>
      <t>The McAfee VirusScan Enterprise for Linux1.9x/2.0x Security Technical Implementation Guidance (STIG) document provides the technical security policies, requirements, and implementation details for applying security concepts to a Commercial-Off-The-Shelf (COTS) application.</t>
    </r>
    <r>
      <rPr>
        <sz val="11"/>
        <color rgb="FF000000"/>
        <rFont val="Calibri"/>
      </rPr>
      <t xml:space="preserve">
</t>
    </r>
    <r>
      <rPr>
        <sz val="11"/>
        <color rgb="FF000000"/>
        <rFont val="Calibri"/>
      </rPr>
      <t>Malware, also known as malicious code and malicious software, refers to a program that is inserted into a system, usually covertly, with the intent of compromising the confidentiality, integrity, or availability of the victim’s data, applications, or operating system or otherwise annoying or disrupting the victim. Malware has become the most significant external threat to most systems, causing widespread damage and disruption and necessitating extensive recovery efforts within most organizations. Spyware’s intention is to violate a user’s privacy and has become a major concern to organizations. Although privacy violating malware has been in use for many years, it has become much more widespread recently, with spyware invading many systems to monitor personal activities and conduct financial fraud. Organizations also face similar threats from a few forms of non-malware threats that are often associated with malware. One of these forms that has become commonplace is phishing, which is using deceptive computer-based means to trick individuals into disclosing sensitive information. Another common form is virus hoaxes, which are false warnings of new malware threats.</t>
    </r>
    <r>
      <rPr>
        <sz val="11"/>
        <color rgb="FF000000"/>
        <rFont val="Calibri"/>
      </rPr>
      <t xml:space="preserve">
</t>
    </r>
    <r>
      <rPr>
        <sz val="11"/>
        <color rgb="FF000000"/>
        <rFont val="Calibri"/>
      </rPr>
      <t>These requirements address several major forms of malware, including viruses, worms, Trojan horses, malicious mobile code, blended attacks, spyware tracking cookies, and attacker tools, such as backdoors and root kits.</t>
    </r>
    <r>
      <rPr>
        <sz val="11"/>
        <color rgb="FF000000"/>
        <rFont val="Calibri"/>
      </rPr>
      <t xml:space="preserve">
</t>
    </r>
    <r>
      <rPr>
        <sz val="11"/>
        <color rgb="FF000000"/>
        <rFont val="Calibri"/>
      </rPr>
      <t>There are two individual STIG packages available for the McAfee VirusScan Enterprise for Linux 1.9x/2.0x:</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McAfee VirusScan for Linux (VSEL) 1.9x/2.0x Local Client</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McAfee VirusScan for Linux (VSEL) 1.9x/2.0x Managed Client</t>
    </r>
  </si>
  <si>
    <t>Components:</t>
  </si>
  <si>
    <r>
      <rPr>
        <i/>
        <sz val="11"/>
        <color rgb="FF000000"/>
        <rFont val="Calibri"/>
      </rPr>
      <t>Title:</t>
    </r>
    <r>
      <rPr>
        <sz val="11"/>
        <color rgb="FF000000"/>
        <rFont val="Calibri"/>
      </rPr>
      <t xml:space="preserve"> McAfee VSEL 1.9/2.0 Local Client Security Technical Implementation Guide</t>
    </r>
    <r>
      <rPr>
        <sz val="11"/>
        <color rgb="FF000000"/>
        <rFont val="Calibri"/>
      </rPr>
      <t xml:space="preserve">
</t>
    </r>
    <r>
      <rPr>
        <i/>
        <sz val="11"/>
        <color rgb="FF000000"/>
        <rFont val="Calibri"/>
      </rPr>
      <t>Version:</t>
    </r>
    <r>
      <rPr>
        <sz val="11"/>
        <color rgb="FF000000"/>
        <rFont val="Calibri"/>
      </rPr>
      <t xml:space="preserve"> V1R6     </t>
    </r>
    <r>
      <rPr>
        <i/>
        <sz val="11"/>
        <color rgb="FF000000"/>
        <rFont val="Calibri"/>
      </rPr>
      <t>Date:</t>
    </r>
    <r>
      <rPr>
        <sz val="11"/>
        <color rgb="FF000000"/>
        <rFont val="Calibri"/>
      </rPr>
      <t xml:space="preserve"> 24 April 2020     </t>
    </r>
    <r>
      <rPr>
        <i/>
        <sz val="11"/>
        <color rgb="FF000000"/>
        <rFont val="Calibri"/>
      </rPr>
      <t>Recommendation Count:</t>
    </r>
    <r>
      <rPr>
        <sz val="11"/>
        <color rgb="FF000000"/>
        <rFont val="Calibri"/>
      </rPr>
      <t xml:space="preserve"> 38</t>
    </r>
  </si>
  <si>
    <r>
      <rPr>
        <i/>
        <sz val="11"/>
        <color rgb="FF000000"/>
        <rFont val="Calibri"/>
      </rPr>
      <t>Title:</t>
    </r>
    <r>
      <rPr>
        <sz val="11"/>
        <color rgb="FF000000"/>
        <rFont val="Calibri"/>
      </rPr>
      <t xml:space="preserve"> McAfee VSEL 1.9/2.0 Managed Client Security Technical Implementation Guide</t>
    </r>
    <r>
      <rPr>
        <sz val="11"/>
        <color rgb="FF000000"/>
        <rFont val="Calibri"/>
      </rPr>
      <t xml:space="preserve">
</t>
    </r>
    <r>
      <rPr>
        <i/>
        <sz val="11"/>
        <color rgb="FF000000"/>
        <rFont val="Calibri"/>
      </rPr>
      <t>Version:</t>
    </r>
    <r>
      <rPr>
        <sz val="11"/>
        <color rgb="FF000000"/>
        <rFont val="Calibri"/>
      </rPr>
      <t xml:space="preserve"> V1R5     </t>
    </r>
    <r>
      <rPr>
        <i/>
        <sz val="11"/>
        <color rgb="FF000000"/>
        <rFont val="Calibri"/>
      </rPr>
      <t>Date:</t>
    </r>
    <r>
      <rPr>
        <sz val="11"/>
        <color rgb="FF000000"/>
        <rFont val="Calibri"/>
      </rPr>
      <t xml:space="preserve"> 24 April 2020     </t>
    </r>
    <r>
      <rPr>
        <i/>
        <sz val="11"/>
        <color rgb="FF000000"/>
        <rFont val="Calibri"/>
      </rPr>
      <t>Recommendation Count:</t>
    </r>
    <r>
      <rPr>
        <sz val="11"/>
        <color rgb="FF000000"/>
        <rFont val="Calibri"/>
      </rPr>
      <t xml:space="preserve"> 37</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</si>
  <si>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</si>
  <si>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</si>
  <si>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</si>
  <si>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</si>
  <si>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</si>
  <si>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</si>
  <si>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</si>
  <si>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</si>
  <si>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</si>
  <si>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</si>
  <si>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</si>
  <si>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</si>
  <si>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</si>
  <si>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</si>
  <si>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</si>
  <si>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</si>
  <si>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</si>
  <si>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</si>
  <si>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</si>
  <si>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</si>
  <si>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</si>
  <si>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</si>
  <si>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</si>
  <si>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McAfee VSEL 1.9/2.0 Client Security Technical Implementation Guide Y20M04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</si>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</sst>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302-4259-A9FC-780C0814CE2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302-4259-A9FC-780C0814CE2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75</c:v>
                </c:pt>
              </c:numCache>
            </c:numRef>
          </c:val>
          <c:extLst>
            <c:ext xmlns:c16="http://schemas.microsoft.com/office/drawing/2014/chart" uri="{C3380CC4-5D6E-409C-BE32-E72D297353CC}">
              <c16:uniqueId val="{00000002-6302-4259-A9FC-780C0814CE2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Local</c:v>
                </c:pt>
                <c:pt idx="1">
                  <c:v>Managed</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9E4-4CD8-B79C-91C8FA05173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Local</c:v>
                </c:pt>
                <c:pt idx="1">
                  <c:v>Managed</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9E4-4CD8-B79C-91C8FA05173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Local</c:v>
                </c:pt>
                <c:pt idx="1">
                  <c:v>Managed</c:v>
                </c:pt>
              </c:strCache>
            </c:strRef>
          </c:cat>
          <c:val>
            <c:numRef>
              <c:f>Dashboard!$E$29:$E$30</c:f>
              <c:numCache>
                <c:formatCode>General</c:formatCode>
                <c:ptCount val="2"/>
                <c:pt idx="0">
                  <c:v>38</c:v>
                </c:pt>
                <c:pt idx="1">
                  <c:v>37</c:v>
                </c:pt>
              </c:numCache>
            </c:numRef>
          </c:val>
          <c:extLst>
            <c:ext xmlns:c16="http://schemas.microsoft.com/office/drawing/2014/chart" uri="{C3380CC4-5D6E-409C-BE32-E72D297353CC}">
              <c16:uniqueId val="{00000002-79E4-4CD8-B79C-91C8FA05173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AAC-46B5-A0F1-5F79C74C777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AAC-46B5-A0F1-5F79C74C777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75</c:v>
                </c:pt>
              </c:numCache>
            </c:numRef>
          </c:val>
          <c:extLst>
            <c:ext xmlns:c16="http://schemas.microsoft.com/office/drawing/2014/chart" uri="{C3380CC4-5D6E-409C-BE32-E72D297353CC}">
              <c16:uniqueId val="{00000002-8AAC-46B5-A0F1-5F79C74C777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E934-4D31-B2EF-0AD0ECCAD40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E934-4D31-B2EF-0AD0ECCAD40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 (High)</c:v>
                </c:pt>
                <c:pt idx="1">
                  <c:v>CAT II (Medium)</c:v>
                </c:pt>
              </c:strCache>
            </c:strRef>
          </c:cat>
          <c:val>
            <c:numRef>
              <c:f>Dashboard!$E$67:$E$68</c:f>
              <c:numCache>
                <c:formatCode>General</c:formatCode>
                <c:ptCount val="2"/>
                <c:pt idx="0">
                  <c:v>4</c:v>
                </c:pt>
                <c:pt idx="1">
                  <c:v>71</c:v>
                </c:pt>
              </c:numCache>
            </c:numRef>
          </c:val>
          <c:extLst>
            <c:ext xmlns:c16="http://schemas.microsoft.com/office/drawing/2014/chart" uri="{C3380CC4-5D6E-409C-BE32-E72D297353CC}">
              <c16:uniqueId val="{00000002-E934-4D31-B2EF-0AD0ECCAD40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9FC-44A0-85C8-F9900949F19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9FC-44A0-85C8-F9900949F19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75</c:v>
                </c:pt>
              </c:numCache>
            </c:numRef>
          </c:val>
          <c:extLst>
            <c:ext xmlns:c16="http://schemas.microsoft.com/office/drawing/2014/chart" uri="{C3380CC4-5D6E-409C-BE32-E72D297353CC}">
              <c16:uniqueId val="{00000002-99FC-44A0-85C8-F9900949F19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C20-457C-B1FA-D65186870E6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C20-457C-B1FA-D65186870E6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75</c:v>
                </c:pt>
              </c:numCache>
            </c:numRef>
          </c:val>
          <c:extLst>
            <c:ext xmlns:c16="http://schemas.microsoft.com/office/drawing/2014/chart" uri="{C3380CC4-5D6E-409C-BE32-E72D297353CC}">
              <c16:uniqueId val="{00000002-FC20-457C-B1FA-D65186870E6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371-4996-AE97-DEA674C556DD}"/>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371-4996-AE97-DEA674C556DD}"/>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371-4996-AE97-DEA674C556DD}"/>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371-4996-AE97-DEA674C556D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DA9-4934-90EB-0899F8B0AEA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cds2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ffkam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tyva3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kmkbpo">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ltrig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fnn40b">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yh34ci">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th3qai">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76">
  <autoFilter ref="A1:N76"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318</v>
      </c>
    </row>
    <row r="3" spans="2:3" ht="15" customHeight="1" x14ac:dyDescent="0.35"/>
    <row r="4" spans="2:3" ht="58" x14ac:dyDescent="0.35">
      <c r="B4" s="20" t="s">
        <v>319</v>
      </c>
      <c r="C4" s="21" t="s">
        <v>320</v>
      </c>
    </row>
    <row r="5" spans="2:3" x14ac:dyDescent="0.35">
      <c r="C5" s="21" t="s">
        <v>321</v>
      </c>
    </row>
    <row r="6" spans="2:3" x14ac:dyDescent="0.35">
      <c r="C6" s="18" t="s">
        <v>322</v>
      </c>
    </row>
    <row r="7" spans="2:3" ht="10" customHeight="1" x14ac:dyDescent="0.35"/>
    <row r="8" spans="2:3" ht="232" x14ac:dyDescent="0.35">
      <c r="B8" s="22" t="s">
        <v>323</v>
      </c>
      <c r="C8" s="21" t="s">
        <v>324</v>
      </c>
    </row>
    <row r="9" spans="2:3" ht="10" customHeight="1" x14ac:dyDescent="0.35"/>
    <row r="10" spans="2:3" ht="35" customHeight="1" x14ac:dyDescent="0.35">
      <c r="B10" s="22" t="s">
        <v>325</v>
      </c>
      <c r="C10" s="21" t="s">
        <v>326</v>
      </c>
    </row>
    <row r="11" spans="2:3" ht="75" customHeight="1" x14ac:dyDescent="0.35">
      <c r="B11" s="18" t="s">
        <v>21</v>
      </c>
      <c r="C11" s="21" t="s">
        <v>327</v>
      </c>
    </row>
    <row r="12" spans="2:3" ht="47" customHeight="1" x14ac:dyDescent="0.35">
      <c r="B12" s="18" t="s">
        <v>21</v>
      </c>
      <c r="C12" s="21" t="s">
        <v>328</v>
      </c>
    </row>
    <row r="13" spans="2:3" ht="35" customHeight="1" x14ac:dyDescent="0.35">
      <c r="B13" s="18" t="s">
        <v>21</v>
      </c>
      <c r="C13" s="21" t="s">
        <v>329</v>
      </c>
    </row>
    <row r="14" spans="2:3" ht="32" customHeight="1" x14ac:dyDescent="0.35">
      <c r="B14" s="18" t="s">
        <v>21</v>
      </c>
      <c r="C14" s="21" t="s">
        <v>330</v>
      </c>
    </row>
    <row r="15" spans="2:3" ht="30" customHeight="1" x14ac:dyDescent="0.35">
      <c r="B15" s="18" t="s">
        <v>21</v>
      </c>
      <c r="C15" s="21" t="s">
        <v>331</v>
      </c>
    </row>
    <row r="16" spans="2:3" ht="10" customHeight="1" x14ac:dyDescent="0.35"/>
    <row r="17" spans="1:3" ht="145" customHeight="1" x14ac:dyDescent="0.35">
      <c r="B17" s="22" t="s">
        <v>332</v>
      </c>
      <c r="C17" s="21" t="s">
        <v>333</v>
      </c>
    </row>
    <row r="18" spans="1:3" ht="10" customHeight="1" x14ac:dyDescent="0.35"/>
    <row r="19" spans="1:3" ht="3" customHeight="1" x14ac:dyDescent="0.35">
      <c r="B19" s="23"/>
      <c r="C19" s="23"/>
    </row>
    <row r="20" spans="1:3" ht="12" customHeight="1" x14ac:dyDescent="0.35"/>
    <row r="21" spans="1:3" ht="35" customHeight="1" x14ac:dyDescent="0.35">
      <c r="A21" s="25"/>
      <c r="B21" s="26" t="s">
        <v>334</v>
      </c>
      <c r="C21" s="27" t="s">
        <v>335</v>
      </c>
    </row>
    <row r="22" spans="1:3" ht="18" customHeight="1" x14ac:dyDescent="0.35">
      <c r="A22" s="25"/>
      <c r="B22" s="25" t="s">
        <v>21</v>
      </c>
      <c r="C22" s="27" t="s">
        <v>336</v>
      </c>
    </row>
    <row r="23" spans="1:3" ht="18" customHeight="1" x14ac:dyDescent="0.35">
      <c r="A23" s="25"/>
      <c r="B23" s="25" t="s">
        <v>21</v>
      </c>
      <c r="C23" s="27" t="s">
        <v>337</v>
      </c>
    </row>
    <row r="24" spans="1:3" ht="18" customHeight="1" x14ac:dyDescent="0.35">
      <c r="A24" s="25"/>
      <c r="B24" s="25" t="s">
        <v>21</v>
      </c>
      <c r="C24" s="27" t="s">
        <v>338</v>
      </c>
    </row>
    <row r="25" spans="1:3" ht="18" customHeight="1" x14ac:dyDescent="0.35">
      <c r="A25" s="25"/>
      <c r="B25" s="25" t="s">
        <v>21</v>
      </c>
      <c r="C25" s="27" t="s">
        <v>339</v>
      </c>
    </row>
    <row r="26" spans="1:3" ht="18" customHeight="1" x14ac:dyDescent="0.35">
      <c r="A26" s="25"/>
      <c r="B26" s="25" t="s">
        <v>21</v>
      </c>
      <c r="C26" s="27" t="s">
        <v>340</v>
      </c>
    </row>
    <row r="27" spans="1:3" ht="18" customHeight="1" x14ac:dyDescent="0.35">
      <c r="A27" s="25"/>
      <c r="B27" s="25" t="s">
        <v>21</v>
      </c>
      <c r="C27" s="27" t="s">
        <v>341</v>
      </c>
    </row>
    <row r="28" spans="1:3" ht="18" customHeight="1" x14ac:dyDescent="0.35">
      <c r="A28" s="25"/>
      <c r="B28" s="25" t="s">
        <v>21</v>
      </c>
      <c r="C28" s="27" t="s">
        <v>342</v>
      </c>
    </row>
    <row r="29" spans="1:3" ht="18" customHeight="1" x14ac:dyDescent="0.35">
      <c r="A29" s="25"/>
      <c r="B29" s="25" t="s">
        <v>21</v>
      </c>
      <c r="C29" s="27" t="s">
        <v>343</v>
      </c>
    </row>
    <row r="30" spans="1:3" ht="44" customHeight="1" x14ac:dyDescent="0.35">
      <c r="A30" s="25"/>
      <c r="B30" s="25" t="s">
        <v>21</v>
      </c>
      <c r="C30" s="28" t="s">
        <v>344</v>
      </c>
    </row>
    <row r="31" spans="1:3" ht="10" customHeight="1" x14ac:dyDescent="0.35"/>
    <row r="32" spans="1:3" ht="3" customHeight="1" x14ac:dyDescent="0.35">
      <c r="B32" s="23"/>
      <c r="C32" s="23"/>
    </row>
    <row r="33" spans="2:3" ht="12" customHeight="1" x14ac:dyDescent="0.35"/>
    <row r="34" spans="2:3" ht="24" customHeight="1" x14ac:dyDescent="0.35">
      <c r="B34" s="29" t="s">
        <v>345</v>
      </c>
      <c r="C34" s="30" t="s">
        <v>346</v>
      </c>
    </row>
    <row r="35" spans="2:3" ht="18.5" x14ac:dyDescent="0.35">
      <c r="B35" s="29" t="s">
        <v>347</v>
      </c>
      <c r="C35" s="31" t="s">
        <v>348</v>
      </c>
    </row>
    <row r="36" spans="2:3" ht="27" customHeight="1" x14ac:dyDescent="0.35">
      <c r="B36" s="32" t="s">
        <v>349</v>
      </c>
      <c r="C36" s="24" t="s">
        <v>350</v>
      </c>
    </row>
    <row r="37" spans="2:3" x14ac:dyDescent="0.35">
      <c r="B37" s="29" t="s">
        <v>351</v>
      </c>
      <c r="C37" s="33" t="s">
        <v>352</v>
      </c>
    </row>
    <row r="38" spans="2:3" ht="10" customHeight="1" x14ac:dyDescent="0.35"/>
    <row r="39" spans="2:3" ht="220" customHeight="1" x14ac:dyDescent="0.35">
      <c r="B39" s="29" t="s">
        <v>353</v>
      </c>
      <c r="C39" s="34" t="s">
        <v>354</v>
      </c>
    </row>
    <row r="40" spans="2:3" ht="10" customHeight="1" x14ac:dyDescent="0.35"/>
    <row r="41" spans="2:3" ht="20" customHeight="1" x14ac:dyDescent="0.35">
      <c r="B41" s="29" t="s">
        <v>355</v>
      </c>
      <c r="C41" s="35" t="s">
        <v>17</v>
      </c>
    </row>
    <row r="42" spans="2:3" ht="29" x14ac:dyDescent="0.35">
      <c r="C42" s="21" t="s">
        <v>356</v>
      </c>
    </row>
    <row r="43" spans="2:3" ht="10" customHeight="1" x14ac:dyDescent="0.35"/>
    <row r="44" spans="2:3" ht="20" customHeight="1" x14ac:dyDescent="0.35">
      <c r="C44" s="35" t="s">
        <v>28</v>
      </c>
    </row>
    <row r="45" spans="2:3" ht="29" x14ac:dyDescent="0.35">
      <c r="C45" s="21" t="s">
        <v>357</v>
      </c>
    </row>
    <row r="46" spans="2:3" ht="10" customHeight="1" x14ac:dyDescent="0.35"/>
    <row r="47" spans="2:3" ht="43.5" x14ac:dyDescent="0.35">
      <c r="B47" s="29" t="s">
        <v>358</v>
      </c>
      <c r="C47" s="21" t="s">
        <v>359</v>
      </c>
    </row>
    <row r="48" spans="2:3" ht="10" customHeight="1" x14ac:dyDescent="0.35"/>
    <row r="49" spans="2:3" ht="15.5" x14ac:dyDescent="0.35">
      <c r="C49" s="36" t="s">
        <v>27</v>
      </c>
    </row>
    <row r="50" spans="2:3" ht="29" x14ac:dyDescent="0.35">
      <c r="C50" s="21" t="s">
        <v>360</v>
      </c>
    </row>
    <row r="51" spans="2:3" ht="10" customHeight="1" x14ac:dyDescent="0.35"/>
    <row r="52" spans="2:3" ht="15.5" x14ac:dyDescent="0.35">
      <c r="C52" s="37" t="s">
        <v>16</v>
      </c>
    </row>
    <row r="53" spans="2:3" ht="29" x14ac:dyDescent="0.35">
      <c r="C53" s="21" t="s">
        <v>361</v>
      </c>
    </row>
    <row r="54" spans="2:3" ht="10" customHeight="1" x14ac:dyDescent="0.35"/>
    <row r="55" spans="2:3" ht="15.5" x14ac:dyDescent="0.35">
      <c r="C55" s="38" t="s">
        <v>362</v>
      </c>
    </row>
    <row r="56" spans="2:3" ht="29" x14ac:dyDescent="0.35">
      <c r="C56" s="21" t="s">
        <v>363</v>
      </c>
    </row>
    <row r="57" spans="2:3" ht="10" customHeight="1" x14ac:dyDescent="0.35"/>
    <row r="58" spans="2:3" ht="3" customHeight="1" x14ac:dyDescent="0.35">
      <c r="B58" s="23"/>
      <c r="C58" s="23"/>
    </row>
    <row r="59" spans="2:3" ht="12" customHeight="1" x14ac:dyDescent="0.35"/>
    <row r="60" spans="2:3" ht="130.5" x14ac:dyDescent="0.35">
      <c r="B60" s="20" t="s">
        <v>364</v>
      </c>
      <c r="C60" s="21" t="s">
        <v>365</v>
      </c>
    </row>
    <row r="61" spans="2:3" ht="6" customHeight="1" x14ac:dyDescent="0.35"/>
    <row r="62" spans="2:3" ht="217.5" x14ac:dyDescent="0.35">
      <c r="C62" s="21" t="s">
        <v>366</v>
      </c>
    </row>
    <row r="63" spans="2:3" ht="6" customHeight="1" x14ac:dyDescent="0.35"/>
    <row r="64" spans="2:3" ht="43.5" x14ac:dyDescent="0.35">
      <c r="C64" s="21" t="s">
        <v>367</v>
      </c>
    </row>
    <row r="65" spans="2:3" ht="10" customHeight="1" x14ac:dyDescent="0.35"/>
    <row r="66" spans="2:3" ht="3" customHeight="1" x14ac:dyDescent="0.35">
      <c r="B66" s="23"/>
      <c r="C66" s="23"/>
    </row>
    <row r="67" spans="2:3" ht="12" customHeight="1" x14ac:dyDescent="0.35"/>
    <row r="68" spans="2:3" ht="145" x14ac:dyDescent="0.35">
      <c r="B68" s="20" t="s">
        <v>368</v>
      </c>
      <c r="C68" s="21" t="s">
        <v>369</v>
      </c>
    </row>
    <row r="69" spans="2:3" ht="6" customHeight="1" x14ac:dyDescent="0.35"/>
    <row r="70" spans="2:3" ht="203" x14ac:dyDescent="0.35">
      <c r="C70" s="21" t="s">
        <v>370</v>
      </c>
    </row>
    <row r="71" spans="2:3" ht="6" customHeight="1" x14ac:dyDescent="0.35"/>
    <row r="72" spans="2:3" ht="43.5" x14ac:dyDescent="0.35">
      <c r="C72" s="21" t="s">
        <v>371</v>
      </c>
    </row>
    <row r="73" spans="2:3" ht="10" customHeight="1" x14ac:dyDescent="0.35"/>
    <row r="74" spans="2:3" ht="3" customHeight="1" x14ac:dyDescent="0.35">
      <c r="B74" s="23"/>
      <c r="C74" s="23"/>
    </row>
    <row r="75" spans="2:3" ht="12" customHeight="1" x14ac:dyDescent="0.35"/>
    <row r="76" spans="2:3" ht="101.5" x14ac:dyDescent="0.35">
      <c r="B76" s="20" t="s">
        <v>372</v>
      </c>
      <c r="C76" s="21" t="s">
        <v>373</v>
      </c>
    </row>
    <row r="77" spans="2:3" ht="6" customHeight="1" x14ac:dyDescent="0.35"/>
    <row r="78" spans="2:3" ht="145" x14ac:dyDescent="0.35">
      <c r="C78" s="21" t="s">
        <v>374</v>
      </c>
    </row>
    <row r="79" spans="2:3" ht="6" customHeight="1" x14ac:dyDescent="0.35"/>
    <row r="80" spans="2:3" ht="43.5" x14ac:dyDescent="0.35">
      <c r="C80" s="21" t="s">
        <v>375</v>
      </c>
    </row>
    <row r="84" spans="2:3" ht="32" customHeight="1" x14ac:dyDescent="0.35">
      <c r="B84" s="81" t="s">
        <v>317</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376</v>
      </c>
      <c r="C2" s="83"/>
      <c r="D2" s="83"/>
      <c r="E2" s="83"/>
      <c r="F2" s="83"/>
      <c r="G2" s="83"/>
      <c r="H2" s="83"/>
      <c r="I2" s="83"/>
    </row>
    <row r="4" spans="2:15" ht="18.5" x14ac:dyDescent="0.45">
      <c r="B4" s="40" t="s">
        <v>377</v>
      </c>
    </row>
    <row r="5" spans="2:15" x14ac:dyDescent="0.35">
      <c r="B5" s="42" t="s">
        <v>21</v>
      </c>
      <c r="C5" s="42" t="s">
        <v>378</v>
      </c>
      <c r="D5" s="42" t="s">
        <v>379</v>
      </c>
      <c r="F5" s="84" t="s">
        <v>380</v>
      </c>
      <c r="G5" s="84"/>
      <c r="H5" s="84"/>
      <c r="I5" s="85" t="s">
        <v>381</v>
      </c>
      <c r="J5" s="85"/>
      <c r="K5" s="85"/>
      <c r="L5" s="85"/>
      <c r="M5" s="85"/>
      <c r="N5" s="85"/>
      <c r="O5" s="85"/>
    </row>
    <row r="6" spans="2:15" x14ac:dyDescent="0.35">
      <c r="B6" s="48" t="s">
        <v>382</v>
      </c>
      <c r="C6" s="49">
        <v>75</v>
      </c>
      <c r="D6" s="50" t="s">
        <v>21</v>
      </c>
      <c r="F6" s="84" t="s">
        <v>383</v>
      </c>
      <c r="G6" s="84"/>
      <c r="H6" s="84"/>
      <c r="I6" s="86" t="s">
        <v>384</v>
      </c>
      <c r="J6" s="86"/>
      <c r="K6" s="86"/>
      <c r="L6" s="86"/>
      <c r="M6" s="86"/>
      <c r="N6" s="86"/>
      <c r="O6" s="86"/>
    </row>
    <row r="7" spans="2:15" x14ac:dyDescent="0.35">
      <c r="B7" s="51" t="s">
        <v>385</v>
      </c>
      <c r="C7" s="52">
        <f>C6-C8-C9</f>
        <v>75</v>
      </c>
      <c r="D7" s="53">
        <f>IF(C6&gt;0,C7/C6,0)</f>
        <v>1</v>
      </c>
      <c r="F7" s="84" t="s">
        <v>386</v>
      </c>
      <c r="G7" s="84"/>
      <c r="H7" s="84"/>
      <c r="I7" s="86" t="s">
        <v>384</v>
      </c>
      <c r="J7" s="86"/>
      <c r="K7" s="86"/>
      <c r="L7" s="86"/>
      <c r="M7" s="86"/>
      <c r="N7" s="86"/>
      <c r="O7" s="86"/>
    </row>
    <row r="8" spans="2:15" x14ac:dyDescent="0.35">
      <c r="B8" s="44" t="s">
        <v>387</v>
      </c>
      <c r="C8" s="45">
        <f>COUNTIF('Recommendations'!H:H,"Risk Accepted")</f>
        <v>0</v>
      </c>
      <c r="D8" s="46">
        <f>IF(C6&gt;0,C8/C6,0)</f>
        <v>0</v>
      </c>
      <c r="F8" s="84" t="s">
        <v>388</v>
      </c>
      <c r="G8" s="84"/>
      <c r="H8" s="84"/>
      <c r="I8" s="86" t="s">
        <v>384</v>
      </c>
      <c r="J8" s="86"/>
      <c r="K8" s="86"/>
      <c r="L8" s="86"/>
      <c r="M8" s="86"/>
      <c r="N8" s="86"/>
      <c r="O8" s="86"/>
    </row>
    <row r="9" spans="2:15" x14ac:dyDescent="0.35">
      <c r="B9" s="44" t="s">
        <v>389</v>
      </c>
      <c r="C9" s="45">
        <f>COUNTIF('Recommendations'!H:H,"N/A")</f>
        <v>0</v>
      </c>
      <c r="D9" s="46">
        <f>IF(C6&gt;0,C9/C6,0)</f>
        <v>0</v>
      </c>
      <c r="F9" s="84" t="s">
        <v>390</v>
      </c>
      <c r="G9" s="84"/>
      <c r="H9" s="84"/>
      <c r="I9" s="86" t="s">
        <v>384</v>
      </c>
      <c r="J9" s="86"/>
      <c r="K9" s="86"/>
      <c r="L9" s="86"/>
      <c r="M9" s="86"/>
      <c r="N9" s="86"/>
      <c r="O9" s="86"/>
    </row>
    <row r="12" spans="2:15" ht="18.5" x14ac:dyDescent="0.45">
      <c r="B12" s="40" t="s">
        <v>391</v>
      </c>
    </row>
    <row r="14" spans="2:15" x14ac:dyDescent="0.35">
      <c r="B14" s="54" t="s">
        <v>392</v>
      </c>
    </row>
    <row r="15" spans="2:15" x14ac:dyDescent="0.35">
      <c r="B15" s="42" t="s">
        <v>21</v>
      </c>
      <c r="C15" s="42" t="s">
        <v>393</v>
      </c>
      <c r="D15" s="42" t="s">
        <v>394</v>
      </c>
      <c r="E15" s="42" t="s">
        <v>395</v>
      </c>
      <c r="F15" s="42" t="s">
        <v>396</v>
      </c>
    </row>
    <row r="16" spans="2:15" x14ac:dyDescent="0.35">
      <c r="B16" s="44" t="s">
        <v>397</v>
      </c>
      <c r="C16" s="45">
        <f>COUNTIF('Recommendations'!M:M,"Resolved")</f>
        <v>0</v>
      </c>
      <c r="D16" s="45">
        <f>COUNTIF('Recommendations'!M:M,"Testing")</f>
        <v>0</v>
      </c>
      <c r="E16" s="45">
        <f>COUNTIF('Recommendations'!M:M,"Outstanding")</f>
        <v>75</v>
      </c>
      <c r="F16" s="45">
        <f>SUM(C16:E16)</f>
        <v>75</v>
      </c>
    </row>
    <row r="18" spans="2:6" x14ac:dyDescent="0.35">
      <c r="B18" s="54" t="s">
        <v>398</v>
      </c>
    </row>
    <row r="19" spans="2:6" x14ac:dyDescent="0.35">
      <c r="B19" s="55" t="s">
        <v>21</v>
      </c>
      <c r="C19" s="55" t="s">
        <v>393</v>
      </c>
      <c r="D19" s="55" t="s">
        <v>394</v>
      </c>
      <c r="E19" s="55" t="s">
        <v>395</v>
      </c>
      <c r="F19" s="55" t="s">
        <v>21</v>
      </c>
    </row>
    <row r="20" spans="2:6" x14ac:dyDescent="0.35">
      <c r="B20" s="44" t="s">
        <v>397</v>
      </c>
      <c r="C20" s="46">
        <f>IF(F16&gt;0, C16/F16, 0)</f>
        <v>0</v>
      </c>
      <c r="D20" s="46">
        <f>IF(F16&gt;0, D16/F16, 0)</f>
        <v>0</v>
      </c>
      <c r="E20" s="46">
        <f>IF(F16&gt;0, E16/F16, 0)</f>
        <v>1</v>
      </c>
      <c r="F20" s="47" t="s">
        <v>21</v>
      </c>
    </row>
    <row r="25" spans="2:6" ht="18.5" x14ac:dyDescent="0.45">
      <c r="B25" s="40" t="s">
        <v>399</v>
      </c>
    </row>
    <row r="27" spans="2:6" x14ac:dyDescent="0.35">
      <c r="B27" s="54" t="s">
        <v>392</v>
      </c>
    </row>
    <row r="28" spans="2:6" x14ac:dyDescent="0.35">
      <c r="B28" s="42" t="s">
        <v>3</v>
      </c>
      <c r="C28" s="42" t="s">
        <v>393</v>
      </c>
      <c r="D28" s="42" t="s">
        <v>394</v>
      </c>
      <c r="E28" s="42" t="s">
        <v>395</v>
      </c>
      <c r="F28" s="42" t="s">
        <v>396</v>
      </c>
    </row>
    <row r="29" spans="2:6" x14ac:dyDescent="0.35">
      <c r="B29" s="44" t="s">
        <v>17</v>
      </c>
      <c r="C29" s="45">
        <f>COUNTIFS('Recommendations'!D:D,"Local",'Recommendations'!M:M,"=Resolved")</f>
        <v>0</v>
      </c>
      <c r="D29" s="45">
        <f>COUNTIFS('Recommendations'!D:D,"=Local",'Recommendations'!M:M,"=Testing")</f>
        <v>0</v>
      </c>
      <c r="E29" s="45">
        <f>COUNTIFS('Recommendations'!D:D,"=Local",'Recommendations'!M:M,"=Outstanding")</f>
        <v>38</v>
      </c>
      <c r="F29" s="45">
        <f>SUM(C29:E29)</f>
        <v>38</v>
      </c>
    </row>
    <row r="30" spans="2:6" x14ac:dyDescent="0.35">
      <c r="B30" s="44" t="s">
        <v>28</v>
      </c>
      <c r="C30" s="45">
        <f>COUNTIFS('Recommendations'!D:D,"Managed",'Recommendations'!M:M,"=Resolved")</f>
        <v>0</v>
      </c>
      <c r="D30" s="45">
        <f>COUNTIFS('Recommendations'!D:D,"=Managed",'Recommendations'!M:M,"=Testing")</f>
        <v>0</v>
      </c>
      <c r="E30" s="45">
        <f>COUNTIFS('Recommendations'!D:D,"=Managed",'Recommendations'!M:M,"=Outstanding")</f>
        <v>37</v>
      </c>
      <c r="F30" s="45">
        <f>SUM(C30:E30)</f>
        <v>37</v>
      </c>
    </row>
    <row r="32" spans="2:6" x14ac:dyDescent="0.35">
      <c r="B32" s="54" t="s">
        <v>398</v>
      </c>
    </row>
    <row r="33" spans="2:6" x14ac:dyDescent="0.35">
      <c r="B33" s="55" t="s">
        <v>3</v>
      </c>
      <c r="C33" s="55" t="s">
        <v>393</v>
      </c>
      <c r="D33" s="55" t="s">
        <v>394</v>
      </c>
      <c r="E33" s="55" t="s">
        <v>395</v>
      </c>
      <c r="F33" s="55" t="s">
        <v>21</v>
      </c>
    </row>
    <row r="34" spans="2:6" x14ac:dyDescent="0.35">
      <c r="B34" s="44" t="s">
        <v>17</v>
      </c>
      <c r="C34" s="46">
        <f>IF(F29&gt;0, C29/F29, 0)</f>
        <v>0</v>
      </c>
      <c r="D34" s="46">
        <f>IF(F29&gt;0, D29/F29, 0)</f>
        <v>0</v>
      </c>
      <c r="E34" s="46">
        <f>IF(F29&gt;0, E29/F29, 0)</f>
        <v>1</v>
      </c>
      <c r="F34" s="47" t="s">
        <v>21</v>
      </c>
    </row>
    <row r="35" spans="2:6" x14ac:dyDescent="0.35">
      <c r="B35" s="44" t="s">
        <v>28</v>
      </c>
      <c r="C35" s="46">
        <f>IF(F30&gt;0, C30/F30, 0)</f>
        <v>0</v>
      </c>
      <c r="D35" s="46">
        <f>IF(F30&gt;0, D30/F30, 0)</f>
        <v>0</v>
      </c>
      <c r="E35" s="46">
        <f>IF(F30&gt;0, E30/F30, 0)</f>
        <v>1</v>
      </c>
      <c r="F35" s="47" t="s">
        <v>21</v>
      </c>
    </row>
    <row r="40" spans="2:6" ht="18.5" x14ac:dyDescent="0.45">
      <c r="B40" s="40" t="s">
        <v>400</v>
      </c>
    </row>
    <row r="42" spans="2:6" x14ac:dyDescent="0.35">
      <c r="B42" s="54" t="s">
        <v>392</v>
      </c>
    </row>
    <row r="43" spans="2:6" x14ac:dyDescent="0.35">
      <c r="B43" s="42" t="s">
        <v>6</v>
      </c>
      <c r="C43" s="42" t="s">
        <v>393</v>
      </c>
      <c r="D43" s="42" t="s">
        <v>394</v>
      </c>
      <c r="E43" s="42" t="s">
        <v>395</v>
      </c>
      <c r="F43" s="42" t="s">
        <v>396</v>
      </c>
    </row>
    <row r="44" spans="2:6" x14ac:dyDescent="0.35">
      <c r="B44" s="44" t="s">
        <v>401</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402</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403</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404</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405</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75</v>
      </c>
      <c r="F49" s="45">
        <f t="shared" si="0"/>
        <v>75</v>
      </c>
    </row>
    <row r="51" spans="2:6" x14ac:dyDescent="0.35">
      <c r="B51" s="54" t="s">
        <v>398</v>
      </c>
    </row>
    <row r="52" spans="2:6" x14ac:dyDescent="0.35">
      <c r="B52" s="55" t="s">
        <v>6</v>
      </c>
      <c r="C52" s="55" t="s">
        <v>393</v>
      </c>
      <c r="D52" s="55" t="s">
        <v>394</v>
      </c>
      <c r="E52" s="55" t="s">
        <v>395</v>
      </c>
      <c r="F52" s="55" t="s">
        <v>21</v>
      </c>
    </row>
    <row r="53" spans="2:6" x14ac:dyDescent="0.35">
      <c r="B53" s="44" t="s">
        <v>401</v>
      </c>
      <c r="C53" s="46">
        <f t="shared" ref="C53:C58" si="1">IF(F44&gt;0, C44/F44, 0)</f>
        <v>0</v>
      </c>
      <c r="D53" s="46">
        <f t="shared" ref="D53:D58" si="2">IF(F44&gt;0, D44/F44, 0)</f>
        <v>0</v>
      </c>
      <c r="E53" s="46">
        <f t="shared" ref="E53:E58" si="3">IF(F44&gt;0, E44/F44, 0)</f>
        <v>0</v>
      </c>
      <c r="F53" s="47" t="s">
        <v>21</v>
      </c>
    </row>
    <row r="54" spans="2:6" x14ac:dyDescent="0.35">
      <c r="B54" s="44" t="s">
        <v>402</v>
      </c>
      <c r="C54" s="46">
        <f t="shared" si="1"/>
        <v>0</v>
      </c>
      <c r="D54" s="46">
        <f t="shared" si="2"/>
        <v>0</v>
      </c>
      <c r="E54" s="46">
        <f t="shared" si="3"/>
        <v>0</v>
      </c>
      <c r="F54" s="47" t="s">
        <v>21</v>
      </c>
    </row>
    <row r="55" spans="2:6" x14ac:dyDescent="0.35">
      <c r="B55" s="44" t="s">
        <v>403</v>
      </c>
      <c r="C55" s="46">
        <f t="shared" si="1"/>
        <v>0</v>
      </c>
      <c r="D55" s="46">
        <f t="shared" si="2"/>
        <v>0</v>
      </c>
      <c r="E55" s="46">
        <f t="shared" si="3"/>
        <v>0</v>
      </c>
      <c r="F55" s="47" t="s">
        <v>21</v>
      </c>
    </row>
    <row r="56" spans="2:6" x14ac:dyDescent="0.35">
      <c r="B56" s="44" t="s">
        <v>404</v>
      </c>
      <c r="C56" s="46">
        <f t="shared" si="1"/>
        <v>0</v>
      </c>
      <c r="D56" s="46">
        <f t="shared" si="2"/>
        <v>0</v>
      </c>
      <c r="E56" s="46">
        <f t="shared" si="3"/>
        <v>0</v>
      </c>
      <c r="F56" s="47" t="s">
        <v>21</v>
      </c>
    </row>
    <row r="57" spans="2:6" x14ac:dyDescent="0.35">
      <c r="B57" s="44" t="s">
        <v>405</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406</v>
      </c>
    </row>
    <row r="65" spans="2:6" x14ac:dyDescent="0.35">
      <c r="B65" s="54" t="s">
        <v>392</v>
      </c>
    </row>
    <row r="66" spans="2:6" x14ac:dyDescent="0.35">
      <c r="B66" s="42" t="s">
        <v>2</v>
      </c>
      <c r="C66" s="42" t="s">
        <v>393</v>
      </c>
      <c r="D66" s="42" t="s">
        <v>394</v>
      </c>
      <c r="E66" s="42" t="s">
        <v>395</v>
      </c>
      <c r="F66" s="42" t="s">
        <v>396</v>
      </c>
    </row>
    <row r="67" spans="2:6" x14ac:dyDescent="0.35">
      <c r="B67" s="44" t="s">
        <v>27</v>
      </c>
      <c r="C67" s="45">
        <f>COUNTIFS('Recommendations'!C:C,"CAT I (High)",'Recommendations'!M:M,"=Resolved")</f>
        <v>0</v>
      </c>
      <c r="D67" s="45">
        <f>COUNTIFS('Recommendations'!C:C,"=CAT I (High)",'Recommendations'!M:M,"=Testing")</f>
        <v>0</v>
      </c>
      <c r="E67" s="45">
        <f>COUNTIFS('Recommendations'!C:C,"=CAT I (High)",'Recommendations'!M:M,"=Outstanding")</f>
        <v>4</v>
      </c>
      <c r="F67" s="45">
        <f>SUM(C67:E67)</f>
        <v>4</v>
      </c>
    </row>
    <row r="68" spans="2:6" x14ac:dyDescent="0.35">
      <c r="B68" s="44" t="s">
        <v>16</v>
      </c>
      <c r="C68" s="45">
        <f>COUNTIFS('Recommendations'!C:C,"CAT II (Medium)",'Recommendations'!M:M,"=Resolved")</f>
        <v>0</v>
      </c>
      <c r="D68" s="45">
        <f>COUNTIFS('Recommendations'!C:C,"=CAT II (Medium)",'Recommendations'!M:M,"=Testing")</f>
        <v>0</v>
      </c>
      <c r="E68" s="45">
        <f>COUNTIFS('Recommendations'!C:C,"=CAT II (Medium)",'Recommendations'!M:M,"=Outstanding")</f>
        <v>71</v>
      </c>
      <c r="F68" s="45">
        <f>SUM(C68:E68)</f>
        <v>71</v>
      </c>
    </row>
    <row r="70" spans="2:6" x14ac:dyDescent="0.35">
      <c r="B70" s="54" t="s">
        <v>398</v>
      </c>
    </row>
    <row r="71" spans="2:6" x14ac:dyDescent="0.35">
      <c r="B71" s="55" t="s">
        <v>2</v>
      </c>
      <c r="C71" s="55" t="s">
        <v>393</v>
      </c>
      <c r="D71" s="55" t="s">
        <v>394</v>
      </c>
      <c r="E71" s="55" t="s">
        <v>395</v>
      </c>
      <c r="F71" s="55" t="s">
        <v>21</v>
      </c>
    </row>
    <row r="72" spans="2:6" x14ac:dyDescent="0.35">
      <c r="B72" s="44" t="s">
        <v>27</v>
      </c>
      <c r="C72" s="46">
        <f>IF(F67&gt;0, C67/F67, 0)</f>
        <v>0</v>
      </c>
      <c r="D72" s="46">
        <f>IF(F67&gt;0, D67/F67, 0)</f>
        <v>0</v>
      </c>
      <c r="E72" s="46">
        <f>IF(F67&gt;0, E67/F67, 0)</f>
        <v>1</v>
      </c>
      <c r="F72" s="47" t="s">
        <v>21</v>
      </c>
    </row>
    <row r="73" spans="2:6" x14ac:dyDescent="0.35">
      <c r="B73" s="44" t="s">
        <v>16</v>
      </c>
      <c r="C73" s="46">
        <f>IF(F68&gt;0, C68/F68, 0)</f>
        <v>0</v>
      </c>
      <c r="D73" s="46">
        <f>IF(F68&gt;0, D68/F68, 0)</f>
        <v>0</v>
      </c>
      <c r="E73" s="46">
        <f>IF(F68&gt;0, E68/F68, 0)</f>
        <v>1</v>
      </c>
      <c r="F73" s="47" t="s">
        <v>21</v>
      </c>
    </row>
    <row r="78" spans="2:6" ht="18.5" x14ac:dyDescent="0.45">
      <c r="B78" s="40" t="s">
        <v>407</v>
      </c>
    </row>
    <row r="80" spans="2:6" x14ac:dyDescent="0.35">
      <c r="B80" s="54" t="s">
        <v>392</v>
      </c>
    </row>
    <row r="81" spans="2:6" x14ac:dyDescent="0.35">
      <c r="B81" s="42" t="s">
        <v>4</v>
      </c>
      <c r="C81" s="42" t="s">
        <v>393</v>
      </c>
      <c r="D81" s="42" t="s">
        <v>394</v>
      </c>
      <c r="E81" s="42" t="s">
        <v>395</v>
      </c>
      <c r="F81" s="42" t="s">
        <v>396</v>
      </c>
    </row>
    <row r="82" spans="2:6" x14ac:dyDescent="0.35">
      <c r="B82" s="44" t="s">
        <v>408</v>
      </c>
      <c r="C82" s="45">
        <f>COUNTIFS('Recommendations'!E:E,"Must",'Recommendations'!M:M,"=Resolved")</f>
        <v>0</v>
      </c>
      <c r="D82" s="45">
        <f>COUNTIFS('Recommendations'!E:E,"=Must",'Recommendations'!M:M,"=Testing")</f>
        <v>0</v>
      </c>
      <c r="E82" s="45">
        <f>COUNTIFS('Recommendations'!E:E,"=Must",'Recommendations'!M:M,"=Outstanding")</f>
        <v>0</v>
      </c>
      <c r="F82" s="45">
        <f>SUM(C82:E82)</f>
        <v>0</v>
      </c>
    </row>
    <row r="83" spans="2:6" x14ac:dyDescent="0.35">
      <c r="B83" s="44" t="s">
        <v>409</v>
      </c>
      <c r="C83" s="45">
        <f>COUNTIFS('Recommendations'!E:E,"Should",'Recommendations'!M:M,"=Resolved")</f>
        <v>0</v>
      </c>
      <c r="D83" s="45">
        <f>COUNTIFS('Recommendations'!E:E,"=Should",'Recommendations'!M:M,"=Testing")</f>
        <v>0</v>
      </c>
      <c r="E83" s="45">
        <f>COUNTIFS('Recommendations'!E:E,"=Should",'Recommendations'!M:M,"=Outstanding")</f>
        <v>0</v>
      </c>
      <c r="F83" s="45">
        <f>SUM(C83:E83)</f>
        <v>0</v>
      </c>
    </row>
    <row r="84" spans="2:6" x14ac:dyDescent="0.35">
      <c r="B84" s="44" t="s">
        <v>410</v>
      </c>
      <c r="C84" s="45">
        <f>COUNTIFS('Recommendations'!E:E,"Could",'Recommendations'!M:M,"=Resolved")</f>
        <v>0</v>
      </c>
      <c r="D84" s="45">
        <f>COUNTIFS('Recommendations'!E:E,"=Could",'Recommendations'!M:M,"=Testing")</f>
        <v>0</v>
      </c>
      <c r="E84" s="45">
        <f>COUNTIFS('Recommendations'!E:E,"=Could",'Recommendations'!M:M,"=Outstanding")</f>
        <v>0</v>
      </c>
      <c r="F84" s="45">
        <f>SUM(C84:E84)</f>
        <v>0</v>
      </c>
    </row>
    <row r="85" spans="2:6" x14ac:dyDescent="0.35">
      <c r="B85" s="44" t="s">
        <v>411</v>
      </c>
      <c r="C85" s="45">
        <f>COUNTIFS('Recommendations'!E:E,"Won't",'Recommendations'!M:M,"=Resolved")</f>
        <v>0</v>
      </c>
      <c r="D85" s="45">
        <f>COUNTIFS('Recommendations'!E:E,"=Won't",'Recommendations'!M:M,"=Testing")</f>
        <v>0</v>
      </c>
      <c r="E85" s="45">
        <f>COUNTIFS('Recommendations'!E:E,"=Won't",'Recommendations'!M:M,"=Outstanding")</f>
        <v>0</v>
      </c>
      <c r="F85" s="45">
        <f>SUM(C85:E85)</f>
        <v>0</v>
      </c>
    </row>
    <row r="86" spans="2:6" x14ac:dyDescent="0.35">
      <c r="B86" s="44" t="s">
        <v>18</v>
      </c>
      <c r="C86" s="45">
        <f>COUNTIFS('Recommendations'!E:E,"Unassigned",'Recommendations'!M:M,"=Resolved")</f>
        <v>0</v>
      </c>
      <c r="D86" s="45">
        <f>COUNTIFS('Recommendations'!E:E,"=Unassigned",'Recommendations'!M:M,"=Testing")</f>
        <v>0</v>
      </c>
      <c r="E86" s="45">
        <f>COUNTIFS('Recommendations'!E:E,"=Unassigned",'Recommendations'!M:M,"=Outstanding")</f>
        <v>75</v>
      </c>
      <c r="F86" s="45">
        <f>SUM(C86:E86)</f>
        <v>75</v>
      </c>
    </row>
    <row r="88" spans="2:6" x14ac:dyDescent="0.35">
      <c r="B88" s="54" t="s">
        <v>398</v>
      </c>
    </row>
    <row r="89" spans="2:6" x14ac:dyDescent="0.35">
      <c r="B89" s="55" t="s">
        <v>4</v>
      </c>
      <c r="C89" s="55" t="s">
        <v>393</v>
      </c>
      <c r="D89" s="55" t="s">
        <v>394</v>
      </c>
      <c r="E89" s="55" t="s">
        <v>395</v>
      </c>
      <c r="F89" s="55" t="s">
        <v>21</v>
      </c>
    </row>
    <row r="90" spans="2:6" x14ac:dyDescent="0.35">
      <c r="B90" s="44" t="s">
        <v>408</v>
      </c>
      <c r="C90" s="46">
        <f>IF(F82&gt;0, C82/F82, 0)</f>
        <v>0</v>
      </c>
      <c r="D90" s="46">
        <f>IF(F82&gt;0, D82/F82, 0)</f>
        <v>0</v>
      </c>
      <c r="E90" s="46">
        <f>IF(F82&gt;0, E82/F82, 0)</f>
        <v>0</v>
      </c>
      <c r="F90" s="47" t="s">
        <v>21</v>
      </c>
    </row>
    <row r="91" spans="2:6" x14ac:dyDescent="0.35">
      <c r="B91" s="44" t="s">
        <v>409</v>
      </c>
      <c r="C91" s="46">
        <f>IF(F83&gt;0, C83/F83, 0)</f>
        <v>0</v>
      </c>
      <c r="D91" s="46">
        <f>IF(F83&gt;0, D83/F83, 0)</f>
        <v>0</v>
      </c>
      <c r="E91" s="46">
        <f>IF(F83&gt;0, E83/F83, 0)</f>
        <v>0</v>
      </c>
      <c r="F91" s="47" t="s">
        <v>21</v>
      </c>
    </row>
    <row r="92" spans="2:6" x14ac:dyDescent="0.35">
      <c r="B92" s="44" t="s">
        <v>410</v>
      </c>
      <c r="C92" s="46">
        <f>IF(F84&gt;0, C84/F84, 0)</f>
        <v>0</v>
      </c>
      <c r="D92" s="46">
        <f>IF(F84&gt;0, D84/F84, 0)</f>
        <v>0</v>
      </c>
      <c r="E92" s="46">
        <f>IF(F84&gt;0, E84/F84, 0)</f>
        <v>0</v>
      </c>
      <c r="F92" s="47" t="s">
        <v>21</v>
      </c>
    </row>
    <row r="93" spans="2:6" x14ac:dyDescent="0.35">
      <c r="B93" s="44" t="s">
        <v>411</v>
      </c>
      <c r="C93" s="46">
        <f>IF(F85&gt;0, C85/F85, 0)</f>
        <v>0</v>
      </c>
      <c r="D93" s="46">
        <f>IF(F85&gt;0, D85/F85, 0)</f>
        <v>0</v>
      </c>
      <c r="E93" s="46">
        <f>IF(F85&gt;0, E85/F85, 0)</f>
        <v>0</v>
      </c>
      <c r="F93" s="47" t="s">
        <v>21</v>
      </c>
    </row>
    <row r="94" spans="2:6" x14ac:dyDescent="0.35">
      <c r="B94" s="44" t="s">
        <v>18</v>
      </c>
      <c r="C94" s="46">
        <f>IF(F86&gt;0, C86/F86, 0)</f>
        <v>0</v>
      </c>
      <c r="D94" s="46">
        <f>IF(F86&gt;0, D86/F86, 0)</f>
        <v>0</v>
      </c>
      <c r="E94" s="46">
        <f>IF(F86&gt;0, E86/F86, 0)</f>
        <v>1</v>
      </c>
      <c r="F94" s="47" t="s">
        <v>21</v>
      </c>
    </row>
    <row r="99" spans="2:6" ht="18.5" x14ac:dyDescent="0.45">
      <c r="B99" s="40" t="s">
        <v>412</v>
      </c>
    </row>
    <row r="101" spans="2:6" x14ac:dyDescent="0.35">
      <c r="B101" s="54" t="s">
        <v>392</v>
      </c>
    </row>
    <row r="102" spans="2:6" x14ac:dyDescent="0.35">
      <c r="B102" s="42" t="s">
        <v>413</v>
      </c>
      <c r="C102" s="42" t="s">
        <v>393</v>
      </c>
      <c r="D102" s="42" t="s">
        <v>394</v>
      </c>
      <c r="E102" s="42" t="s">
        <v>395</v>
      </c>
      <c r="F102" s="42" t="s">
        <v>396</v>
      </c>
    </row>
    <row r="103" spans="2:6" x14ac:dyDescent="0.35">
      <c r="B103" s="44" t="s">
        <v>414</v>
      </c>
      <c r="C103" s="45">
        <f>COUNTIFS('Recommendations'!F:F,"Low",'Recommendations'!M:M,"=Resolved")</f>
        <v>0</v>
      </c>
      <c r="D103" s="45">
        <f>COUNTIFS('Recommendations'!F:F,"=Low",'Recommendations'!M:M,"=Testing")</f>
        <v>0</v>
      </c>
      <c r="E103" s="45">
        <f>COUNTIFS('Recommendations'!F:F,"=Low",'Recommendations'!M:M,"=Outstanding")</f>
        <v>0</v>
      </c>
      <c r="F103" s="45">
        <f>SUM(C103:E103)</f>
        <v>0</v>
      </c>
    </row>
    <row r="104" spans="2:6" x14ac:dyDescent="0.35">
      <c r="B104" s="44" t="s">
        <v>415</v>
      </c>
      <c r="C104" s="45">
        <f>COUNTIFS('Recommendations'!F:F,"Medium",'Recommendations'!M:M,"=Resolved")</f>
        <v>0</v>
      </c>
      <c r="D104" s="45">
        <f>COUNTIFS('Recommendations'!F:F,"=Medium",'Recommendations'!M:M,"=Testing")</f>
        <v>0</v>
      </c>
      <c r="E104" s="45">
        <f>COUNTIFS('Recommendations'!F:F,"=Medium",'Recommendations'!M:M,"=Outstanding")</f>
        <v>0</v>
      </c>
      <c r="F104" s="45">
        <f>SUM(C104:E104)</f>
        <v>0</v>
      </c>
    </row>
    <row r="105" spans="2:6" x14ac:dyDescent="0.35">
      <c r="B105" s="44" t="s">
        <v>416</v>
      </c>
      <c r="C105" s="45">
        <f>COUNTIFS('Recommendations'!F:F,"High",'Recommendations'!M:M,"=Resolved")</f>
        <v>0</v>
      </c>
      <c r="D105" s="45">
        <f>COUNTIFS('Recommendations'!F:F,"=High",'Recommendations'!M:M,"=Testing")</f>
        <v>0</v>
      </c>
      <c r="E105" s="45">
        <f>COUNTIFS('Recommendations'!F:F,"=High",'Recommendations'!M:M,"=Outstanding")</f>
        <v>0</v>
      </c>
      <c r="F105" s="45">
        <f>SUM(C105:E105)</f>
        <v>0</v>
      </c>
    </row>
    <row r="106" spans="2:6" x14ac:dyDescent="0.35">
      <c r="B106" s="44" t="s">
        <v>19</v>
      </c>
      <c r="C106" s="45">
        <f>COUNTIFS('Recommendations'!F:F,"Unassessed",'Recommendations'!M:M,"=Resolved")</f>
        <v>0</v>
      </c>
      <c r="D106" s="45">
        <f>COUNTIFS('Recommendations'!F:F,"=Unassessed",'Recommendations'!M:M,"=Testing")</f>
        <v>0</v>
      </c>
      <c r="E106" s="45">
        <f>COUNTIFS('Recommendations'!F:F,"=Unassessed",'Recommendations'!M:M,"=Outstanding")</f>
        <v>75</v>
      </c>
      <c r="F106" s="45">
        <f>SUM(C106:E106)</f>
        <v>75</v>
      </c>
    </row>
    <row r="108" spans="2:6" x14ac:dyDescent="0.35">
      <c r="B108" s="54" t="s">
        <v>398</v>
      </c>
    </row>
    <row r="109" spans="2:6" x14ac:dyDescent="0.35">
      <c r="B109" s="55" t="s">
        <v>413</v>
      </c>
      <c r="C109" s="55" t="s">
        <v>393</v>
      </c>
      <c r="D109" s="55" t="s">
        <v>394</v>
      </c>
      <c r="E109" s="55" t="s">
        <v>395</v>
      </c>
      <c r="F109" s="55" t="s">
        <v>21</v>
      </c>
    </row>
    <row r="110" spans="2:6" x14ac:dyDescent="0.35">
      <c r="B110" s="44" t="s">
        <v>414</v>
      </c>
      <c r="C110" s="46">
        <f>IF(F103&gt;0, C103/F103, 0)</f>
        <v>0</v>
      </c>
      <c r="D110" s="46">
        <f>IF(F103&gt;0, D103/F103, 0)</f>
        <v>0</v>
      </c>
      <c r="E110" s="46">
        <f>IF(F103&gt;0, E103/F103, 0)</f>
        <v>0</v>
      </c>
      <c r="F110" s="47" t="s">
        <v>21</v>
      </c>
    </row>
    <row r="111" spans="2:6" x14ac:dyDescent="0.35">
      <c r="B111" s="44" t="s">
        <v>415</v>
      </c>
      <c r="C111" s="46">
        <f>IF(F104&gt;0, C104/F104, 0)</f>
        <v>0</v>
      </c>
      <c r="D111" s="46">
        <f>IF(F104&gt;0, D104/F104, 0)</f>
        <v>0</v>
      </c>
      <c r="E111" s="46">
        <f>IF(F104&gt;0, E104/F104, 0)</f>
        <v>0</v>
      </c>
      <c r="F111" s="47" t="s">
        <v>21</v>
      </c>
    </row>
    <row r="112" spans="2:6" x14ac:dyDescent="0.35">
      <c r="B112" s="44" t="s">
        <v>416</v>
      </c>
      <c r="C112" s="46">
        <f>IF(F105&gt;0, C105/F105, 0)</f>
        <v>0</v>
      </c>
      <c r="D112" s="46">
        <f>IF(F105&gt;0, D105/F105, 0)</f>
        <v>0</v>
      </c>
      <c r="E112" s="46">
        <f>IF(F105&gt;0, E105/F105, 0)</f>
        <v>0</v>
      </c>
      <c r="F112" s="47" t="s">
        <v>21</v>
      </c>
    </row>
    <row r="113" spans="2:15" x14ac:dyDescent="0.35">
      <c r="B113" s="44" t="s">
        <v>19</v>
      </c>
      <c r="C113" s="46">
        <f>IF(F106&gt;0, C106/F106, 0)</f>
        <v>0</v>
      </c>
      <c r="D113" s="46">
        <f>IF(F106&gt;0, D106/F106, 0)</f>
        <v>0</v>
      </c>
      <c r="E113" s="46">
        <f>IF(F106&gt;0, E106/F106, 0)</f>
        <v>1</v>
      </c>
      <c r="F113" s="47" t="s">
        <v>21</v>
      </c>
    </row>
    <row r="118" spans="2:15" ht="18.5" x14ac:dyDescent="0.45">
      <c r="B118" s="40" t="s">
        <v>417</v>
      </c>
      <c r="J118" s="40" t="s">
        <v>418</v>
      </c>
    </row>
    <row r="119" spans="2:15" x14ac:dyDescent="0.35">
      <c r="B119" s="42" t="s">
        <v>6</v>
      </c>
      <c r="C119" s="87" t="s">
        <v>419</v>
      </c>
      <c r="D119" s="87"/>
      <c r="E119" s="42" t="s">
        <v>385</v>
      </c>
      <c r="F119" s="42" t="s">
        <v>393</v>
      </c>
      <c r="G119" s="87" t="s">
        <v>420</v>
      </c>
      <c r="H119" s="87"/>
      <c r="J119" s="42" t="s">
        <v>6</v>
      </c>
      <c r="K119" s="42" t="s">
        <v>408</v>
      </c>
      <c r="L119" s="42" t="s">
        <v>409</v>
      </c>
      <c r="M119" s="42" t="s">
        <v>410</v>
      </c>
      <c r="N119" s="42" t="s">
        <v>411</v>
      </c>
      <c r="O119" s="42" t="s">
        <v>18</v>
      </c>
    </row>
    <row r="120" spans="2:15" x14ac:dyDescent="0.35">
      <c r="B120" s="48" t="s">
        <v>401</v>
      </c>
      <c r="C120" s="88" t="s">
        <v>21</v>
      </c>
      <c r="D120" s="88"/>
      <c r="E120" s="45">
        <f>COUNTIF('Recommendations'!G:G,"Phase1")-COUNTIFS('Recommendations'!G:G,"Phase1",'Recommendations'!H:H,"Risk Accepted")-COUNTIFS('Recommendations'!G:G,"Phase1",'Recommendations'!H:H,"N/A")</f>
        <v>0</v>
      </c>
      <c r="F120" s="45">
        <f>COUNTIFS('Recommendations'!G:G,"Phase1",'Recommendations'!M:M,"Resolved")</f>
        <v>0</v>
      </c>
      <c r="G120" s="89">
        <f t="shared" ref="G120:G125" si="4">IF(E120&gt;0,F120/E120,0)</f>
        <v>0</v>
      </c>
      <c r="H120" s="89"/>
      <c r="J120" s="48" t="s">
        <v>401</v>
      </c>
      <c r="K120" s="45">
        <f>COUNTIFS('Recommendations'!G:G,"Phase1",'Recommendations'!E:E,"Must")</f>
        <v>0</v>
      </c>
      <c r="L120" s="45">
        <f>COUNTIFS('Recommendations'!G:G,"Phase1",'Recommendations'!E:E,"Should")</f>
        <v>0</v>
      </c>
      <c r="M120" s="45">
        <f>COUNTIFS('Recommendations'!G:G,"Phase1",'Recommendations'!E:E,"Could")</f>
        <v>0</v>
      </c>
      <c r="N120" s="45">
        <f>COUNTIFS('Recommendations'!G:G,"Phase1",'Recommendations'!E:E,"Won't")</f>
        <v>0</v>
      </c>
      <c r="O120" s="45">
        <f>COUNTIFS('Recommendations'!G:G,"Phase1",'Recommendations'!E:E,"Unassigned")</f>
        <v>0</v>
      </c>
    </row>
    <row r="121" spans="2:15" x14ac:dyDescent="0.35">
      <c r="B121" s="48" t="s">
        <v>402</v>
      </c>
      <c r="C121" s="88" t="s">
        <v>21</v>
      </c>
      <c r="D121" s="88"/>
      <c r="E121" s="45">
        <f>COUNTIF('Recommendations'!G:G,"Phase2")-COUNTIFS('Recommendations'!G:G,"Phase2",'Recommendations'!H:H,"Risk Accepted")-COUNTIFS('Recommendations'!G:G,"Phase2",'Recommendations'!H:H,"N/A")</f>
        <v>0</v>
      </c>
      <c r="F121" s="45">
        <f>COUNTIFS('Recommendations'!G:G,"Phase2",'Recommendations'!M:M,"Resolved")</f>
        <v>0</v>
      </c>
      <c r="G121" s="89">
        <f t="shared" si="4"/>
        <v>0</v>
      </c>
      <c r="H121" s="89"/>
      <c r="J121" s="48" t="s">
        <v>402</v>
      </c>
      <c r="K121" s="45">
        <f>COUNTIFS('Recommendations'!G:G,"Phase2",'Recommendations'!E:E,"Must")</f>
        <v>0</v>
      </c>
      <c r="L121" s="45">
        <f>COUNTIFS('Recommendations'!G:G,"Phase2",'Recommendations'!E:E,"Should")</f>
        <v>0</v>
      </c>
      <c r="M121" s="45">
        <f>COUNTIFS('Recommendations'!G:G,"Phase2",'Recommendations'!E:E,"Could")</f>
        <v>0</v>
      </c>
      <c r="N121" s="45">
        <f>COUNTIFS('Recommendations'!G:G,"Phase2",'Recommendations'!E:E,"Won't")</f>
        <v>0</v>
      </c>
      <c r="O121" s="45">
        <f>COUNTIFS('Recommendations'!G:G,"Phase2",'Recommendations'!E:E,"Unassigned")</f>
        <v>0</v>
      </c>
    </row>
    <row r="122" spans="2:15" x14ac:dyDescent="0.35">
      <c r="B122" s="48" t="s">
        <v>403</v>
      </c>
      <c r="C122" s="88" t="s">
        <v>21</v>
      </c>
      <c r="D122" s="88"/>
      <c r="E122" s="45">
        <f>COUNTIF('Recommendations'!G:G,"Phase3")-COUNTIFS('Recommendations'!G:G,"Phase3",'Recommendations'!H:H,"Risk Accepted")-COUNTIFS('Recommendations'!G:G,"Phase3",'Recommendations'!H:H,"N/A")</f>
        <v>0</v>
      </c>
      <c r="F122" s="45">
        <f>COUNTIFS('Recommendations'!G:G,"Phase3",'Recommendations'!M:M,"Resolved")</f>
        <v>0</v>
      </c>
      <c r="G122" s="89">
        <f t="shared" si="4"/>
        <v>0</v>
      </c>
      <c r="H122" s="89"/>
      <c r="J122" s="48" t="s">
        <v>403</v>
      </c>
      <c r="K122" s="45">
        <f>COUNTIFS('Recommendations'!G:G,"Phase3",'Recommendations'!E:E,"Must")</f>
        <v>0</v>
      </c>
      <c r="L122" s="45">
        <f>COUNTIFS('Recommendations'!G:G,"Phase3",'Recommendations'!E:E,"Should")</f>
        <v>0</v>
      </c>
      <c r="M122" s="45">
        <f>COUNTIFS('Recommendations'!G:G,"Phase3",'Recommendations'!E:E,"Could")</f>
        <v>0</v>
      </c>
      <c r="N122" s="45">
        <f>COUNTIFS('Recommendations'!G:G,"Phase3",'Recommendations'!E:E,"Won't")</f>
        <v>0</v>
      </c>
      <c r="O122" s="45">
        <f>COUNTIFS('Recommendations'!G:G,"Phase3",'Recommendations'!E:E,"Unassigned")</f>
        <v>0</v>
      </c>
    </row>
    <row r="123" spans="2:15" x14ac:dyDescent="0.35">
      <c r="B123" s="48" t="s">
        <v>404</v>
      </c>
      <c r="C123" s="88" t="s">
        <v>21</v>
      </c>
      <c r="D123" s="88"/>
      <c r="E123" s="45">
        <f>COUNTIF('Recommendations'!G:G,"Phase4")-COUNTIFS('Recommendations'!G:G,"Phase4",'Recommendations'!H:H,"Risk Accepted")-COUNTIFS('Recommendations'!G:G,"Phase4",'Recommendations'!H:H,"N/A")</f>
        <v>0</v>
      </c>
      <c r="F123" s="45">
        <f>COUNTIFS('Recommendations'!G:G,"Phase4",'Recommendations'!M:M,"Resolved")</f>
        <v>0</v>
      </c>
      <c r="G123" s="89">
        <f t="shared" si="4"/>
        <v>0</v>
      </c>
      <c r="H123" s="89"/>
      <c r="J123" s="48" t="s">
        <v>404</v>
      </c>
      <c r="K123" s="45">
        <f>COUNTIFS('Recommendations'!G:G,"Phase4",'Recommendations'!E:E,"Must")</f>
        <v>0</v>
      </c>
      <c r="L123" s="45">
        <f>COUNTIFS('Recommendations'!G:G,"Phase4",'Recommendations'!E:E,"Should")</f>
        <v>0</v>
      </c>
      <c r="M123" s="45">
        <f>COUNTIFS('Recommendations'!G:G,"Phase4",'Recommendations'!E:E,"Could")</f>
        <v>0</v>
      </c>
      <c r="N123" s="45">
        <f>COUNTIFS('Recommendations'!G:G,"Phase4",'Recommendations'!E:E,"Won't")</f>
        <v>0</v>
      </c>
      <c r="O123" s="45">
        <f>COUNTIFS('Recommendations'!G:G,"Phase4",'Recommendations'!E:E,"Unassigned")</f>
        <v>0</v>
      </c>
    </row>
    <row r="124" spans="2:15" x14ac:dyDescent="0.35">
      <c r="B124" s="48" t="s">
        <v>405</v>
      </c>
      <c r="C124" s="88" t="s">
        <v>21</v>
      </c>
      <c r="D124" s="88"/>
      <c r="E124" s="45">
        <f>COUNTIF('Recommendations'!G:G,"Phase5")-COUNTIFS('Recommendations'!G:G,"Phase5",'Recommendations'!H:H,"Risk Accepted")-COUNTIFS('Recommendations'!G:G,"Phase5",'Recommendations'!H:H,"N/A")</f>
        <v>0</v>
      </c>
      <c r="F124" s="45">
        <f>COUNTIFS('Recommendations'!G:G,"Phase5",'Recommendations'!M:M,"Resolved")</f>
        <v>0</v>
      </c>
      <c r="G124" s="89">
        <f t="shared" si="4"/>
        <v>0</v>
      </c>
      <c r="H124" s="89"/>
      <c r="J124" s="48" t="s">
        <v>405</v>
      </c>
      <c r="K124" s="45">
        <f>COUNTIFS('Recommendations'!G:G,"Phase5",'Recommendations'!E:E,"Must")</f>
        <v>0</v>
      </c>
      <c r="L124" s="45">
        <f>COUNTIFS('Recommendations'!G:G,"Phase5",'Recommendations'!E:E,"Should")</f>
        <v>0</v>
      </c>
      <c r="M124" s="45">
        <f>COUNTIFS('Recommendations'!G:G,"Phase5",'Recommendations'!E:E,"Could")</f>
        <v>0</v>
      </c>
      <c r="N124" s="45">
        <f>COUNTIFS('Recommendations'!G:G,"Phase5",'Recommendations'!E:E,"Won't")</f>
        <v>0</v>
      </c>
      <c r="O124" s="45">
        <f>COUNTIFS('Recommendations'!G:G,"Phase5",'Recommendations'!E:E,"Unassigned")</f>
        <v>0</v>
      </c>
    </row>
    <row r="125" spans="2:15" x14ac:dyDescent="0.35">
      <c r="B125" s="48" t="s">
        <v>20</v>
      </c>
      <c r="C125" s="88" t="s">
        <v>21</v>
      </c>
      <c r="D125" s="88"/>
      <c r="E125" s="45">
        <f>COUNTIF('Recommendations'!G:G,"Pending")-COUNTIFS('Recommendations'!G:G,"Pending",'Recommendations'!H:H,"Risk Accepted")-COUNTIFS('Recommendations'!G:G,"Pending",'Recommendations'!H:H,"N/A")</f>
        <v>75</v>
      </c>
      <c r="F125" s="45">
        <f>COUNTIFS('Recommendations'!G:G,"Pending",'Recommendations'!M:M,"Resolved")</f>
        <v>0</v>
      </c>
      <c r="G125" s="89">
        <f t="shared" si="4"/>
        <v>0</v>
      </c>
      <c r="H125" s="89"/>
      <c r="J125" s="48" t="s">
        <v>20</v>
      </c>
      <c r="K125" s="45">
        <f>COUNTIFS('Recommendations'!G:G,"Pending",'Recommendations'!E:E,"Must")</f>
        <v>0</v>
      </c>
      <c r="L125" s="45">
        <f>COUNTIFS('Recommendations'!G:G,"Pending",'Recommendations'!E:E,"Should")</f>
        <v>0</v>
      </c>
      <c r="M125" s="45">
        <f>COUNTIFS('Recommendations'!G:G,"Pending",'Recommendations'!E:E,"Could")</f>
        <v>0</v>
      </c>
      <c r="N125" s="45">
        <f>COUNTIFS('Recommendations'!G:G,"Pending",'Recommendations'!E:E,"Won't")</f>
        <v>0</v>
      </c>
      <c r="O125" s="45">
        <f>COUNTIFS('Recommendations'!G:G,"Pending",'Recommendations'!E:E,"Unassigned")</f>
        <v>75</v>
      </c>
    </row>
    <row r="132" spans="2:24" ht="21" x14ac:dyDescent="0.5">
      <c r="B132" s="40" t="s">
        <v>421</v>
      </c>
      <c r="P132" s="57" t="s">
        <v>422</v>
      </c>
    </row>
    <row r="134" spans="2:24" ht="60" customHeight="1" x14ac:dyDescent="0.35">
      <c r="B134" s="90" t="s">
        <v>423</v>
      </c>
      <c r="C134" s="83"/>
      <c r="D134" s="83"/>
      <c r="E134" s="83"/>
      <c r="F134" s="83"/>
      <c r="P134" s="90" t="s">
        <v>424</v>
      </c>
      <c r="Q134" s="83"/>
      <c r="R134" s="83"/>
      <c r="S134" s="83"/>
      <c r="T134" s="83"/>
      <c r="U134" s="83"/>
      <c r="V134" s="83"/>
      <c r="W134" s="83"/>
    </row>
    <row r="136" spans="2:24" ht="30" customHeight="1" x14ac:dyDescent="0.35">
      <c r="P136" s="58" t="s">
        <v>425</v>
      </c>
      <c r="Q136" s="59">
        <f>C16</f>
        <v>0</v>
      </c>
      <c r="R136" s="60"/>
      <c r="S136" s="59">
        <f>C82</f>
        <v>0</v>
      </c>
      <c r="T136" s="60"/>
      <c r="U136" s="59">
        <f>C83</f>
        <v>0</v>
      </c>
      <c r="V136" s="60"/>
      <c r="W136" s="59">
        <f>C84</f>
        <v>0</v>
      </c>
      <c r="X136" s="60"/>
    </row>
    <row r="137" spans="2:24" ht="35" customHeight="1" x14ac:dyDescent="0.35">
      <c r="P137" s="61" t="s">
        <v>426</v>
      </c>
      <c r="Q137" s="61" t="s">
        <v>427</v>
      </c>
      <c r="R137" s="61" t="s">
        <v>428</v>
      </c>
      <c r="S137" s="61" t="s">
        <v>429</v>
      </c>
      <c r="T137" s="61" t="s">
        <v>430</v>
      </c>
      <c r="U137" s="61" t="s">
        <v>431</v>
      </c>
      <c r="V137" s="61" t="s">
        <v>432</v>
      </c>
      <c r="W137" s="61" t="s">
        <v>433</v>
      </c>
      <c r="X137" s="61" t="s">
        <v>434</v>
      </c>
    </row>
    <row r="138" spans="2:24" x14ac:dyDescent="0.35">
      <c r="O138" s="62" t="s">
        <v>435</v>
      </c>
      <c r="P138" s="63" t="s">
        <v>436</v>
      </c>
      <c r="Q138" s="64">
        <v>0</v>
      </c>
      <c r="R138" s="65">
        <f>IF(Dashboard!F16&gt;0, Q138/Dashboard!F16, "")</f>
        <v>0</v>
      </c>
      <c r="S138" s="64">
        <v>0</v>
      </c>
      <c r="T138" s="65" t="str">
        <f>IF(AND(NOT(ISBLANK(S138)),Dashboard!F82&gt;0), S138/Dashboard!F82, "")</f>
        <v/>
      </c>
      <c r="U138" s="64">
        <v>0</v>
      </c>
      <c r="V138" s="65" t="str">
        <f>IF(AND(NOT(ISBLANK(U138)),Dashboard!F83&gt;0), U138/Dashboard!F83, "")</f>
        <v/>
      </c>
      <c r="W138" s="64">
        <v>0</v>
      </c>
      <c r="X138" s="65" t="str">
        <f>IF(AND(NOT(ISBLANK(W138)),Dashboard!F84&gt;0), W138/Dashboard!F84, "")</f>
        <v/>
      </c>
    </row>
    <row r="139" spans="2:24" x14ac:dyDescent="0.35">
      <c r="P139" s="56"/>
      <c r="Q139" s="43"/>
      <c r="R139" s="46" t="str">
        <f>IF(AND(NOT(ISBLANK(Q139)),Dashboard!F16&gt;0), Q139/Dashboard!F16, "")</f>
        <v/>
      </c>
      <c r="S139" s="43"/>
      <c r="T139" s="46" t="str">
        <f>IF(AND(NOT(ISBLANK(S139)),Dashboard!F82&gt;0), S139/Dashboard!F82, "")</f>
        <v/>
      </c>
      <c r="U139" s="43"/>
      <c r="V139" s="46" t="str">
        <f>IF(AND(NOT(ISBLANK(U139)),Dashboard!F83&gt;0), U139/Dashboard!F83, "")</f>
        <v/>
      </c>
      <c r="W139" s="43"/>
      <c r="X139" s="46" t="str">
        <f>IF(AND(NOT(ISBLANK(W139)),Dashboard!F84&gt;0), W139/Dashboard!F84, "")</f>
        <v/>
      </c>
    </row>
    <row r="140" spans="2:24" x14ac:dyDescent="0.35">
      <c r="P140" s="56"/>
      <c r="Q140" s="43"/>
      <c r="R140" s="46" t="str">
        <f>IF(AND(NOT(ISBLANK(Q140)),Dashboard!F16&gt;0), Q140/Dashboard!F16, "")</f>
        <v/>
      </c>
      <c r="S140" s="43"/>
      <c r="T140" s="46" t="str">
        <f>IF(AND(NOT(ISBLANK(S140)),Dashboard!F82&gt;0), S140/Dashboard!F82, "")</f>
        <v/>
      </c>
      <c r="U140" s="43"/>
      <c r="V140" s="46" t="str">
        <f>IF(AND(NOT(ISBLANK(U140)),Dashboard!F83&gt;0), U140/Dashboard!F83, "")</f>
        <v/>
      </c>
      <c r="W140" s="43"/>
      <c r="X140" s="46" t="str">
        <f>IF(AND(NOT(ISBLANK(W140)),Dashboard!F84&gt;0), W140/Dashboard!F84, "")</f>
        <v/>
      </c>
    </row>
    <row r="141" spans="2:24" x14ac:dyDescent="0.35">
      <c r="P141" s="56"/>
      <c r="Q141" s="43"/>
      <c r="R141" s="46" t="str">
        <f>IF(AND(NOT(ISBLANK(Q141)),Dashboard!F16&gt;0), Q141/Dashboard!F16, "")</f>
        <v/>
      </c>
      <c r="S141" s="43"/>
      <c r="T141" s="46" t="str">
        <f>IF(AND(NOT(ISBLANK(S141)),Dashboard!F82&gt;0), S141/Dashboard!F82, "")</f>
        <v/>
      </c>
      <c r="U141" s="43"/>
      <c r="V141" s="46" t="str">
        <f>IF(AND(NOT(ISBLANK(U141)),Dashboard!F83&gt;0), U141/Dashboard!F83, "")</f>
        <v/>
      </c>
      <c r="W141" s="43"/>
      <c r="X141" s="46" t="str">
        <f>IF(AND(NOT(ISBLANK(W141)),Dashboard!F84&gt;0), W141/Dashboard!F84, "")</f>
        <v/>
      </c>
    </row>
    <row r="142" spans="2:24" x14ac:dyDescent="0.35">
      <c r="P142" s="56"/>
      <c r="Q142" s="43"/>
      <c r="R142" s="46" t="str">
        <f>IF(AND(NOT(ISBLANK(Q142)),Dashboard!F16&gt;0), Q142/Dashboard!F16, "")</f>
        <v/>
      </c>
      <c r="S142" s="43"/>
      <c r="T142" s="46" t="str">
        <f>IF(AND(NOT(ISBLANK(S142)),Dashboard!F82&gt;0), S142/Dashboard!F82, "")</f>
        <v/>
      </c>
      <c r="U142" s="43"/>
      <c r="V142" s="46" t="str">
        <f>IF(AND(NOT(ISBLANK(U142)),Dashboard!F83&gt;0), U142/Dashboard!F83, "")</f>
        <v/>
      </c>
      <c r="W142" s="43"/>
      <c r="X142" s="46" t="str">
        <f>IF(AND(NOT(ISBLANK(W142)),Dashboard!F84&gt;0), W142/Dashboard!F84, "")</f>
        <v/>
      </c>
    </row>
    <row r="143" spans="2:24" x14ac:dyDescent="0.35">
      <c r="P143" s="56"/>
      <c r="Q143" s="43"/>
      <c r="R143" s="46" t="str">
        <f>IF(AND(NOT(ISBLANK(Q143)),Dashboard!F16&gt;0), Q143/Dashboard!F16, "")</f>
        <v/>
      </c>
      <c r="S143" s="43"/>
      <c r="T143" s="46" t="str">
        <f>IF(AND(NOT(ISBLANK(S143)),Dashboard!F82&gt;0), S143/Dashboard!F82, "")</f>
        <v/>
      </c>
      <c r="U143" s="43"/>
      <c r="V143" s="46" t="str">
        <f>IF(AND(NOT(ISBLANK(U143)),Dashboard!F83&gt;0), U143/Dashboard!F83, "")</f>
        <v/>
      </c>
      <c r="W143" s="43"/>
      <c r="X143" s="46" t="str">
        <f>IF(AND(NOT(ISBLANK(W143)),Dashboard!F84&gt;0), W143/Dashboard!F84, "")</f>
        <v/>
      </c>
    </row>
    <row r="144" spans="2:24" x14ac:dyDescent="0.35">
      <c r="P144" s="56"/>
      <c r="Q144" s="43"/>
      <c r="R144" s="46" t="str">
        <f>IF(AND(NOT(ISBLANK(Q144)),Dashboard!F16&gt;0), Q144/Dashboard!F16, "")</f>
        <v/>
      </c>
      <c r="S144" s="43"/>
      <c r="T144" s="46" t="str">
        <f>IF(AND(NOT(ISBLANK(S144)),Dashboard!F82&gt;0), S144/Dashboard!F82, "")</f>
        <v/>
      </c>
      <c r="U144" s="43"/>
      <c r="V144" s="46" t="str">
        <f>IF(AND(NOT(ISBLANK(U144)),Dashboard!F83&gt;0), U144/Dashboard!F83, "")</f>
        <v/>
      </c>
      <c r="W144" s="43"/>
      <c r="X144" s="46" t="str">
        <f>IF(AND(NOT(ISBLANK(W144)),Dashboard!F84&gt;0), W144/Dashboard!F84, "")</f>
        <v/>
      </c>
    </row>
    <row r="145" spans="16:24" x14ac:dyDescent="0.35">
      <c r="P145" s="56"/>
      <c r="Q145" s="43"/>
      <c r="R145" s="46" t="str">
        <f>IF(AND(NOT(ISBLANK(Q145)),Dashboard!F16&gt;0), Q145/Dashboard!F16, "")</f>
        <v/>
      </c>
      <c r="S145" s="43"/>
      <c r="T145" s="46" t="str">
        <f>IF(AND(NOT(ISBLANK(S145)),Dashboard!F82&gt;0), S145/Dashboard!F82, "")</f>
        <v/>
      </c>
      <c r="U145" s="43"/>
      <c r="V145" s="46" t="str">
        <f>IF(AND(NOT(ISBLANK(U145)),Dashboard!F83&gt;0), U145/Dashboard!F83, "")</f>
        <v/>
      </c>
      <c r="W145" s="43"/>
      <c r="X145" s="46" t="str">
        <f>IF(AND(NOT(ISBLANK(W145)),Dashboard!F84&gt;0), W145/Dashboard!F84, "")</f>
        <v/>
      </c>
    </row>
    <row r="146" spans="16:24" x14ac:dyDescent="0.35">
      <c r="P146" s="56"/>
      <c r="Q146" s="43"/>
      <c r="R146" s="46" t="str">
        <f>IF(AND(NOT(ISBLANK(Q146)),Dashboard!F16&gt;0), Q146/Dashboard!F16, "")</f>
        <v/>
      </c>
      <c r="S146" s="43"/>
      <c r="T146" s="46" t="str">
        <f>IF(AND(NOT(ISBLANK(S146)),Dashboard!F82&gt;0), S146/Dashboard!F82, "")</f>
        <v/>
      </c>
      <c r="U146" s="43"/>
      <c r="V146" s="46" t="str">
        <f>IF(AND(NOT(ISBLANK(U146)),Dashboard!F83&gt;0), U146/Dashboard!F83, "")</f>
        <v/>
      </c>
      <c r="W146" s="43"/>
      <c r="X146" s="46" t="str">
        <f>IF(AND(NOT(ISBLANK(W146)),Dashboard!F84&gt;0), W146/Dashboard!F84, "")</f>
        <v/>
      </c>
    </row>
    <row r="147" spans="16:24" x14ac:dyDescent="0.35">
      <c r="P147" s="56"/>
      <c r="Q147" s="43"/>
      <c r="R147" s="46" t="str">
        <f>IF(AND(NOT(ISBLANK(Q147)),Dashboard!F16&gt;0), Q147/Dashboard!F16, "")</f>
        <v/>
      </c>
      <c r="S147" s="43"/>
      <c r="T147" s="46" t="str">
        <f>IF(AND(NOT(ISBLANK(S147)),Dashboard!F82&gt;0), S147/Dashboard!F82, "")</f>
        <v/>
      </c>
      <c r="U147" s="43"/>
      <c r="V147" s="46" t="str">
        <f>IF(AND(NOT(ISBLANK(U147)),Dashboard!F83&gt;0), U147/Dashboard!F83, "")</f>
        <v/>
      </c>
      <c r="W147" s="43"/>
      <c r="X147" s="46" t="str">
        <f>IF(AND(NOT(ISBLANK(W147)),Dashboard!F84&gt;0), W147/Dashboard!F84, "")</f>
        <v/>
      </c>
    </row>
    <row r="148" spans="16:24" x14ac:dyDescent="0.35">
      <c r="P148" s="56"/>
      <c r="Q148" s="43"/>
      <c r="R148" s="46" t="str">
        <f>IF(AND(NOT(ISBLANK(Q148)),Dashboard!F16&gt;0), Q148/Dashboard!F16, "")</f>
        <v/>
      </c>
      <c r="S148" s="43"/>
      <c r="T148" s="46" t="str">
        <f>IF(AND(NOT(ISBLANK(S148)),Dashboard!F82&gt;0), S148/Dashboard!F82, "")</f>
        <v/>
      </c>
      <c r="U148" s="43"/>
      <c r="V148" s="46" t="str">
        <f>IF(AND(NOT(ISBLANK(U148)),Dashboard!F83&gt;0), U148/Dashboard!F83, "")</f>
        <v/>
      </c>
      <c r="W148" s="43"/>
      <c r="X148" s="46" t="str">
        <f>IF(AND(NOT(ISBLANK(W148)),Dashboard!F84&gt;0), W148/Dashboard!F84, "")</f>
        <v/>
      </c>
    </row>
    <row r="149" spans="16:24" x14ac:dyDescent="0.35">
      <c r="P149" s="56"/>
      <c r="Q149" s="43"/>
      <c r="R149" s="46" t="str">
        <f>IF(AND(NOT(ISBLANK(Q149)),Dashboard!F16&gt;0), Q149/Dashboard!F16, "")</f>
        <v/>
      </c>
      <c r="S149" s="43"/>
      <c r="T149" s="46" t="str">
        <f>IF(AND(NOT(ISBLANK(S149)),Dashboard!F82&gt;0), S149/Dashboard!F82, "")</f>
        <v/>
      </c>
      <c r="U149" s="43"/>
      <c r="V149" s="46" t="str">
        <f>IF(AND(NOT(ISBLANK(U149)),Dashboard!F83&gt;0), U149/Dashboard!F83, "")</f>
        <v/>
      </c>
      <c r="W149" s="43"/>
      <c r="X149" s="46" t="str">
        <f>IF(AND(NOT(ISBLANK(W149)),Dashboard!F84&gt;0), W149/Dashboard!F84, "")</f>
        <v/>
      </c>
    </row>
    <row r="150" spans="16:24" x14ac:dyDescent="0.35">
      <c r="P150" s="56"/>
      <c r="Q150" s="43"/>
      <c r="R150" s="46" t="str">
        <f>IF(AND(NOT(ISBLANK(Q150)),Dashboard!F16&gt;0), Q150/Dashboard!F16, "")</f>
        <v/>
      </c>
      <c r="S150" s="43"/>
      <c r="T150" s="46" t="str">
        <f>IF(AND(NOT(ISBLANK(S150)),Dashboard!F82&gt;0), S150/Dashboard!F82, "")</f>
        <v/>
      </c>
      <c r="U150" s="43"/>
      <c r="V150" s="46" t="str">
        <f>IF(AND(NOT(ISBLANK(U150)),Dashboard!F83&gt;0), U150/Dashboard!F83, "")</f>
        <v/>
      </c>
      <c r="W150" s="43"/>
      <c r="X150" s="46" t="str">
        <f>IF(AND(NOT(ISBLANK(W150)),Dashboard!F84&gt;0), W150/Dashboard!F84, "")</f>
        <v/>
      </c>
    </row>
    <row r="151" spans="16:24" x14ac:dyDescent="0.35">
      <c r="P151" s="56"/>
      <c r="Q151" s="43"/>
      <c r="R151" s="46" t="str">
        <f>IF(AND(NOT(ISBLANK(Q151)),Dashboard!F16&gt;0), Q151/Dashboard!F16, "")</f>
        <v/>
      </c>
      <c r="S151" s="43"/>
      <c r="T151" s="46" t="str">
        <f>IF(AND(NOT(ISBLANK(S151)),Dashboard!F82&gt;0), S151/Dashboard!F82, "")</f>
        <v/>
      </c>
      <c r="U151" s="43"/>
      <c r="V151" s="46" t="str">
        <f>IF(AND(NOT(ISBLANK(U151)),Dashboard!F83&gt;0), U151/Dashboard!F83, "")</f>
        <v/>
      </c>
      <c r="W151" s="43"/>
      <c r="X151" s="46" t="str">
        <f>IF(AND(NOT(ISBLANK(W151)),Dashboard!F84&gt;0), W151/Dashboard!F84, "")</f>
        <v/>
      </c>
    </row>
    <row r="152" spans="16:24" x14ac:dyDescent="0.35">
      <c r="P152" s="56"/>
      <c r="Q152" s="43"/>
      <c r="R152" s="46" t="str">
        <f>IF(AND(NOT(ISBLANK(Q152)),Dashboard!F16&gt;0), Q152/Dashboard!F16, "")</f>
        <v/>
      </c>
      <c r="S152" s="43"/>
      <c r="T152" s="46" t="str">
        <f>IF(AND(NOT(ISBLANK(S152)),Dashboard!F82&gt;0), S152/Dashboard!F82, "")</f>
        <v/>
      </c>
      <c r="U152" s="43"/>
      <c r="V152" s="46" t="str">
        <f>IF(AND(NOT(ISBLANK(U152)),Dashboard!F83&gt;0), U152/Dashboard!F83, "")</f>
        <v/>
      </c>
      <c r="W152" s="43"/>
      <c r="X152" s="46" t="str">
        <f>IF(AND(NOT(ISBLANK(W152)),Dashboard!F84&gt;0), W152/Dashboard!F84, "")</f>
        <v/>
      </c>
    </row>
    <row r="153" spans="16:24" x14ac:dyDescent="0.35">
      <c r="P153" s="56"/>
      <c r="Q153" s="43"/>
      <c r="R153" s="46" t="str">
        <f>IF(AND(NOT(ISBLANK(Q153)),Dashboard!F16&gt;0), Q153/Dashboard!F16, "")</f>
        <v/>
      </c>
      <c r="S153" s="43"/>
      <c r="T153" s="46" t="str">
        <f>IF(AND(NOT(ISBLANK(S153)),Dashboard!F82&gt;0), S153/Dashboard!F82, "")</f>
        <v/>
      </c>
      <c r="U153" s="43"/>
      <c r="V153" s="46" t="str">
        <f>IF(AND(NOT(ISBLANK(U153)),Dashboard!F83&gt;0), U153/Dashboard!F83, "")</f>
        <v/>
      </c>
      <c r="W153" s="43"/>
      <c r="X153" s="46" t="str">
        <f>IF(AND(NOT(ISBLANK(W153)),Dashboard!F84&gt;0), W153/Dashboard!F84, "")</f>
        <v/>
      </c>
    </row>
    <row r="154" spans="16:24" x14ac:dyDescent="0.35">
      <c r="P154" s="56"/>
      <c r="Q154" s="43"/>
      <c r="R154" s="46" t="str">
        <f>IF(AND(NOT(ISBLANK(Q154)),Dashboard!F16&gt;0), Q154/Dashboard!F16, "")</f>
        <v/>
      </c>
      <c r="S154" s="43"/>
      <c r="T154" s="46" t="str">
        <f>IF(AND(NOT(ISBLANK(S154)),Dashboard!F82&gt;0), S154/Dashboard!F82, "")</f>
        <v/>
      </c>
      <c r="U154" s="43"/>
      <c r="V154" s="46" t="str">
        <f>IF(AND(NOT(ISBLANK(U154)),Dashboard!F83&gt;0), U154/Dashboard!F83, "")</f>
        <v/>
      </c>
      <c r="W154" s="43"/>
      <c r="X154" s="46" t="str">
        <f>IF(AND(NOT(ISBLANK(W154)),Dashboard!F84&gt;0), W154/Dashboard!F84, "")</f>
        <v/>
      </c>
    </row>
    <row r="155" spans="16:24" x14ac:dyDescent="0.35">
      <c r="P155" s="56"/>
      <c r="Q155" s="43"/>
      <c r="R155" s="46" t="str">
        <f>IF(AND(NOT(ISBLANK(Q155)),Dashboard!F16&gt;0), Q155/Dashboard!F16, "")</f>
        <v/>
      </c>
      <c r="S155" s="43"/>
      <c r="T155" s="46" t="str">
        <f>IF(AND(NOT(ISBLANK(S155)),Dashboard!F82&gt;0), S155/Dashboard!F82, "")</f>
        <v/>
      </c>
      <c r="U155" s="43"/>
      <c r="V155" s="46" t="str">
        <f>IF(AND(NOT(ISBLANK(U155)),Dashboard!F83&gt;0), U155/Dashboard!F83, "")</f>
        <v/>
      </c>
      <c r="W155" s="43"/>
      <c r="X155" s="46" t="str">
        <f>IF(AND(NOT(ISBLANK(W155)),Dashboard!F84&gt;0), W155/Dashboard!F84, "")</f>
        <v/>
      </c>
    </row>
    <row r="156" spans="16:24" x14ac:dyDescent="0.35">
      <c r="P156" s="56"/>
      <c r="Q156" s="43"/>
      <c r="R156" s="46" t="str">
        <f>IF(AND(NOT(ISBLANK(Q156)),Dashboard!F16&gt;0), Q156/Dashboard!F16, "")</f>
        <v/>
      </c>
      <c r="S156" s="43"/>
      <c r="T156" s="46" t="str">
        <f>IF(AND(NOT(ISBLANK(S156)),Dashboard!F82&gt;0), S156/Dashboard!F82, "")</f>
        <v/>
      </c>
      <c r="U156" s="43"/>
      <c r="V156" s="46" t="str">
        <f>IF(AND(NOT(ISBLANK(U156)),Dashboard!F83&gt;0), U156/Dashboard!F83, "")</f>
        <v/>
      </c>
      <c r="W156" s="43"/>
      <c r="X156" s="46" t="str">
        <f>IF(AND(NOT(ISBLANK(W156)),Dashboard!F84&gt;0), W156/Dashboard!F84, "")</f>
        <v/>
      </c>
    </row>
    <row r="157" spans="16:24" x14ac:dyDescent="0.35">
      <c r="P157" s="56"/>
      <c r="Q157" s="43"/>
      <c r="R157" s="46" t="str">
        <f>IF(AND(NOT(ISBLANK(Q157)),Dashboard!F16&gt;0), Q157/Dashboard!F16, "")</f>
        <v/>
      </c>
      <c r="S157" s="43"/>
      <c r="T157" s="46" t="str">
        <f>IF(AND(NOT(ISBLANK(S157)),Dashboard!F82&gt;0), S157/Dashboard!F82, "")</f>
        <v/>
      </c>
      <c r="U157" s="43"/>
      <c r="V157" s="46" t="str">
        <f>IF(AND(NOT(ISBLANK(U157)),Dashboard!F83&gt;0), U157/Dashboard!F83, "")</f>
        <v/>
      </c>
      <c r="W157" s="43"/>
      <c r="X157" s="46" t="str">
        <f>IF(AND(NOT(ISBLANK(W157)),Dashboard!F84&gt;0), W157/Dashboard!F84, "")</f>
        <v/>
      </c>
    </row>
    <row r="158" spans="16:24" x14ac:dyDescent="0.35">
      <c r="P158" s="56"/>
      <c r="Q158" s="43"/>
      <c r="R158" s="46" t="str">
        <f>IF(AND(NOT(ISBLANK(Q158)),Dashboard!F16&gt;0), Q158/Dashboard!F16, "")</f>
        <v/>
      </c>
      <c r="S158" s="43"/>
      <c r="T158" s="46" t="str">
        <f>IF(AND(NOT(ISBLANK(S158)),Dashboard!F82&gt;0), S158/Dashboard!F82, "")</f>
        <v/>
      </c>
      <c r="U158" s="43"/>
      <c r="V158" s="46" t="str">
        <f>IF(AND(NOT(ISBLANK(U158)),Dashboard!F83&gt;0), U158/Dashboard!F83, "")</f>
        <v/>
      </c>
      <c r="W158" s="43"/>
      <c r="X158" s="46" t="str">
        <f>IF(AND(NOT(ISBLANK(W158)),Dashboard!F84&gt;0), W158/Dashboard!F84, "")</f>
        <v/>
      </c>
    </row>
    <row r="159" spans="16:24" x14ac:dyDescent="0.35">
      <c r="P159" s="56"/>
      <c r="Q159" s="43"/>
      <c r="R159" s="46" t="str">
        <f>IF(AND(NOT(ISBLANK(Q159)),Dashboard!F16&gt;0), Q159/Dashboard!F16, "")</f>
        <v/>
      </c>
      <c r="S159" s="43"/>
      <c r="T159" s="46" t="str">
        <f>IF(AND(NOT(ISBLANK(S159)),Dashboard!F82&gt;0), S159/Dashboard!F82, "")</f>
        <v/>
      </c>
      <c r="U159" s="43"/>
      <c r="V159" s="46" t="str">
        <f>IF(AND(NOT(ISBLANK(U159)),Dashboard!F83&gt;0), U159/Dashboard!F83, "")</f>
        <v/>
      </c>
      <c r="W159" s="43"/>
      <c r="X159" s="46" t="str">
        <f>IF(AND(NOT(ISBLANK(W159)),Dashboard!F84&gt;0), W159/Dashboard!F84, "")</f>
        <v/>
      </c>
    </row>
    <row r="160" spans="16:24" x14ac:dyDescent="0.35">
      <c r="P160" s="56"/>
      <c r="Q160" s="43"/>
      <c r="R160" s="46" t="str">
        <f>IF(AND(NOT(ISBLANK(Q160)),Dashboard!F16&gt;0), Q160/Dashboard!F16, "")</f>
        <v/>
      </c>
      <c r="S160" s="43"/>
      <c r="T160" s="46" t="str">
        <f>IF(AND(NOT(ISBLANK(S160)),Dashboard!F82&gt;0), S160/Dashboard!F82, "")</f>
        <v/>
      </c>
      <c r="U160" s="43"/>
      <c r="V160" s="46" t="str">
        <f>IF(AND(NOT(ISBLANK(U160)),Dashboard!F83&gt;0), U160/Dashboard!F83, "")</f>
        <v/>
      </c>
      <c r="W160" s="43"/>
      <c r="X160" s="46" t="str">
        <f>IF(AND(NOT(ISBLANK(W160)),Dashboard!F84&gt;0), W160/Dashboard!F84, "")</f>
        <v/>
      </c>
    </row>
    <row r="161" spans="2:24" x14ac:dyDescent="0.35">
      <c r="P161" s="56"/>
      <c r="Q161" s="43"/>
      <c r="R161" s="46" t="str">
        <f>IF(AND(NOT(ISBLANK(Q161)),Dashboard!F16&gt;0), Q161/Dashboard!F16, "")</f>
        <v/>
      </c>
      <c r="S161" s="43"/>
      <c r="T161" s="46" t="str">
        <f>IF(AND(NOT(ISBLANK(S161)),Dashboard!F82&gt;0), S161/Dashboard!F82, "")</f>
        <v/>
      </c>
      <c r="U161" s="43"/>
      <c r="V161" s="46" t="str">
        <f>IF(AND(NOT(ISBLANK(U161)),Dashboard!F83&gt;0), U161/Dashboard!F83, "")</f>
        <v/>
      </c>
      <c r="W161" s="43"/>
      <c r="X161" s="46" t="str">
        <f>IF(AND(NOT(ISBLANK(W161)),Dashboard!F84&gt;0), W161/Dashboard!F84, "")</f>
        <v/>
      </c>
    </row>
    <row r="162" spans="2:24" x14ac:dyDescent="0.35">
      <c r="P162" s="56"/>
      <c r="Q162" s="43"/>
      <c r="R162" s="46" t="str">
        <f>IF(AND(NOT(ISBLANK(Q162)),Dashboard!F16&gt;0), Q162/Dashboard!F16, "")</f>
        <v/>
      </c>
      <c r="S162" s="43"/>
      <c r="T162" s="46" t="str">
        <f>IF(AND(NOT(ISBLANK(S162)),Dashboard!F82&gt;0), S162/Dashboard!F82, "")</f>
        <v/>
      </c>
      <c r="U162" s="43"/>
      <c r="V162" s="46" t="str">
        <f>IF(AND(NOT(ISBLANK(U162)),Dashboard!F83&gt;0), U162/Dashboard!F83, "")</f>
        <v/>
      </c>
      <c r="W162" s="43"/>
      <c r="X162" s="46" t="str">
        <f>IF(AND(NOT(ISBLANK(W162)),Dashboard!F84&gt;0), W162/Dashboard!F84, "")</f>
        <v/>
      </c>
    </row>
    <row r="163" spans="2:24" x14ac:dyDescent="0.35">
      <c r="P163" s="56"/>
      <c r="Q163" s="43"/>
      <c r="R163" s="46" t="str">
        <f>IF(AND(NOT(ISBLANK(Q163)),Dashboard!F16&gt;0), Q163/Dashboard!F16, "")</f>
        <v/>
      </c>
      <c r="S163" s="43"/>
      <c r="T163" s="46" t="str">
        <f>IF(AND(NOT(ISBLANK(S163)),Dashboard!F82&gt;0), S163/Dashboard!F82, "")</f>
        <v/>
      </c>
      <c r="U163" s="43"/>
      <c r="V163" s="46" t="str">
        <f>IF(AND(NOT(ISBLANK(U163)),Dashboard!F83&gt;0), U163/Dashboard!F83, "")</f>
        <v/>
      </c>
      <c r="W163" s="43"/>
      <c r="X163" s="46" t="str">
        <f>IF(AND(NOT(ISBLANK(W163)),Dashboard!F84&gt;0), W163/Dashboard!F84, "")</f>
        <v/>
      </c>
    </row>
    <row r="164" spans="2:24" x14ac:dyDescent="0.35">
      <c r="P164" s="56"/>
      <c r="Q164" s="43"/>
      <c r="R164" s="46" t="str">
        <f>IF(AND(NOT(ISBLANK(Q164)),Dashboard!F16&gt;0), Q164/Dashboard!F16, "")</f>
        <v/>
      </c>
      <c r="S164" s="43"/>
      <c r="T164" s="46" t="str">
        <f>IF(AND(NOT(ISBLANK(S164)),Dashboard!F82&gt;0), S164/Dashboard!F82, "")</f>
        <v/>
      </c>
      <c r="U164" s="43"/>
      <c r="V164" s="46" t="str">
        <f>IF(AND(NOT(ISBLANK(U164)),Dashboard!F83&gt;0), U164/Dashboard!F83, "")</f>
        <v/>
      </c>
      <c r="W164" s="43"/>
      <c r="X164" s="46" t="str">
        <f>IF(AND(NOT(ISBLANK(W164)),Dashboard!F84&gt;0), W164/Dashboard!F84, "")</f>
        <v/>
      </c>
    </row>
    <row r="165" spans="2:24" x14ac:dyDescent="0.35">
      <c r="P165" s="56"/>
      <c r="Q165" s="43"/>
      <c r="R165" s="46" t="str">
        <f>IF(AND(NOT(ISBLANK(Q165)),Dashboard!F16&gt;0), Q165/Dashboard!F16, "")</f>
        <v/>
      </c>
      <c r="S165" s="43"/>
      <c r="T165" s="46" t="str">
        <f>IF(AND(NOT(ISBLANK(S165)),Dashboard!F82&gt;0), S165/Dashboard!F82, "")</f>
        <v/>
      </c>
      <c r="U165" s="43"/>
      <c r="V165" s="46" t="str">
        <f>IF(AND(NOT(ISBLANK(U165)),Dashboard!F83&gt;0), U165/Dashboard!F83, "")</f>
        <v/>
      </c>
      <c r="W165" s="43"/>
      <c r="X165" s="46" t="str">
        <f>IF(AND(NOT(ISBLANK(W165)),Dashboard!F84&gt;0), W165/Dashboard!F84, "")</f>
        <v/>
      </c>
    </row>
    <row r="166" spans="2:24" x14ac:dyDescent="0.35">
      <c r="P166" s="56"/>
      <c r="Q166" s="43"/>
      <c r="R166" s="46" t="str">
        <f>IF(AND(NOT(ISBLANK(Q166)),Dashboard!F16&gt;0), Q166/Dashboard!F16, "")</f>
        <v/>
      </c>
      <c r="S166" s="43"/>
      <c r="T166" s="46" t="str">
        <f>IF(AND(NOT(ISBLANK(S166)),Dashboard!F82&gt;0), S166/Dashboard!F82, "")</f>
        <v/>
      </c>
      <c r="U166" s="43"/>
      <c r="V166" s="46" t="str">
        <f>IF(AND(NOT(ISBLANK(U166)),Dashboard!F83&gt;0), U166/Dashboard!F83, "")</f>
        <v/>
      </c>
      <c r="W166" s="43"/>
      <c r="X166" s="46" t="str">
        <f>IF(AND(NOT(ISBLANK(W166)),Dashboard!F84&gt;0), W166/Dashboard!F84, "")</f>
        <v/>
      </c>
    </row>
    <row r="167" spans="2:24" x14ac:dyDescent="0.35">
      <c r="P167" s="56"/>
      <c r="Q167" s="43"/>
      <c r="R167" s="46" t="str">
        <f>IF(AND(NOT(ISBLANK(Q167)),Dashboard!F16&gt;0), Q167/Dashboard!F16, "")</f>
        <v/>
      </c>
      <c r="S167" s="43"/>
      <c r="T167" s="46" t="str">
        <f>IF(AND(NOT(ISBLANK(S167)),Dashboard!F82&gt;0), S167/Dashboard!F82, "")</f>
        <v/>
      </c>
      <c r="U167" s="43"/>
      <c r="V167" s="46" t="str">
        <f>IF(AND(NOT(ISBLANK(U167)),Dashboard!F83&gt;0), U167/Dashboard!F83, "")</f>
        <v/>
      </c>
      <c r="W167" s="43"/>
      <c r="X167" s="46" t="str">
        <f>IF(AND(NOT(ISBLANK(W167)),Dashboard!F84&gt;0), W167/Dashboard!F84, "")</f>
        <v/>
      </c>
    </row>
    <row r="168" spans="2:24" x14ac:dyDescent="0.35">
      <c r="P168" s="56"/>
      <c r="Q168" s="43"/>
      <c r="R168" s="46" t="str">
        <f>IF(AND(NOT(ISBLANK(Q168)),Dashboard!F16&gt;0), Q168/Dashboard!F16, "")</f>
        <v/>
      </c>
      <c r="S168" s="43"/>
      <c r="T168" s="46" t="str">
        <f>IF(AND(NOT(ISBLANK(S168)),Dashboard!F82&gt;0), S168/Dashboard!F82, "")</f>
        <v/>
      </c>
      <c r="U168" s="43"/>
      <c r="V168" s="46" t="str">
        <f>IF(AND(NOT(ISBLANK(U168)),Dashboard!F83&gt;0), U168/Dashboard!F83, "")</f>
        <v/>
      </c>
      <c r="W168" s="43"/>
      <c r="X168" s="46" t="str">
        <f>IF(AND(NOT(ISBLANK(W168)),Dashboard!F84&gt;0), W168/Dashboard!F84, "")</f>
        <v/>
      </c>
    </row>
    <row r="173" spans="2:24" ht="21" x14ac:dyDescent="0.5">
      <c r="B173" s="40" t="s">
        <v>437</v>
      </c>
      <c r="P173" s="57" t="s">
        <v>438</v>
      </c>
    </row>
    <row r="175" spans="2:24" ht="45" customHeight="1" x14ac:dyDescent="0.35">
      <c r="B175" s="90" t="s">
        <v>439</v>
      </c>
      <c r="C175" s="83"/>
      <c r="D175" s="83"/>
      <c r="E175" s="83"/>
      <c r="F175" s="83"/>
      <c r="P175" s="90" t="s">
        <v>440</v>
      </c>
      <c r="Q175" s="83"/>
      <c r="R175" s="83"/>
      <c r="S175" s="83"/>
      <c r="T175" s="83"/>
      <c r="U175" s="83"/>
    </row>
    <row r="176" spans="2:24" ht="35" customHeight="1" x14ac:dyDescent="0.35">
      <c r="P176" s="87" t="s">
        <v>441</v>
      </c>
      <c r="Q176" s="87"/>
      <c r="R176" s="87" t="s">
        <v>442</v>
      </c>
      <c r="S176" s="87"/>
      <c r="T176" s="87"/>
    </row>
    <row r="177" spans="16:22" ht="30" customHeight="1" x14ac:dyDescent="0.35">
      <c r="P177" s="91">
        <v>0</v>
      </c>
      <c r="Q177" s="92"/>
      <c r="R177" s="93" t="s">
        <v>443</v>
      </c>
      <c r="S177" s="94"/>
      <c r="T177" s="94"/>
    </row>
    <row r="180" spans="16:22" ht="25" customHeight="1" x14ac:dyDescent="0.35">
      <c r="P180" s="66" t="s">
        <v>426</v>
      </c>
      <c r="Q180" s="66" t="s">
        <v>444</v>
      </c>
      <c r="R180" s="66" t="s">
        <v>445</v>
      </c>
      <c r="S180" s="95" t="s">
        <v>8</v>
      </c>
      <c r="T180" s="95"/>
      <c r="U180" s="95"/>
      <c r="V180" s="83"/>
    </row>
    <row r="181" spans="16:22" ht="20" customHeight="1" x14ac:dyDescent="0.35">
      <c r="P181" s="68"/>
      <c r="Q181" s="69"/>
      <c r="R181" s="70" t="str">
        <f>IF(AND(NOT(ISBLANK(Q181)), Dashboard!$P177&gt;0), Q181/Dashboard!$P177, "")</f>
        <v/>
      </c>
      <c r="S181" s="96"/>
      <c r="T181" s="97"/>
      <c r="U181" s="97"/>
      <c r="V181" s="97"/>
    </row>
    <row r="182" spans="16:22" ht="20" customHeight="1" x14ac:dyDescent="0.35">
      <c r="P182" s="68"/>
      <c r="Q182" s="69"/>
      <c r="R182" s="70" t="str">
        <f>IF(AND(NOT(ISBLANK(Q182)), Dashboard!$P177&gt;0), Q182/Dashboard!$P177, "")</f>
        <v/>
      </c>
      <c r="S182" s="96"/>
      <c r="T182" s="97"/>
      <c r="U182" s="97"/>
      <c r="V182" s="97"/>
    </row>
    <row r="183" spans="16:22" ht="20" customHeight="1" x14ac:dyDescent="0.35">
      <c r="P183" s="68"/>
      <c r="Q183" s="69"/>
      <c r="R183" s="70" t="str">
        <f>IF(AND(NOT(ISBLANK(Q183)), Dashboard!$P177&gt;0), Q183/Dashboard!$P177, "")</f>
        <v/>
      </c>
      <c r="S183" s="96"/>
      <c r="T183" s="97"/>
      <c r="U183" s="97"/>
      <c r="V183" s="97"/>
    </row>
    <row r="184" spans="16:22" ht="20" customHeight="1" x14ac:dyDescent="0.35">
      <c r="P184" s="68"/>
      <c r="Q184" s="69"/>
      <c r="R184" s="70" t="str">
        <f>IF(AND(NOT(ISBLANK(Q184)), Dashboard!$P177&gt;0), Q184/Dashboard!$P177, "")</f>
        <v/>
      </c>
      <c r="S184" s="96"/>
      <c r="T184" s="97"/>
      <c r="U184" s="97"/>
      <c r="V184" s="97"/>
    </row>
    <row r="185" spans="16:22" ht="20" customHeight="1" x14ac:dyDescent="0.35">
      <c r="P185" s="68"/>
      <c r="Q185" s="69"/>
      <c r="R185" s="70" t="str">
        <f>IF(AND(NOT(ISBLANK(Q185)), Dashboard!$P177&gt;0), Q185/Dashboard!$P177, "")</f>
        <v/>
      </c>
      <c r="S185" s="96"/>
      <c r="T185" s="97"/>
      <c r="U185" s="97"/>
      <c r="V185" s="97"/>
    </row>
    <row r="186" spans="16:22" ht="20" customHeight="1" x14ac:dyDescent="0.35">
      <c r="P186" s="68"/>
      <c r="Q186" s="69"/>
      <c r="R186" s="70" t="str">
        <f>IF(AND(NOT(ISBLANK(Q186)), Dashboard!$P177&gt;0), Q186/Dashboard!$P177, "")</f>
        <v/>
      </c>
      <c r="S186" s="96"/>
      <c r="T186" s="97"/>
      <c r="U186" s="97"/>
      <c r="V186" s="97"/>
    </row>
    <row r="187" spans="16:22" ht="20" customHeight="1" x14ac:dyDescent="0.35">
      <c r="P187" s="68"/>
      <c r="Q187" s="69"/>
      <c r="R187" s="70" t="str">
        <f>IF(AND(NOT(ISBLANK(Q187)), Dashboard!$P177&gt;0), Q187/Dashboard!$P177, "")</f>
        <v/>
      </c>
      <c r="S187" s="96"/>
      <c r="T187" s="97"/>
      <c r="U187" s="97"/>
      <c r="V187" s="97"/>
    </row>
    <row r="188" spans="16:22" ht="20" customHeight="1" x14ac:dyDescent="0.35">
      <c r="P188" s="68"/>
      <c r="Q188" s="69"/>
      <c r="R188" s="70" t="str">
        <f>IF(AND(NOT(ISBLANK(Q188)), Dashboard!$P177&gt;0), Q188/Dashboard!$P177, "")</f>
        <v/>
      </c>
      <c r="S188" s="96"/>
      <c r="T188" s="97"/>
      <c r="U188" s="97"/>
      <c r="V188" s="97"/>
    </row>
    <row r="189" spans="16:22" ht="20" customHeight="1" x14ac:dyDescent="0.35">
      <c r="P189" s="68"/>
      <c r="Q189" s="69"/>
      <c r="R189" s="70" t="str">
        <f>IF(AND(NOT(ISBLANK(Q189)), Dashboard!$P177&gt;0), Q189/Dashboard!$P177, "")</f>
        <v/>
      </c>
      <c r="S189" s="96"/>
      <c r="T189" s="97"/>
      <c r="U189" s="97"/>
      <c r="V189" s="97"/>
    </row>
    <row r="190" spans="16:22" ht="20" customHeight="1" x14ac:dyDescent="0.35">
      <c r="P190" s="68"/>
      <c r="Q190" s="69"/>
      <c r="R190" s="70" t="str">
        <f>IF(AND(NOT(ISBLANK(Q190)), Dashboard!$P177&gt;0), Q190/Dashboard!$P177, "")</f>
        <v/>
      </c>
      <c r="S190" s="96"/>
      <c r="T190" s="97"/>
      <c r="U190" s="97"/>
      <c r="V190" s="97"/>
    </row>
    <row r="191" spans="16:22" ht="20" customHeight="1" x14ac:dyDescent="0.35">
      <c r="P191" s="68"/>
      <c r="Q191" s="69"/>
      <c r="R191" s="70" t="str">
        <f>IF(AND(NOT(ISBLANK(Q191)), Dashboard!$P177&gt;0), Q191/Dashboard!$P177, "")</f>
        <v/>
      </c>
      <c r="S191" s="96"/>
      <c r="T191" s="97"/>
      <c r="U191" s="97"/>
      <c r="V191" s="97"/>
    </row>
    <row r="192" spans="16:22" ht="20" customHeight="1" x14ac:dyDescent="0.35">
      <c r="P192" s="68"/>
      <c r="Q192" s="69"/>
      <c r="R192" s="70" t="str">
        <f>IF(AND(NOT(ISBLANK(Q192)), Dashboard!$P177&gt;0), Q192/Dashboard!$P177, "")</f>
        <v/>
      </c>
      <c r="S192" s="96"/>
      <c r="T192" s="97"/>
      <c r="U192" s="97"/>
      <c r="V192" s="97"/>
    </row>
    <row r="193" spans="2:22" ht="20" customHeight="1" x14ac:dyDescent="0.35">
      <c r="P193" s="68"/>
      <c r="Q193" s="69"/>
      <c r="R193" s="70" t="str">
        <f>IF(AND(NOT(ISBLANK(Q193)), Dashboard!$P177&gt;0), Q193/Dashboard!$P177, "")</f>
        <v/>
      </c>
      <c r="S193" s="96"/>
      <c r="T193" s="97"/>
      <c r="U193" s="97"/>
      <c r="V193" s="97"/>
    </row>
    <row r="194" spans="2:22" ht="20" customHeight="1" x14ac:dyDescent="0.35">
      <c r="P194" s="68"/>
      <c r="Q194" s="69"/>
      <c r="R194" s="70" t="str">
        <f>IF(AND(NOT(ISBLANK(Q194)), Dashboard!$P177&gt;0), Q194/Dashboard!$P177, "")</f>
        <v/>
      </c>
      <c r="S194" s="96"/>
      <c r="T194" s="97"/>
      <c r="U194" s="97"/>
      <c r="V194" s="97"/>
    </row>
    <row r="195" spans="2:22" ht="20" customHeight="1" x14ac:dyDescent="0.35">
      <c r="P195" s="68"/>
      <c r="Q195" s="69"/>
      <c r="R195" s="70" t="str">
        <f>IF(AND(NOT(ISBLANK(Q195)), Dashboard!$P177&gt;0), Q195/Dashboard!$P177, "")</f>
        <v/>
      </c>
      <c r="S195" s="96"/>
      <c r="T195" s="97"/>
      <c r="U195" s="97"/>
      <c r="V195" s="97"/>
    </row>
    <row r="196" spans="2:22" ht="20" customHeight="1" x14ac:dyDescent="0.35">
      <c r="P196" s="68"/>
      <c r="Q196" s="69"/>
      <c r="R196" s="70" t="str">
        <f>IF(AND(NOT(ISBLANK(Q196)), Dashboard!$P177&gt;0), Q196/Dashboard!$P177, "")</f>
        <v/>
      </c>
      <c r="S196" s="96"/>
      <c r="T196" s="97"/>
      <c r="U196" s="97"/>
      <c r="V196" s="97"/>
    </row>
    <row r="197" spans="2:22" ht="20" customHeight="1" x14ac:dyDescent="0.35">
      <c r="P197" s="68"/>
      <c r="Q197" s="69"/>
      <c r="R197" s="70" t="str">
        <f>IF(AND(NOT(ISBLANK(Q197)), Dashboard!$P177&gt;0), Q197/Dashboard!$P177, "")</f>
        <v/>
      </c>
      <c r="S197" s="96"/>
      <c r="T197" s="97"/>
      <c r="U197" s="97"/>
      <c r="V197" s="97"/>
    </row>
    <row r="198" spans="2:22" ht="20" customHeight="1" x14ac:dyDescent="0.35">
      <c r="P198" s="68"/>
      <c r="Q198" s="69"/>
      <c r="R198" s="70" t="str">
        <f>IF(AND(NOT(ISBLANK(Q198)), Dashboard!$P177&gt;0), Q198/Dashboard!$P177, "")</f>
        <v/>
      </c>
      <c r="S198" s="96"/>
      <c r="T198" s="97"/>
      <c r="U198" s="97"/>
      <c r="V198" s="97"/>
    </row>
    <row r="199" spans="2:22" ht="20" customHeight="1" x14ac:dyDescent="0.35">
      <c r="P199" s="68"/>
      <c r="Q199" s="69"/>
      <c r="R199" s="70" t="str">
        <f>IF(AND(NOT(ISBLANK(Q199)), Dashboard!$P177&gt;0), Q199/Dashboard!$P177, "")</f>
        <v/>
      </c>
      <c r="S199" s="96"/>
      <c r="T199" s="97"/>
      <c r="U199" s="97"/>
      <c r="V199" s="97"/>
    </row>
    <row r="200" spans="2:22" ht="20" customHeight="1" x14ac:dyDescent="0.35">
      <c r="P200" s="68"/>
      <c r="Q200" s="69"/>
      <c r="R200" s="70" t="str">
        <f>IF(AND(NOT(ISBLANK(Q200)), Dashboard!$P177&gt;0), Q200/Dashboard!$P177, "")</f>
        <v/>
      </c>
      <c r="S200" s="96"/>
      <c r="T200" s="97"/>
      <c r="U200" s="97"/>
      <c r="V200" s="97"/>
    </row>
    <row r="204" spans="2:22" ht="32" customHeight="1" x14ac:dyDescent="0.35">
      <c r="B204" s="81" t="s">
        <v>317</v>
      </c>
      <c r="C204" s="81"/>
      <c r="D204" s="81"/>
      <c r="E204" s="81"/>
      <c r="F204" s="81"/>
      <c r="G204" s="81"/>
      <c r="H204" s="81"/>
      <c r="I204" s="81"/>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0:H125">
    <cfRule type="expression" dxfId="32" priority="4">
      <formula>$G120&gt;=0.8</formula>
    </cfRule>
    <cfRule type="expression" dxfId="31" priority="5">
      <formula>AND($G120&gt;=0.5,$G120&lt;0.8)</formula>
    </cfRule>
    <cfRule type="expression" dxfId="30" priority="6">
      <formula>$G120&lt;0.5</formula>
    </cfRule>
  </conditionalFormatting>
  <conditionalFormatting sqref="K120:K125">
    <cfRule type="cellIs" dxfId="29" priority="7" operator="greaterThan">
      <formula>0</formula>
    </cfRule>
  </conditionalFormatting>
  <conditionalFormatting sqref="L120:L125">
    <cfRule type="cellIs" dxfId="28" priority="8" operator="greaterThan">
      <formula>0</formula>
    </cfRule>
  </conditionalFormatting>
  <conditionalFormatting sqref="M120:M125">
    <cfRule type="cellIs" dxfId="27" priority="9" operator="greaterThan">
      <formula>0</formula>
    </cfRule>
  </conditionalFormatting>
  <conditionalFormatting sqref="N120:N125">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0"/>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76" si="0">IF(OR(H2="Implemented",H2="Compensated"),"Resolved",IF(OR(H2="Risk Accepted",H2="N/A"),"Excluded",IF(H2="Testing","Testing","Outstanding")))</f>
        <v>Outstanding</v>
      </c>
      <c r="N2" s="13" t="s">
        <v>21</v>
      </c>
    </row>
    <row r="3" spans="1:14" ht="60" customHeight="1" x14ac:dyDescent="0.35">
      <c r="A3" s="11" t="s">
        <v>25</v>
      </c>
      <c r="B3" s="1" t="s">
        <v>26</v>
      </c>
      <c r="C3" s="2" t="s">
        <v>27</v>
      </c>
      <c r="D3" s="3" t="s">
        <v>28</v>
      </c>
      <c r="E3" s="4" t="s">
        <v>18</v>
      </c>
      <c r="F3" s="4" t="s">
        <v>19</v>
      </c>
      <c r="G3" s="4" t="s">
        <v>20</v>
      </c>
      <c r="H3" s="4" t="s">
        <v>21</v>
      </c>
      <c r="I3" s="5" t="s">
        <v>21</v>
      </c>
      <c r="J3" s="1" t="s">
        <v>29</v>
      </c>
      <c r="K3" s="1" t="s">
        <v>30</v>
      </c>
      <c r="L3" s="1" t="s">
        <v>31</v>
      </c>
      <c r="M3" s="4" t="str">
        <f t="shared" si="0"/>
        <v>Outstanding</v>
      </c>
      <c r="N3" s="13" t="s">
        <v>21</v>
      </c>
    </row>
    <row r="4" spans="1:14" ht="60" customHeight="1" x14ac:dyDescent="0.35">
      <c r="A4" s="11" t="s">
        <v>32</v>
      </c>
      <c r="B4" s="1" t="s">
        <v>33</v>
      </c>
      <c r="C4" s="2" t="s">
        <v>16</v>
      </c>
      <c r="D4" s="3" t="s">
        <v>28</v>
      </c>
      <c r="E4" s="4" t="s">
        <v>18</v>
      </c>
      <c r="F4" s="4" t="s">
        <v>19</v>
      </c>
      <c r="G4" s="4" t="s">
        <v>20</v>
      </c>
      <c r="H4" s="4" t="s">
        <v>21</v>
      </c>
      <c r="I4" s="5" t="s">
        <v>21</v>
      </c>
      <c r="J4" s="1" t="s">
        <v>34</v>
      </c>
      <c r="K4" s="1" t="s">
        <v>35</v>
      </c>
      <c r="L4" s="1" t="s">
        <v>36</v>
      </c>
      <c r="M4" s="4" t="str">
        <f t="shared" si="0"/>
        <v>Outstanding</v>
      </c>
      <c r="N4" s="13" t="s">
        <v>21</v>
      </c>
    </row>
    <row r="5" spans="1:14" ht="60" customHeight="1" x14ac:dyDescent="0.35">
      <c r="A5" s="11" t="s">
        <v>37</v>
      </c>
      <c r="B5" s="1" t="s">
        <v>38</v>
      </c>
      <c r="C5" s="2" t="s">
        <v>27</v>
      </c>
      <c r="D5" s="3" t="s">
        <v>28</v>
      </c>
      <c r="E5" s="4" t="s">
        <v>18</v>
      </c>
      <c r="F5" s="4" t="s">
        <v>19</v>
      </c>
      <c r="G5" s="4" t="s">
        <v>20</v>
      </c>
      <c r="H5" s="4" t="s">
        <v>21</v>
      </c>
      <c r="I5" s="5" t="s">
        <v>21</v>
      </c>
      <c r="J5" s="1" t="s">
        <v>39</v>
      </c>
      <c r="K5" s="1" t="s">
        <v>40</v>
      </c>
      <c r="L5" s="1" t="s">
        <v>41</v>
      </c>
      <c r="M5" s="4" t="str">
        <f t="shared" si="0"/>
        <v>Outstanding</v>
      </c>
      <c r="N5" s="13" t="s">
        <v>21</v>
      </c>
    </row>
    <row r="6" spans="1:14" ht="60" customHeight="1" x14ac:dyDescent="0.35">
      <c r="A6" s="11" t="s">
        <v>42</v>
      </c>
      <c r="B6" s="1" t="s">
        <v>43</v>
      </c>
      <c r="C6" s="2" t="s">
        <v>16</v>
      </c>
      <c r="D6" s="3" t="s">
        <v>28</v>
      </c>
      <c r="E6" s="4" t="s">
        <v>18</v>
      </c>
      <c r="F6" s="4" t="s">
        <v>19</v>
      </c>
      <c r="G6" s="4" t="s">
        <v>20</v>
      </c>
      <c r="H6" s="4" t="s">
        <v>21</v>
      </c>
      <c r="I6" s="5" t="s">
        <v>21</v>
      </c>
      <c r="J6" s="1" t="s">
        <v>44</v>
      </c>
      <c r="K6" s="1" t="s">
        <v>45</v>
      </c>
      <c r="L6" s="1" t="s">
        <v>46</v>
      </c>
      <c r="M6" s="4" t="str">
        <f t="shared" si="0"/>
        <v>Outstanding</v>
      </c>
      <c r="N6" s="13" t="s">
        <v>21</v>
      </c>
    </row>
    <row r="7" spans="1:14" ht="60" customHeight="1" x14ac:dyDescent="0.35">
      <c r="A7" s="11" t="s">
        <v>47</v>
      </c>
      <c r="B7" s="1" t="s">
        <v>48</v>
      </c>
      <c r="C7" s="2" t="s">
        <v>16</v>
      </c>
      <c r="D7" s="3" t="s">
        <v>28</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16</v>
      </c>
      <c r="D8" s="3" t="s">
        <v>28</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16</v>
      </c>
      <c r="D9" s="3" t="s">
        <v>28</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16</v>
      </c>
      <c r="D10" s="3" t="s">
        <v>28</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16</v>
      </c>
      <c r="D11" s="3" t="s">
        <v>28</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16</v>
      </c>
      <c r="D12" s="3" t="s">
        <v>28</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16</v>
      </c>
      <c r="D13" s="3" t="s">
        <v>28</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16</v>
      </c>
      <c r="D14" s="3" t="s">
        <v>28</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16</v>
      </c>
      <c r="D15" s="3" t="s">
        <v>28</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16</v>
      </c>
      <c r="D16" s="3" t="s">
        <v>28</v>
      </c>
      <c r="E16" s="4" t="s">
        <v>18</v>
      </c>
      <c r="F16" s="4" t="s">
        <v>19</v>
      </c>
      <c r="G16" s="4" t="s">
        <v>20</v>
      </c>
      <c r="H16" s="4" t="s">
        <v>21</v>
      </c>
      <c r="I16" s="5" t="s">
        <v>21</v>
      </c>
      <c r="J16" s="1" t="s">
        <v>94</v>
      </c>
      <c r="K16" s="1" t="s">
        <v>90</v>
      </c>
      <c r="L16" s="1" t="s">
        <v>95</v>
      </c>
      <c r="M16" s="4" t="str">
        <f t="shared" si="0"/>
        <v>Outstanding</v>
      </c>
      <c r="N16" s="13" t="s">
        <v>21</v>
      </c>
    </row>
    <row r="17" spans="1:14" ht="60" customHeight="1" x14ac:dyDescent="0.35">
      <c r="A17" s="11" t="s">
        <v>96</v>
      </c>
      <c r="B17" s="1" t="s">
        <v>97</v>
      </c>
      <c r="C17" s="2" t="s">
        <v>16</v>
      </c>
      <c r="D17" s="3" t="s">
        <v>28</v>
      </c>
      <c r="E17" s="4" t="s">
        <v>18</v>
      </c>
      <c r="F17" s="4" t="s">
        <v>19</v>
      </c>
      <c r="G17" s="4" t="s">
        <v>20</v>
      </c>
      <c r="H17" s="4" t="s">
        <v>21</v>
      </c>
      <c r="I17" s="5" t="s">
        <v>21</v>
      </c>
      <c r="J17" s="1" t="s">
        <v>98</v>
      </c>
      <c r="K17" s="1" t="s">
        <v>60</v>
      </c>
      <c r="L17" s="1" t="s">
        <v>99</v>
      </c>
      <c r="M17" s="4" t="str">
        <f t="shared" si="0"/>
        <v>Outstanding</v>
      </c>
      <c r="N17" s="13" t="s">
        <v>21</v>
      </c>
    </row>
    <row r="18" spans="1:14" ht="60" customHeight="1" x14ac:dyDescent="0.35">
      <c r="A18" s="11" t="s">
        <v>100</v>
      </c>
      <c r="B18" s="1" t="s">
        <v>101</v>
      </c>
      <c r="C18" s="2" t="s">
        <v>16</v>
      </c>
      <c r="D18" s="3" t="s">
        <v>28</v>
      </c>
      <c r="E18" s="4" t="s">
        <v>18</v>
      </c>
      <c r="F18" s="4" t="s">
        <v>19</v>
      </c>
      <c r="G18" s="4" t="s">
        <v>20</v>
      </c>
      <c r="H18" s="4" t="s">
        <v>21</v>
      </c>
      <c r="I18" s="5" t="s">
        <v>21</v>
      </c>
      <c r="J18" s="1" t="s">
        <v>102</v>
      </c>
      <c r="K18" s="1" t="s">
        <v>60</v>
      </c>
      <c r="L18" s="1" t="s">
        <v>103</v>
      </c>
      <c r="M18" s="4" t="str">
        <f t="shared" si="0"/>
        <v>Outstanding</v>
      </c>
      <c r="N18" s="13" t="s">
        <v>21</v>
      </c>
    </row>
    <row r="19" spans="1:14" ht="60" customHeight="1" x14ac:dyDescent="0.35">
      <c r="A19" s="11" t="s">
        <v>104</v>
      </c>
      <c r="B19" s="1" t="s">
        <v>105</v>
      </c>
      <c r="C19" s="2" t="s">
        <v>16</v>
      </c>
      <c r="D19" s="3" t="s">
        <v>28</v>
      </c>
      <c r="E19" s="4" t="s">
        <v>18</v>
      </c>
      <c r="F19" s="4" t="s">
        <v>19</v>
      </c>
      <c r="G19" s="4" t="s">
        <v>20</v>
      </c>
      <c r="H19" s="4" t="s">
        <v>21</v>
      </c>
      <c r="I19" s="5" t="s">
        <v>21</v>
      </c>
      <c r="J19" s="1" t="s">
        <v>106</v>
      </c>
      <c r="K19" s="1" t="s">
        <v>70</v>
      </c>
      <c r="L19" s="1" t="s">
        <v>107</v>
      </c>
      <c r="M19" s="4" t="str">
        <f t="shared" si="0"/>
        <v>Outstanding</v>
      </c>
      <c r="N19" s="13" t="s">
        <v>21</v>
      </c>
    </row>
    <row r="20" spans="1:14" ht="60" customHeight="1" x14ac:dyDescent="0.35">
      <c r="A20" s="11" t="s">
        <v>108</v>
      </c>
      <c r="B20" s="1" t="s">
        <v>109</v>
      </c>
      <c r="C20" s="2" t="s">
        <v>16</v>
      </c>
      <c r="D20" s="3" t="s">
        <v>28</v>
      </c>
      <c r="E20" s="4" t="s">
        <v>18</v>
      </c>
      <c r="F20" s="4" t="s">
        <v>19</v>
      </c>
      <c r="G20" s="4" t="s">
        <v>20</v>
      </c>
      <c r="H20" s="4" t="s">
        <v>21</v>
      </c>
      <c r="I20" s="5" t="s">
        <v>21</v>
      </c>
      <c r="J20" s="1" t="s">
        <v>110</v>
      </c>
      <c r="K20" s="1" t="s">
        <v>70</v>
      </c>
      <c r="L20" s="1" t="s">
        <v>111</v>
      </c>
      <c r="M20" s="4" t="str">
        <f t="shared" si="0"/>
        <v>Outstanding</v>
      </c>
      <c r="N20" s="13" t="s">
        <v>21</v>
      </c>
    </row>
    <row r="21" spans="1:14" ht="60" customHeight="1" x14ac:dyDescent="0.35">
      <c r="A21" s="11" t="s">
        <v>112</v>
      </c>
      <c r="B21" s="1" t="s">
        <v>113</v>
      </c>
      <c r="C21" s="2" t="s">
        <v>16</v>
      </c>
      <c r="D21" s="3" t="s">
        <v>28</v>
      </c>
      <c r="E21" s="4" t="s">
        <v>18</v>
      </c>
      <c r="F21" s="4" t="s">
        <v>19</v>
      </c>
      <c r="G21" s="4" t="s">
        <v>20</v>
      </c>
      <c r="H21" s="4" t="s">
        <v>21</v>
      </c>
      <c r="I21" s="5" t="s">
        <v>21</v>
      </c>
      <c r="J21" s="1" t="s">
        <v>114</v>
      </c>
      <c r="K21" s="1" t="s">
        <v>115</v>
      </c>
      <c r="L21" s="1" t="s">
        <v>116</v>
      </c>
      <c r="M21" s="4" t="str">
        <f t="shared" si="0"/>
        <v>Outstanding</v>
      </c>
      <c r="N21" s="13" t="s">
        <v>21</v>
      </c>
    </row>
    <row r="22" spans="1:14" ht="60" customHeight="1" x14ac:dyDescent="0.35">
      <c r="A22" s="11" t="s">
        <v>117</v>
      </c>
      <c r="B22" s="1" t="s">
        <v>118</v>
      </c>
      <c r="C22" s="2" t="s">
        <v>16</v>
      </c>
      <c r="D22" s="3" t="s">
        <v>28</v>
      </c>
      <c r="E22" s="4" t="s">
        <v>18</v>
      </c>
      <c r="F22" s="4" t="s">
        <v>19</v>
      </c>
      <c r="G22" s="4" t="s">
        <v>20</v>
      </c>
      <c r="H22" s="4" t="s">
        <v>21</v>
      </c>
      <c r="I22" s="5" t="s">
        <v>21</v>
      </c>
      <c r="J22" s="1" t="s">
        <v>119</v>
      </c>
      <c r="K22" s="1" t="s">
        <v>120</v>
      </c>
      <c r="L22" s="1" t="s">
        <v>121</v>
      </c>
      <c r="M22" s="4" t="str">
        <f t="shared" si="0"/>
        <v>Outstanding</v>
      </c>
      <c r="N22" s="13" t="s">
        <v>21</v>
      </c>
    </row>
    <row r="23" spans="1:14" ht="60" customHeight="1" x14ac:dyDescent="0.35">
      <c r="A23" s="11" t="s">
        <v>122</v>
      </c>
      <c r="B23" s="1" t="s">
        <v>123</v>
      </c>
      <c r="C23" s="2" t="s">
        <v>16</v>
      </c>
      <c r="D23" s="3" t="s">
        <v>28</v>
      </c>
      <c r="E23" s="4" t="s">
        <v>18</v>
      </c>
      <c r="F23" s="4" t="s">
        <v>19</v>
      </c>
      <c r="G23" s="4" t="s">
        <v>20</v>
      </c>
      <c r="H23" s="4" t="s">
        <v>21</v>
      </c>
      <c r="I23" s="5" t="s">
        <v>21</v>
      </c>
      <c r="J23" s="1" t="s">
        <v>124</v>
      </c>
      <c r="K23" s="1" t="s">
        <v>125</v>
      </c>
      <c r="L23" s="1" t="s">
        <v>126</v>
      </c>
      <c r="M23" s="4" t="str">
        <f t="shared" si="0"/>
        <v>Outstanding</v>
      </c>
      <c r="N23" s="13" t="s">
        <v>21</v>
      </c>
    </row>
    <row r="24" spans="1:14" ht="60" customHeight="1" x14ac:dyDescent="0.35">
      <c r="A24" s="11" t="s">
        <v>127</v>
      </c>
      <c r="B24" s="1" t="s">
        <v>128</v>
      </c>
      <c r="C24" s="2" t="s">
        <v>16</v>
      </c>
      <c r="D24" s="3" t="s">
        <v>28</v>
      </c>
      <c r="E24" s="4" t="s">
        <v>18</v>
      </c>
      <c r="F24" s="4" t="s">
        <v>19</v>
      </c>
      <c r="G24" s="4" t="s">
        <v>20</v>
      </c>
      <c r="H24" s="4" t="s">
        <v>21</v>
      </c>
      <c r="I24" s="5" t="s">
        <v>21</v>
      </c>
      <c r="J24" s="1" t="s">
        <v>129</v>
      </c>
      <c r="K24" s="1" t="s">
        <v>50</v>
      </c>
      <c r="L24" s="1" t="s">
        <v>130</v>
      </c>
      <c r="M24" s="4" t="str">
        <f t="shared" si="0"/>
        <v>Outstanding</v>
      </c>
      <c r="N24" s="13" t="s">
        <v>21</v>
      </c>
    </row>
    <row r="25" spans="1:14" ht="60" customHeight="1" x14ac:dyDescent="0.35">
      <c r="A25" s="11" t="s">
        <v>131</v>
      </c>
      <c r="B25" s="1" t="s">
        <v>132</v>
      </c>
      <c r="C25" s="2" t="s">
        <v>16</v>
      </c>
      <c r="D25" s="3" t="s">
        <v>28</v>
      </c>
      <c r="E25" s="4" t="s">
        <v>18</v>
      </c>
      <c r="F25" s="4" t="s">
        <v>19</v>
      </c>
      <c r="G25" s="4" t="s">
        <v>20</v>
      </c>
      <c r="H25" s="4" t="s">
        <v>21</v>
      </c>
      <c r="I25" s="5" t="s">
        <v>21</v>
      </c>
      <c r="J25" s="1" t="s">
        <v>133</v>
      </c>
      <c r="K25" s="1" t="s">
        <v>55</v>
      </c>
      <c r="L25" s="1" t="s">
        <v>134</v>
      </c>
      <c r="M25" s="4" t="str">
        <f t="shared" si="0"/>
        <v>Outstanding</v>
      </c>
      <c r="N25" s="13" t="s">
        <v>21</v>
      </c>
    </row>
    <row r="26" spans="1:14" ht="60" customHeight="1" x14ac:dyDescent="0.35">
      <c r="A26" s="11" t="s">
        <v>135</v>
      </c>
      <c r="B26" s="1" t="s">
        <v>136</v>
      </c>
      <c r="C26" s="2" t="s">
        <v>16</v>
      </c>
      <c r="D26" s="3" t="s">
        <v>28</v>
      </c>
      <c r="E26" s="4" t="s">
        <v>18</v>
      </c>
      <c r="F26" s="4" t="s">
        <v>19</v>
      </c>
      <c r="G26" s="4" t="s">
        <v>20</v>
      </c>
      <c r="H26" s="4" t="s">
        <v>21</v>
      </c>
      <c r="I26" s="5" t="s">
        <v>21</v>
      </c>
      <c r="J26" s="1" t="s">
        <v>137</v>
      </c>
      <c r="K26" s="1" t="s">
        <v>60</v>
      </c>
      <c r="L26" s="1" t="s">
        <v>138</v>
      </c>
      <c r="M26" s="4" t="str">
        <f t="shared" si="0"/>
        <v>Outstanding</v>
      </c>
      <c r="N26" s="13" t="s">
        <v>21</v>
      </c>
    </row>
    <row r="27" spans="1:14" ht="60" customHeight="1" x14ac:dyDescent="0.35">
      <c r="A27" s="11" t="s">
        <v>139</v>
      </c>
      <c r="B27" s="1" t="s">
        <v>140</v>
      </c>
      <c r="C27" s="2" t="s">
        <v>16</v>
      </c>
      <c r="D27" s="3" t="s">
        <v>28</v>
      </c>
      <c r="E27" s="4" t="s">
        <v>18</v>
      </c>
      <c r="F27" s="4" t="s">
        <v>19</v>
      </c>
      <c r="G27" s="4" t="s">
        <v>20</v>
      </c>
      <c r="H27" s="4" t="s">
        <v>21</v>
      </c>
      <c r="I27" s="5" t="s">
        <v>21</v>
      </c>
      <c r="J27" s="1" t="s">
        <v>141</v>
      </c>
      <c r="K27" s="1" t="s">
        <v>75</v>
      </c>
      <c r="L27" s="1" t="s">
        <v>142</v>
      </c>
      <c r="M27" s="4" t="str">
        <f t="shared" si="0"/>
        <v>Outstanding</v>
      </c>
      <c r="N27" s="13" t="s">
        <v>21</v>
      </c>
    </row>
    <row r="28" spans="1:14" ht="60" customHeight="1" x14ac:dyDescent="0.35">
      <c r="A28" s="11" t="s">
        <v>143</v>
      </c>
      <c r="B28" s="1" t="s">
        <v>144</v>
      </c>
      <c r="C28" s="2" t="s">
        <v>16</v>
      </c>
      <c r="D28" s="3" t="s">
        <v>28</v>
      </c>
      <c r="E28" s="4" t="s">
        <v>18</v>
      </c>
      <c r="F28" s="4" t="s">
        <v>19</v>
      </c>
      <c r="G28" s="4" t="s">
        <v>20</v>
      </c>
      <c r="H28" s="4" t="s">
        <v>21</v>
      </c>
      <c r="I28" s="5" t="s">
        <v>21</v>
      </c>
      <c r="J28" s="1" t="s">
        <v>145</v>
      </c>
      <c r="K28" s="1" t="s">
        <v>90</v>
      </c>
      <c r="L28" s="1" t="s">
        <v>146</v>
      </c>
      <c r="M28" s="4" t="str">
        <f t="shared" si="0"/>
        <v>Outstanding</v>
      </c>
      <c r="N28" s="13" t="s">
        <v>21</v>
      </c>
    </row>
    <row r="29" spans="1:14" ht="60" customHeight="1" x14ac:dyDescent="0.35">
      <c r="A29" s="11" t="s">
        <v>147</v>
      </c>
      <c r="B29" s="1" t="s">
        <v>148</v>
      </c>
      <c r="C29" s="2" t="s">
        <v>16</v>
      </c>
      <c r="D29" s="3" t="s">
        <v>28</v>
      </c>
      <c r="E29" s="4" t="s">
        <v>18</v>
      </c>
      <c r="F29" s="4" t="s">
        <v>19</v>
      </c>
      <c r="G29" s="4" t="s">
        <v>20</v>
      </c>
      <c r="H29" s="4" t="s">
        <v>21</v>
      </c>
      <c r="I29" s="5" t="s">
        <v>21</v>
      </c>
      <c r="J29" s="1" t="s">
        <v>149</v>
      </c>
      <c r="K29" s="1" t="s">
        <v>90</v>
      </c>
      <c r="L29" s="1" t="s">
        <v>150</v>
      </c>
      <c r="M29" s="4" t="str">
        <f t="shared" si="0"/>
        <v>Outstanding</v>
      </c>
      <c r="N29" s="13" t="s">
        <v>21</v>
      </c>
    </row>
    <row r="30" spans="1:14" ht="60" customHeight="1" x14ac:dyDescent="0.35">
      <c r="A30" s="11" t="s">
        <v>151</v>
      </c>
      <c r="B30" s="1" t="s">
        <v>152</v>
      </c>
      <c r="C30" s="2" t="s">
        <v>16</v>
      </c>
      <c r="D30" s="3" t="s">
        <v>28</v>
      </c>
      <c r="E30" s="4" t="s">
        <v>18</v>
      </c>
      <c r="F30" s="4" t="s">
        <v>19</v>
      </c>
      <c r="G30" s="4" t="s">
        <v>20</v>
      </c>
      <c r="H30" s="4" t="s">
        <v>21</v>
      </c>
      <c r="I30" s="5" t="s">
        <v>21</v>
      </c>
      <c r="J30" s="1" t="s">
        <v>153</v>
      </c>
      <c r="K30" s="1" t="s">
        <v>85</v>
      </c>
      <c r="L30" s="1" t="s">
        <v>154</v>
      </c>
      <c r="M30" s="4" t="str">
        <f t="shared" si="0"/>
        <v>Outstanding</v>
      </c>
      <c r="N30" s="13" t="s">
        <v>21</v>
      </c>
    </row>
    <row r="31" spans="1:14" ht="60" customHeight="1" x14ac:dyDescent="0.35">
      <c r="A31" s="11" t="s">
        <v>155</v>
      </c>
      <c r="B31" s="1" t="s">
        <v>156</v>
      </c>
      <c r="C31" s="2" t="s">
        <v>16</v>
      </c>
      <c r="D31" s="3" t="s">
        <v>28</v>
      </c>
      <c r="E31" s="4" t="s">
        <v>18</v>
      </c>
      <c r="F31" s="4" t="s">
        <v>19</v>
      </c>
      <c r="G31" s="4" t="s">
        <v>20</v>
      </c>
      <c r="H31" s="4" t="s">
        <v>21</v>
      </c>
      <c r="I31" s="5" t="s">
        <v>21</v>
      </c>
      <c r="J31" s="1" t="s">
        <v>157</v>
      </c>
      <c r="K31" s="1" t="s">
        <v>158</v>
      </c>
      <c r="L31" s="1" t="s">
        <v>159</v>
      </c>
      <c r="M31" s="4" t="str">
        <f t="shared" si="0"/>
        <v>Outstanding</v>
      </c>
      <c r="N31" s="13" t="s">
        <v>21</v>
      </c>
    </row>
    <row r="32" spans="1:14" ht="60" customHeight="1" x14ac:dyDescent="0.35">
      <c r="A32" s="11" t="s">
        <v>160</v>
      </c>
      <c r="B32" s="1" t="s">
        <v>161</v>
      </c>
      <c r="C32" s="2" t="s">
        <v>16</v>
      </c>
      <c r="D32" s="3" t="s">
        <v>28</v>
      </c>
      <c r="E32" s="4" t="s">
        <v>18</v>
      </c>
      <c r="F32" s="4" t="s">
        <v>19</v>
      </c>
      <c r="G32" s="4" t="s">
        <v>20</v>
      </c>
      <c r="H32" s="4" t="s">
        <v>21</v>
      </c>
      <c r="I32" s="5" t="s">
        <v>21</v>
      </c>
      <c r="J32" s="1" t="s">
        <v>162</v>
      </c>
      <c r="K32" s="1" t="s">
        <v>60</v>
      </c>
      <c r="L32" s="1" t="s">
        <v>163</v>
      </c>
      <c r="M32" s="4" t="str">
        <f t="shared" si="0"/>
        <v>Outstanding</v>
      </c>
      <c r="N32" s="13" t="s">
        <v>21</v>
      </c>
    </row>
    <row r="33" spans="1:14" ht="60" customHeight="1" x14ac:dyDescent="0.35">
      <c r="A33" s="11" t="s">
        <v>164</v>
      </c>
      <c r="B33" s="1" t="s">
        <v>165</v>
      </c>
      <c r="C33" s="2" t="s">
        <v>16</v>
      </c>
      <c r="D33" s="3" t="s">
        <v>28</v>
      </c>
      <c r="E33" s="4" t="s">
        <v>18</v>
      </c>
      <c r="F33" s="4" t="s">
        <v>19</v>
      </c>
      <c r="G33" s="4" t="s">
        <v>20</v>
      </c>
      <c r="H33" s="4" t="s">
        <v>21</v>
      </c>
      <c r="I33" s="5" t="s">
        <v>21</v>
      </c>
      <c r="J33" s="1" t="s">
        <v>166</v>
      </c>
      <c r="K33" s="1" t="s">
        <v>60</v>
      </c>
      <c r="L33" s="1" t="s">
        <v>167</v>
      </c>
      <c r="M33" s="4" t="str">
        <f t="shared" si="0"/>
        <v>Outstanding</v>
      </c>
      <c r="N33" s="13" t="s">
        <v>21</v>
      </c>
    </row>
    <row r="34" spans="1:14" ht="60" customHeight="1" x14ac:dyDescent="0.35">
      <c r="A34" s="11" t="s">
        <v>168</v>
      </c>
      <c r="B34" s="1" t="s">
        <v>169</v>
      </c>
      <c r="C34" s="2" t="s">
        <v>16</v>
      </c>
      <c r="D34" s="3" t="s">
        <v>28</v>
      </c>
      <c r="E34" s="4" t="s">
        <v>18</v>
      </c>
      <c r="F34" s="4" t="s">
        <v>19</v>
      </c>
      <c r="G34" s="4" t="s">
        <v>20</v>
      </c>
      <c r="H34" s="4" t="s">
        <v>21</v>
      </c>
      <c r="I34" s="5" t="s">
        <v>21</v>
      </c>
      <c r="J34" s="1" t="s">
        <v>170</v>
      </c>
      <c r="K34" s="1" t="s">
        <v>125</v>
      </c>
      <c r="L34" s="1" t="s">
        <v>171</v>
      </c>
      <c r="M34" s="4" t="str">
        <f t="shared" si="0"/>
        <v>Outstanding</v>
      </c>
      <c r="N34" s="13" t="s">
        <v>21</v>
      </c>
    </row>
    <row r="35" spans="1:14" ht="60" customHeight="1" x14ac:dyDescent="0.35">
      <c r="A35" s="11" t="s">
        <v>172</v>
      </c>
      <c r="B35" s="1" t="s">
        <v>173</v>
      </c>
      <c r="C35" s="2" t="s">
        <v>16</v>
      </c>
      <c r="D35" s="3" t="s">
        <v>28</v>
      </c>
      <c r="E35" s="4" t="s">
        <v>18</v>
      </c>
      <c r="F35" s="4" t="s">
        <v>19</v>
      </c>
      <c r="G35" s="4" t="s">
        <v>20</v>
      </c>
      <c r="H35" s="4" t="s">
        <v>21</v>
      </c>
      <c r="I35" s="5" t="s">
        <v>21</v>
      </c>
      <c r="J35" s="1" t="s">
        <v>174</v>
      </c>
      <c r="K35" s="1" t="s">
        <v>75</v>
      </c>
      <c r="L35" s="1" t="s">
        <v>175</v>
      </c>
      <c r="M35" s="4" t="str">
        <f t="shared" si="0"/>
        <v>Outstanding</v>
      </c>
      <c r="N35" s="13" t="s">
        <v>21</v>
      </c>
    </row>
    <row r="36" spans="1:14" ht="60" customHeight="1" x14ac:dyDescent="0.35">
      <c r="A36" s="11" t="s">
        <v>176</v>
      </c>
      <c r="B36" s="1" t="s">
        <v>177</v>
      </c>
      <c r="C36" s="2" t="s">
        <v>16</v>
      </c>
      <c r="D36" s="3" t="s">
        <v>28</v>
      </c>
      <c r="E36" s="4" t="s">
        <v>18</v>
      </c>
      <c r="F36" s="4" t="s">
        <v>19</v>
      </c>
      <c r="G36" s="4" t="s">
        <v>20</v>
      </c>
      <c r="H36" s="4" t="s">
        <v>21</v>
      </c>
      <c r="I36" s="5" t="s">
        <v>21</v>
      </c>
      <c r="J36" s="1" t="s">
        <v>178</v>
      </c>
      <c r="K36" s="1" t="s">
        <v>179</v>
      </c>
      <c r="L36" s="1" t="s">
        <v>180</v>
      </c>
      <c r="M36" s="4" t="str">
        <f t="shared" si="0"/>
        <v>Outstanding</v>
      </c>
      <c r="N36" s="13" t="s">
        <v>21</v>
      </c>
    </row>
    <row r="37" spans="1:14" ht="60" customHeight="1" x14ac:dyDescent="0.35">
      <c r="A37" s="11" t="s">
        <v>181</v>
      </c>
      <c r="B37" s="1" t="s">
        <v>182</v>
      </c>
      <c r="C37" s="2" t="s">
        <v>16</v>
      </c>
      <c r="D37" s="3" t="s">
        <v>28</v>
      </c>
      <c r="E37" s="4" t="s">
        <v>18</v>
      </c>
      <c r="F37" s="4" t="s">
        <v>19</v>
      </c>
      <c r="G37" s="4" t="s">
        <v>20</v>
      </c>
      <c r="H37" s="4" t="s">
        <v>21</v>
      </c>
      <c r="I37" s="5" t="s">
        <v>21</v>
      </c>
      <c r="J37" s="1" t="s">
        <v>183</v>
      </c>
      <c r="K37" s="1" t="s">
        <v>184</v>
      </c>
      <c r="L37" s="1" t="s">
        <v>185</v>
      </c>
      <c r="M37" s="4" t="str">
        <f t="shared" si="0"/>
        <v>Outstanding</v>
      </c>
      <c r="N37" s="13" t="s">
        <v>21</v>
      </c>
    </row>
    <row r="38" spans="1:14" ht="60" customHeight="1" x14ac:dyDescent="0.35">
      <c r="A38" s="11" t="s">
        <v>186</v>
      </c>
      <c r="B38" s="1" t="s">
        <v>187</v>
      </c>
      <c r="C38" s="2" t="s">
        <v>16</v>
      </c>
      <c r="D38" s="3" t="s">
        <v>28</v>
      </c>
      <c r="E38" s="4" t="s">
        <v>18</v>
      </c>
      <c r="F38" s="4" t="s">
        <v>19</v>
      </c>
      <c r="G38" s="4" t="s">
        <v>20</v>
      </c>
      <c r="H38" s="4" t="s">
        <v>21</v>
      </c>
      <c r="I38" s="5" t="s">
        <v>21</v>
      </c>
      <c r="J38" s="1" t="s">
        <v>188</v>
      </c>
      <c r="K38" s="1" t="s">
        <v>189</v>
      </c>
      <c r="L38" s="1" t="s">
        <v>190</v>
      </c>
      <c r="M38" s="4" t="str">
        <f t="shared" si="0"/>
        <v>Outstanding</v>
      </c>
      <c r="N38" s="13" t="s">
        <v>21</v>
      </c>
    </row>
    <row r="39" spans="1:14" ht="60" customHeight="1" x14ac:dyDescent="0.35">
      <c r="A39" s="11" t="s">
        <v>191</v>
      </c>
      <c r="B39" s="1" t="s">
        <v>192</v>
      </c>
      <c r="C39" s="2" t="s">
        <v>16</v>
      </c>
      <c r="D39" s="3" t="s">
        <v>28</v>
      </c>
      <c r="E39" s="4" t="s">
        <v>18</v>
      </c>
      <c r="F39" s="4" t="s">
        <v>19</v>
      </c>
      <c r="G39" s="4" t="s">
        <v>20</v>
      </c>
      <c r="H39" s="4" t="s">
        <v>21</v>
      </c>
      <c r="I39" s="5" t="s">
        <v>21</v>
      </c>
      <c r="J39" s="1" t="s">
        <v>193</v>
      </c>
      <c r="K39" s="1" t="s">
        <v>194</v>
      </c>
      <c r="L39" s="1" t="s">
        <v>195</v>
      </c>
      <c r="M39" s="4" t="str">
        <f t="shared" si="0"/>
        <v>Outstanding</v>
      </c>
      <c r="N39" s="13" t="s">
        <v>21</v>
      </c>
    </row>
    <row r="40" spans="1:14" ht="60" customHeight="1" x14ac:dyDescent="0.35">
      <c r="A40" s="11" t="s">
        <v>196</v>
      </c>
      <c r="B40" s="1" t="s">
        <v>26</v>
      </c>
      <c r="C40" s="2" t="s">
        <v>27</v>
      </c>
      <c r="D40" s="3" t="s">
        <v>17</v>
      </c>
      <c r="E40" s="4" t="s">
        <v>18</v>
      </c>
      <c r="F40" s="4" t="s">
        <v>19</v>
      </c>
      <c r="G40" s="4" t="s">
        <v>20</v>
      </c>
      <c r="H40" s="4" t="s">
        <v>21</v>
      </c>
      <c r="I40" s="5" t="s">
        <v>21</v>
      </c>
      <c r="J40" s="1" t="s">
        <v>197</v>
      </c>
      <c r="K40" s="1" t="s">
        <v>30</v>
      </c>
      <c r="L40" s="1" t="s">
        <v>198</v>
      </c>
      <c r="M40" s="4" t="str">
        <f t="shared" si="0"/>
        <v>Outstanding</v>
      </c>
      <c r="N40" s="13" t="s">
        <v>21</v>
      </c>
    </row>
    <row r="41" spans="1:14" ht="60" customHeight="1" x14ac:dyDescent="0.35">
      <c r="A41" s="11" t="s">
        <v>199</v>
      </c>
      <c r="B41" s="1" t="s">
        <v>33</v>
      </c>
      <c r="C41" s="2" t="s">
        <v>16</v>
      </c>
      <c r="D41" s="3" t="s">
        <v>17</v>
      </c>
      <c r="E41" s="4" t="s">
        <v>18</v>
      </c>
      <c r="F41" s="4" t="s">
        <v>19</v>
      </c>
      <c r="G41" s="4" t="s">
        <v>20</v>
      </c>
      <c r="H41" s="4" t="s">
        <v>21</v>
      </c>
      <c r="I41" s="5" t="s">
        <v>21</v>
      </c>
      <c r="J41" s="1" t="s">
        <v>200</v>
      </c>
      <c r="K41" s="1" t="s">
        <v>35</v>
      </c>
      <c r="L41" s="1" t="s">
        <v>201</v>
      </c>
      <c r="M41" s="4" t="str">
        <f t="shared" si="0"/>
        <v>Outstanding</v>
      </c>
      <c r="N41" s="13" t="s">
        <v>21</v>
      </c>
    </row>
    <row r="42" spans="1:14" ht="60" customHeight="1" x14ac:dyDescent="0.35">
      <c r="A42" s="11" t="s">
        <v>202</v>
      </c>
      <c r="B42" s="1" t="s">
        <v>38</v>
      </c>
      <c r="C42" s="2" t="s">
        <v>27</v>
      </c>
      <c r="D42" s="3" t="s">
        <v>17</v>
      </c>
      <c r="E42" s="4" t="s">
        <v>18</v>
      </c>
      <c r="F42" s="4" t="s">
        <v>19</v>
      </c>
      <c r="G42" s="4" t="s">
        <v>20</v>
      </c>
      <c r="H42" s="4" t="s">
        <v>21</v>
      </c>
      <c r="I42" s="5" t="s">
        <v>21</v>
      </c>
      <c r="J42" s="1" t="s">
        <v>203</v>
      </c>
      <c r="K42" s="1" t="s">
        <v>40</v>
      </c>
      <c r="L42" s="1" t="s">
        <v>204</v>
      </c>
      <c r="M42" s="4" t="str">
        <f t="shared" si="0"/>
        <v>Outstanding</v>
      </c>
      <c r="N42" s="13" t="s">
        <v>21</v>
      </c>
    </row>
    <row r="43" spans="1:14" ht="60" customHeight="1" x14ac:dyDescent="0.35">
      <c r="A43" s="11" t="s">
        <v>205</v>
      </c>
      <c r="B43" s="1" t="s">
        <v>43</v>
      </c>
      <c r="C43" s="2" t="s">
        <v>16</v>
      </c>
      <c r="D43" s="3" t="s">
        <v>17</v>
      </c>
      <c r="E43" s="4" t="s">
        <v>18</v>
      </c>
      <c r="F43" s="4" t="s">
        <v>19</v>
      </c>
      <c r="G43" s="4" t="s">
        <v>20</v>
      </c>
      <c r="H43" s="4" t="s">
        <v>21</v>
      </c>
      <c r="I43" s="5" t="s">
        <v>21</v>
      </c>
      <c r="J43" s="1" t="s">
        <v>206</v>
      </c>
      <c r="K43" s="1" t="s">
        <v>207</v>
      </c>
      <c r="L43" s="1" t="s">
        <v>208</v>
      </c>
      <c r="M43" s="4" t="str">
        <f t="shared" si="0"/>
        <v>Outstanding</v>
      </c>
      <c r="N43" s="13" t="s">
        <v>21</v>
      </c>
    </row>
    <row r="44" spans="1:14" ht="60" customHeight="1" x14ac:dyDescent="0.35">
      <c r="A44" s="11" t="s">
        <v>209</v>
      </c>
      <c r="B44" s="1" t="s">
        <v>48</v>
      </c>
      <c r="C44" s="2" t="s">
        <v>16</v>
      </c>
      <c r="D44" s="3" t="s">
        <v>17</v>
      </c>
      <c r="E44" s="4" t="s">
        <v>18</v>
      </c>
      <c r="F44" s="4" t="s">
        <v>19</v>
      </c>
      <c r="G44" s="4" t="s">
        <v>20</v>
      </c>
      <c r="H44" s="4" t="s">
        <v>21</v>
      </c>
      <c r="I44" s="5" t="s">
        <v>21</v>
      </c>
      <c r="J44" s="1" t="s">
        <v>210</v>
      </c>
      <c r="K44" s="1" t="s">
        <v>50</v>
      </c>
      <c r="L44" s="1" t="s">
        <v>211</v>
      </c>
      <c r="M44" s="4" t="str">
        <f t="shared" si="0"/>
        <v>Outstanding</v>
      </c>
      <c r="N44" s="13" t="s">
        <v>21</v>
      </c>
    </row>
    <row r="45" spans="1:14" ht="60" customHeight="1" x14ac:dyDescent="0.35">
      <c r="A45" s="11" t="s">
        <v>212</v>
      </c>
      <c r="B45" s="1" t="s">
        <v>53</v>
      </c>
      <c r="C45" s="2" t="s">
        <v>16</v>
      </c>
      <c r="D45" s="3" t="s">
        <v>17</v>
      </c>
      <c r="E45" s="4" t="s">
        <v>18</v>
      </c>
      <c r="F45" s="4" t="s">
        <v>19</v>
      </c>
      <c r="G45" s="4" t="s">
        <v>20</v>
      </c>
      <c r="H45" s="4" t="s">
        <v>21</v>
      </c>
      <c r="I45" s="5" t="s">
        <v>21</v>
      </c>
      <c r="J45" s="1" t="s">
        <v>213</v>
      </c>
      <c r="K45" s="1" t="s">
        <v>55</v>
      </c>
      <c r="L45" s="1" t="s">
        <v>214</v>
      </c>
      <c r="M45" s="4" t="str">
        <f t="shared" si="0"/>
        <v>Outstanding</v>
      </c>
      <c r="N45" s="13" t="s">
        <v>21</v>
      </c>
    </row>
    <row r="46" spans="1:14" ht="60" customHeight="1" x14ac:dyDescent="0.35">
      <c r="A46" s="11" t="s">
        <v>215</v>
      </c>
      <c r="B46" s="1" t="s">
        <v>58</v>
      </c>
      <c r="C46" s="2" t="s">
        <v>16</v>
      </c>
      <c r="D46" s="3" t="s">
        <v>17</v>
      </c>
      <c r="E46" s="4" t="s">
        <v>18</v>
      </c>
      <c r="F46" s="4" t="s">
        <v>19</v>
      </c>
      <c r="G46" s="4" t="s">
        <v>20</v>
      </c>
      <c r="H46" s="4" t="s">
        <v>21</v>
      </c>
      <c r="I46" s="5" t="s">
        <v>21</v>
      </c>
      <c r="J46" s="1" t="s">
        <v>216</v>
      </c>
      <c r="K46" s="1" t="s">
        <v>217</v>
      </c>
      <c r="L46" s="1" t="s">
        <v>218</v>
      </c>
      <c r="M46" s="4" t="str">
        <f t="shared" si="0"/>
        <v>Outstanding</v>
      </c>
      <c r="N46" s="13" t="s">
        <v>21</v>
      </c>
    </row>
    <row r="47" spans="1:14" ht="60" customHeight="1" x14ac:dyDescent="0.35">
      <c r="A47" s="11" t="s">
        <v>219</v>
      </c>
      <c r="B47" s="1" t="s">
        <v>63</v>
      </c>
      <c r="C47" s="2" t="s">
        <v>16</v>
      </c>
      <c r="D47" s="3" t="s">
        <v>17</v>
      </c>
      <c r="E47" s="4" t="s">
        <v>18</v>
      </c>
      <c r="F47" s="4" t="s">
        <v>19</v>
      </c>
      <c r="G47" s="4" t="s">
        <v>20</v>
      </c>
      <c r="H47" s="4" t="s">
        <v>21</v>
      </c>
      <c r="I47" s="5" t="s">
        <v>21</v>
      </c>
      <c r="J47" s="1" t="s">
        <v>220</v>
      </c>
      <c r="K47" s="1" t="s">
        <v>65</v>
      </c>
      <c r="L47" s="1" t="s">
        <v>221</v>
      </c>
      <c r="M47" s="4" t="str">
        <f t="shared" si="0"/>
        <v>Outstanding</v>
      </c>
      <c r="N47" s="13" t="s">
        <v>21</v>
      </c>
    </row>
    <row r="48" spans="1:14" ht="60" customHeight="1" x14ac:dyDescent="0.35">
      <c r="A48" s="11" t="s">
        <v>222</v>
      </c>
      <c r="B48" s="1" t="s">
        <v>68</v>
      </c>
      <c r="C48" s="2" t="s">
        <v>16</v>
      </c>
      <c r="D48" s="3" t="s">
        <v>17</v>
      </c>
      <c r="E48" s="4" t="s">
        <v>18</v>
      </c>
      <c r="F48" s="4" t="s">
        <v>19</v>
      </c>
      <c r="G48" s="4" t="s">
        <v>20</v>
      </c>
      <c r="H48" s="4" t="s">
        <v>21</v>
      </c>
      <c r="I48" s="5" t="s">
        <v>21</v>
      </c>
      <c r="J48" s="1" t="s">
        <v>223</v>
      </c>
      <c r="K48" s="1" t="s">
        <v>70</v>
      </c>
      <c r="L48" s="1" t="s">
        <v>224</v>
      </c>
      <c r="M48" s="4" t="str">
        <f t="shared" si="0"/>
        <v>Outstanding</v>
      </c>
      <c r="N48" s="13" t="s">
        <v>21</v>
      </c>
    </row>
    <row r="49" spans="1:14" ht="60" customHeight="1" x14ac:dyDescent="0.35">
      <c r="A49" s="11" t="s">
        <v>225</v>
      </c>
      <c r="B49" s="1" t="s">
        <v>73</v>
      </c>
      <c r="C49" s="2" t="s">
        <v>16</v>
      </c>
      <c r="D49" s="3" t="s">
        <v>17</v>
      </c>
      <c r="E49" s="4" t="s">
        <v>18</v>
      </c>
      <c r="F49" s="4" t="s">
        <v>19</v>
      </c>
      <c r="G49" s="4" t="s">
        <v>20</v>
      </c>
      <c r="H49" s="4" t="s">
        <v>21</v>
      </c>
      <c r="I49" s="5" t="s">
        <v>21</v>
      </c>
      <c r="J49" s="1" t="s">
        <v>226</v>
      </c>
      <c r="K49" s="1" t="s">
        <v>75</v>
      </c>
      <c r="L49" s="1" t="s">
        <v>227</v>
      </c>
      <c r="M49" s="4" t="str">
        <f t="shared" si="0"/>
        <v>Outstanding</v>
      </c>
      <c r="N49" s="13" t="s">
        <v>21</v>
      </c>
    </row>
    <row r="50" spans="1:14" ht="60" customHeight="1" x14ac:dyDescent="0.35">
      <c r="A50" s="11" t="s">
        <v>228</v>
      </c>
      <c r="B50" s="1" t="s">
        <v>78</v>
      </c>
      <c r="C50" s="2" t="s">
        <v>16</v>
      </c>
      <c r="D50" s="3" t="s">
        <v>17</v>
      </c>
      <c r="E50" s="4" t="s">
        <v>18</v>
      </c>
      <c r="F50" s="4" t="s">
        <v>19</v>
      </c>
      <c r="G50" s="4" t="s">
        <v>20</v>
      </c>
      <c r="H50" s="4" t="s">
        <v>21</v>
      </c>
      <c r="I50" s="5" t="s">
        <v>21</v>
      </c>
      <c r="J50" s="1" t="s">
        <v>229</v>
      </c>
      <c r="K50" s="1" t="s">
        <v>230</v>
      </c>
      <c r="L50" s="1" t="s">
        <v>231</v>
      </c>
      <c r="M50" s="4" t="str">
        <f t="shared" si="0"/>
        <v>Outstanding</v>
      </c>
      <c r="N50" s="13" t="s">
        <v>21</v>
      </c>
    </row>
    <row r="51" spans="1:14" ht="60" customHeight="1" x14ac:dyDescent="0.35">
      <c r="A51" s="11" t="s">
        <v>232</v>
      </c>
      <c r="B51" s="1" t="s">
        <v>233</v>
      </c>
      <c r="C51" s="2" t="s">
        <v>16</v>
      </c>
      <c r="D51" s="3" t="s">
        <v>17</v>
      </c>
      <c r="E51" s="4" t="s">
        <v>18</v>
      </c>
      <c r="F51" s="4" t="s">
        <v>19</v>
      </c>
      <c r="G51" s="4" t="s">
        <v>20</v>
      </c>
      <c r="H51" s="4" t="s">
        <v>21</v>
      </c>
      <c r="I51" s="5" t="s">
        <v>21</v>
      </c>
      <c r="J51" s="1" t="s">
        <v>234</v>
      </c>
      <c r="K51" s="1" t="s">
        <v>85</v>
      </c>
      <c r="L51" s="1" t="s">
        <v>235</v>
      </c>
      <c r="M51" s="4" t="str">
        <f t="shared" si="0"/>
        <v>Outstanding</v>
      </c>
      <c r="N51" s="13" t="s">
        <v>21</v>
      </c>
    </row>
    <row r="52" spans="1:14" ht="60" customHeight="1" x14ac:dyDescent="0.35">
      <c r="A52" s="11" t="s">
        <v>236</v>
      </c>
      <c r="B52" s="1" t="s">
        <v>237</v>
      </c>
      <c r="C52" s="2" t="s">
        <v>16</v>
      </c>
      <c r="D52" s="3" t="s">
        <v>17</v>
      </c>
      <c r="E52" s="4" t="s">
        <v>18</v>
      </c>
      <c r="F52" s="4" t="s">
        <v>19</v>
      </c>
      <c r="G52" s="4" t="s">
        <v>20</v>
      </c>
      <c r="H52" s="4" t="s">
        <v>21</v>
      </c>
      <c r="I52" s="5" t="s">
        <v>21</v>
      </c>
      <c r="J52" s="1" t="s">
        <v>238</v>
      </c>
      <c r="K52" s="1" t="s">
        <v>90</v>
      </c>
      <c r="L52" s="1" t="s">
        <v>239</v>
      </c>
      <c r="M52" s="4" t="str">
        <f t="shared" si="0"/>
        <v>Outstanding</v>
      </c>
      <c r="N52" s="13" t="s">
        <v>21</v>
      </c>
    </row>
    <row r="53" spans="1:14" ht="60" customHeight="1" x14ac:dyDescent="0.35">
      <c r="A53" s="11" t="s">
        <v>240</v>
      </c>
      <c r="B53" s="1" t="s">
        <v>241</v>
      </c>
      <c r="C53" s="2" t="s">
        <v>16</v>
      </c>
      <c r="D53" s="3" t="s">
        <v>17</v>
      </c>
      <c r="E53" s="4" t="s">
        <v>18</v>
      </c>
      <c r="F53" s="4" t="s">
        <v>19</v>
      </c>
      <c r="G53" s="4" t="s">
        <v>20</v>
      </c>
      <c r="H53" s="4" t="s">
        <v>21</v>
      </c>
      <c r="I53" s="5" t="s">
        <v>21</v>
      </c>
      <c r="J53" s="1" t="s">
        <v>242</v>
      </c>
      <c r="K53" s="1" t="s">
        <v>90</v>
      </c>
      <c r="L53" s="1" t="s">
        <v>243</v>
      </c>
      <c r="M53" s="4" t="str">
        <f t="shared" si="0"/>
        <v>Outstanding</v>
      </c>
      <c r="N53" s="13" t="s">
        <v>21</v>
      </c>
    </row>
    <row r="54" spans="1:14" ht="60" customHeight="1" x14ac:dyDescent="0.35">
      <c r="A54" s="11" t="s">
        <v>244</v>
      </c>
      <c r="B54" s="1" t="s">
        <v>245</v>
      </c>
      <c r="C54" s="2" t="s">
        <v>16</v>
      </c>
      <c r="D54" s="3" t="s">
        <v>17</v>
      </c>
      <c r="E54" s="4" t="s">
        <v>18</v>
      </c>
      <c r="F54" s="4" t="s">
        <v>19</v>
      </c>
      <c r="G54" s="4" t="s">
        <v>20</v>
      </c>
      <c r="H54" s="4" t="s">
        <v>21</v>
      </c>
      <c r="I54" s="5" t="s">
        <v>21</v>
      </c>
      <c r="J54" s="1" t="s">
        <v>246</v>
      </c>
      <c r="K54" s="1" t="s">
        <v>217</v>
      </c>
      <c r="L54" s="1" t="s">
        <v>247</v>
      </c>
      <c r="M54" s="4" t="str">
        <f t="shared" si="0"/>
        <v>Outstanding</v>
      </c>
      <c r="N54" s="13" t="s">
        <v>21</v>
      </c>
    </row>
    <row r="55" spans="1:14" ht="60" customHeight="1" x14ac:dyDescent="0.35">
      <c r="A55" s="11" t="s">
        <v>248</v>
      </c>
      <c r="B55" s="1" t="s">
        <v>249</v>
      </c>
      <c r="C55" s="2" t="s">
        <v>16</v>
      </c>
      <c r="D55" s="3" t="s">
        <v>17</v>
      </c>
      <c r="E55" s="4" t="s">
        <v>18</v>
      </c>
      <c r="F55" s="4" t="s">
        <v>19</v>
      </c>
      <c r="G55" s="4" t="s">
        <v>20</v>
      </c>
      <c r="H55" s="4" t="s">
        <v>21</v>
      </c>
      <c r="I55" s="5" t="s">
        <v>21</v>
      </c>
      <c r="J55" s="1" t="s">
        <v>250</v>
      </c>
      <c r="K55" s="1" t="s">
        <v>217</v>
      </c>
      <c r="L55" s="1" t="s">
        <v>251</v>
      </c>
      <c r="M55" s="4" t="str">
        <f t="shared" si="0"/>
        <v>Outstanding</v>
      </c>
      <c r="N55" s="13" t="s">
        <v>21</v>
      </c>
    </row>
    <row r="56" spans="1:14" ht="60" customHeight="1" x14ac:dyDescent="0.35">
      <c r="A56" s="11" t="s">
        <v>252</v>
      </c>
      <c r="B56" s="1" t="s">
        <v>253</v>
      </c>
      <c r="C56" s="2" t="s">
        <v>16</v>
      </c>
      <c r="D56" s="3" t="s">
        <v>17</v>
      </c>
      <c r="E56" s="4" t="s">
        <v>18</v>
      </c>
      <c r="F56" s="4" t="s">
        <v>19</v>
      </c>
      <c r="G56" s="4" t="s">
        <v>20</v>
      </c>
      <c r="H56" s="4" t="s">
        <v>21</v>
      </c>
      <c r="I56" s="5" t="s">
        <v>21</v>
      </c>
      <c r="J56" s="1" t="s">
        <v>254</v>
      </c>
      <c r="K56" s="1" t="s">
        <v>70</v>
      </c>
      <c r="L56" s="1" t="s">
        <v>255</v>
      </c>
      <c r="M56" s="4" t="str">
        <f t="shared" si="0"/>
        <v>Outstanding</v>
      </c>
      <c r="N56" s="13" t="s">
        <v>21</v>
      </c>
    </row>
    <row r="57" spans="1:14" ht="60" customHeight="1" x14ac:dyDescent="0.35">
      <c r="A57" s="11" t="s">
        <v>256</v>
      </c>
      <c r="B57" s="1" t="s">
        <v>109</v>
      </c>
      <c r="C57" s="2" t="s">
        <v>16</v>
      </c>
      <c r="D57" s="3" t="s">
        <v>17</v>
      </c>
      <c r="E57" s="4" t="s">
        <v>18</v>
      </c>
      <c r="F57" s="4" t="s">
        <v>19</v>
      </c>
      <c r="G57" s="4" t="s">
        <v>20</v>
      </c>
      <c r="H57" s="4" t="s">
        <v>21</v>
      </c>
      <c r="I57" s="5" t="s">
        <v>21</v>
      </c>
      <c r="J57" s="1" t="s">
        <v>257</v>
      </c>
      <c r="K57" s="1" t="s">
        <v>70</v>
      </c>
      <c r="L57" s="1" t="s">
        <v>258</v>
      </c>
      <c r="M57" s="4" t="str">
        <f t="shared" si="0"/>
        <v>Outstanding</v>
      </c>
      <c r="N57" s="13" t="s">
        <v>21</v>
      </c>
    </row>
    <row r="58" spans="1:14" ht="60" customHeight="1" x14ac:dyDescent="0.35">
      <c r="A58" s="11" t="s">
        <v>259</v>
      </c>
      <c r="B58" s="1" t="s">
        <v>113</v>
      </c>
      <c r="C58" s="2" t="s">
        <v>16</v>
      </c>
      <c r="D58" s="3" t="s">
        <v>17</v>
      </c>
      <c r="E58" s="4" t="s">
        <v>18</v>
      </c>
      <c r="F58" s="4" t="s">
        <v>19</v>
      </c>
      <c r="G58" s="4" t="s">
        <v>20</v>
      </c>
      <c r="H58" s="4" t="s">
        <v>21</v>
      </c>
      <c r="I58" s="5" t="s">
        <v>21</v>
      </c>
      <c r="J58" s="1" t="s">
        <v>260</v>
      </c>
      <c r="K58" s="1" t="s">
        <v>115</v>
      </c>
      <c r="L58" s="1" t="s">
        <v>261</v>
      </c>
      <c r="M58" s="4" t="str">
        <f t="shared" si="0"/>
        <v>Outstanding</v>
      </c>
      <c r="N58" s="13" t="s">
        <v>21</v>
      </c>
    </row>
    <row r="59" spans="1:14" ht="60" customHeight="1" x14ac:dyDescent="0.35">
      <c r="A59" s="11" t="s">
        <v>262</v>
      </c>
      <c r="B59" s="1" t="s">
        <v>118</v>
      </c>
      <c r="C59" s="2" t="s">
        <v>16</v>
      </c>
      <c r="D59" s="3" t="s">
        <v>17</v>
      </c>
      <c r="E59" s="4" t="s">
        <v>18</v>
      </c>
      <c r="F59" s="4" t="s">
        <v>19</v>
      </c>
      <c r="G59" s="4" t="s">
        <v>20</v>
      </c>
      <c r="H59" s="4" t="s">
        <v>21</v>
      </c>
      <c r="I59" s="5" t="s">
        <v>21</v>
      </c>
      <c r="J59" s="1" t="s">
        <v>263</v>
      </c>
      <c r="K59" s="1" t="s">
        <v>120</v>
      </c>
      <c r="L59" s="1" t="s">
        <v>264</v>
      </c>
      <c r="M59" s="4" t="str">
        <f t="shared" si="0"/>
        <v>Outstanding</v>
      </c>
      <c r="N59" s="13" t="s">
        <v>21</v>
      </c>
    </row>
    <row r="60" spans="1:14" ht="60" customHeight="1" x14ac:dyDescent="0.35">
      <c r="A60" s="11" t="s">
        <v>265</v>
      </c>
      <c r="B60" s="1" t="s">
        <v>123</v>
      </c>
      <c r="C60" s="2" t="s">
        <v>16</v>
      </c>
      <c r="D60" s="3" t="s">
        <v>17</v>
      </c>
      <c r="E60" s="4" t="s">
        <v>18</v>
      </c>
      <c r="F60" s="4" t="s">
        <v>19</v>
      </c>
      <c r="G60" s="4" t="s">
        <v>20</v>
      </c>
      <c r="H60" s="4" t="s">
        <v>21</v>
      </c>
      <c r="I60" s="5" t="s">
        <v>21</v>
      </c>
      <c r="J60" s="1" t="s">
        <v>266</v>
      </c>
      <c r="K60" s="1" t="s">
        <v>125</v>
      </c>
      <c r="L60" s="1" t="s">
        <v>267</v>
      </c>
      <c r="M60" s="4" t="str">
        <f t="shared" si="0"/>
        <v>Outstanding</v>
      </c>
      <c r="N60" s="13" t="s">
        <v>21</v>
      </c>
    </row>
    <row r="61" spans="1:14" ht="60" customHeight="1" x14ac:dyDescent="0.35">
      <c r="A61" s="11" t="s">
        <v>268</v>
      </c>
      <c r="B61" s="1" t="s">
        <v>128</v>
      </c>
      <c r="C61" s="2" t="s">
        <v>16</v>
      </c>
      <c r="D61" s="3" t="s">
        <v>17</v>
      </c>
      <c r="E61" s="4" t="s">
        <v>18</v>
      </c>
      <c r="F61" s="4" t="s">
        <v>19</v>
      </c>
      <c r="G61" s="4" t="s">
        <v>20</v>
      </c>
      <c r="H61" s="4" t="s">
        <v>21</v>
      </c>
      <c r="I61" s="5" t="s">
        <v>21</v>
      </c>
      <c r="J61" s="1" t="s">
        <v>269</v>
      </c>
      <c r="K61" s="1" t="s">
        <v>50</v>
      </c>
      <c r="L61" s="1" t="s">
        <v>270</v>
      </c>
      <c r="M61" s="4" t="str">
        <f t="shared" si="0"/>
        <v>Outstanding</v>
      </c>
      <c r="N61" s="13" t="s">
        <v>21</v>
      </c>
    </row>
    <row r="62" spans="1:14" ht="60" customHeight="1" x14ac:dyDescent="0.35">
      <c r="A62" s="11" t="s">
        <v>271</v>
      </c>
      <c r="B62" s="1" t="s">
        <v>132</v>
      </c>
      <c r="C62" s="2" t="s">
        <v>16</v>
      </c>
      <c r="D62" s="3" t="s">
        <v>17</v>
      </c>
      <c r="E62" s="4" t="s">
        <v>18</v>
      </c>
      <c r="F62" s="4" t="s">
        <v>19</v>
      </c>
      <c r="G62" s="4" t="s">
        <v>20</v>
      </c>
      <c r="H62" s="4" t="s">
        <v>21</v>
      </c>
      <c r="I62" s="5" t="s">
        <v>21</v>
      </c>
      <c r="J62" s="1" t="s">
        <v>272</v>
      </c>
      <c r="K62" s="1" t="s">
        <v>55</v>
      </c>
      <c r="L62" s="1" t="s">
        <v>273</v>
      </c>
      <c r="M62" s="4" t="str">
        <f t="shared" si="0"/>
        <v>Outstanding</v>
      </c>
      <c r="N62" s="13" t="s">
        <v>21</v>
      </c>
    </row>
    <row r="63" spans="1:14" ht="60" customHeight="1" x14ac:dyDescent="0.35">
      <c r="A63" s="11" t="s">
        <v>274</v>
      </c>
      <c r="B63" s="1" t="s">
        <v>136</v>
      </c>
      <c r="C63" s="2" t="s">
        <v>16</v>
      </c>
      <c r="D63" s="3" t="s">
        <v>17</v>
      </c>
      <c r="E63" s="4" t="s">
        <v>18</v>
      </c>
      <c r="F63" s="4" t="s">
        <v>19</v>
      </c>
      <c r="G63" s="4" t="s">
        <v>20</v>
      </c>
      <c r="H63" s="4" t="s">
        <v>21</v>
      </c>
      <c r="I63" s="5" t="s">
        <v>21</v>
      </c>
      <c r="J63" s="1" t="s">
        <v>275</v>
      </c>
      <c r="K63" s="1" t="s">
        <v>217</v>
      </c>
      <c r="L63" s="1" t="s">
        <v>276</v>
      </c>
      <c r="M63" s="4" t="str">
        <f t="shared" si="0"/>
        <v>Outstanding</v>
      </c>
      <c r="N63" s="13" t="s">
        <v>21</v>
      </c>
    </row>
    <row r="64" spans="1:14" ht="60" customHeight="1" x14ac:dyDescent="0.35">
      <c r="A64" s="11" t="s">
        <v>277</v>
      </c>
      <c r="B64" s="1" t="s">
        <v>140</v>
      </c>
      <c r="C64" s="2" t="s">
        <v>16</v>
      </c>
      <c r="D64" s="3" t="s">
        <v>17</v>
      </c>
      <c r="E64" s="4" t="s">
        <v>18</v>
      </c>
      <c r="F64" s="4" t="s">
        <v>19</v>
      </c>
      <c r="G64" s="4" t="s">
        <v>20</v>
      </c>
      <c r="H64" s="4" t="s">
        <v>21</v>
      </c>
      <c r="I64" s="5" t="s">
        <v>21</v>
      </c>
      <c r="J64" s="1" t="s">
        <v>278</v>
      </c>
      <c r="K64" s="1" t="s">
        <v>75</v>
      </c>
      <c r="L64" s="1" t="s">
        <v>279</v>
      </c>
      <c r="M64" s="4" t="str">
        <f t="shared" si="0"/>
        <v>Outstanding</v>
      </c>
      <c r="N64" s="13" t="s">
        <v>21</v>
      </c>
    </row>
    <row r="65" spans="1:14" ht="60" customHeight="1" x14ac:dyDescent="0.35">
      <c r="A65" s="11" t="s">
        <v>280</v>
      </c>
      <c r="B65" s="1" t="s">
        <v>144</v>
      </c>
      <c r="C65" s="2" t="s">
        <v>16</v>
      </c>
      <c r="D65" s="3" t="s">
        <v>17</v>
      </c>
      <c r="E65" s="4" t="s">
        <v>18</v>
      </c>
      <c r="F65" s="4" t="s">
        <v>19</v>
      </c>
      <c r="G65" s="4" t="s">
        <v>20</v>
      </c>
      <c r="H65" s="4" t="s">
        <v>21</v>
      </c>
      <c r="I65" s="5" t="s">
        <v>21</v>
      </c>
      <c r="J65" s="1" t="s">
        <v>281</v>
      </c>
      <c r="K65" s="1" t="s">
        <v>90</v>
      </c>
      <c r="L65" s="1" t="s">
        <v>282</v>
      </c>
      <c r="M65" s="4" t="str">
        <f t="shared" si="0"/>
        <v>Outstanding</v>
      </c>
      <c r="N65" s="13" t="s">
        <v>21</v>
      </c>
    </row>
    <row r="66" spans="1:14" ht="60" customHeight="1" x14ac:dyDescent="0.35">
      <c r="A66" s="11" t="s">
        <v>283</v>
      </c>
      <c r="B66" s="1" t="s">
        <v>148</v>
      </c>
      <c r="C66" s="2" t="s">
        <v>16</v>
      </c>
      <c r="D66" s="3" t="s">
        <v>17</v>
      </c>
      <c r="E66" s="4" t="s">
        <v>18</v>
      </c>
      <c r="F66" s="4" t="s">
        <v>19</v>
      </c>
      <c r="G66" s="4" t="s">
        <v>20</v>
      </c>
      <c r="H66" s="4" t="s">
        <v>21</v>
      </c>
      <c r="I66" s="5" t="s">
        <v>21</v>
      </c>
      <c r="J66" s="1" t="s">
        <v>284</v>
      </c>
      <c r="K66" s="1" t="s">
        <v>90</v>
      </c>
      <c r="L66" s="1" t="s">
        <v>285</v>
      </c>
      <c r="M66" s="4" t="str">
        <f t="shared" si="0"/>
        <v>Outstanding</v>
      </c>
      <c r="N66" s="13" t="s">
        <v>21</v>
      </c>
    </row>
    <row r="67" spans="1:14" ht="60" customHeight="1" x14ac:dyDescent="0.35">
      <c r="A67" s="11" t="s">
        <v>286</v>
      </c>
      <c r="B67" s="1" t="s">
        <v>287</v>
      </c>
      <c r="C67" s="2" t="s">
        <v>16</v>
      </c>
      <c r="D67" s="3" t="s">
        <v>17</v>
      </c>
      <c r="E67" s="4" t="s">
        <v>18</v>
      </c>
      <c r="F67" s="4" t="s">
        <v>19</v>
      </c>
      <c r="G67" s="4" t="s">
        <v>20</v>
      </c>
      <c r="H67" s="4" t="s">
        <v>21</v>
      </c>
      <c r="I67" s="5" t="s">
        <v>21</v>
      </c>
      <c r="J67" s="1" t="s">
        <v>288</v>
      </c>
      <c r="K67" s="1" t="s">
        <v>85</v>
      </c>
      <c r="L67" s="1" t="s">
        <v>289</v>
      </c>
      <c r="M67" s="4" t="str">
        <f t="shared" si="0"/>
        <v>Outstanding</v>
      </c>
      <c r="N67" s="13" t="s">
        <v>21</v>
      </c>
    </row>
    <row r="68" spans="1:14" ht="60" customHeight="1" x14ac:dyDescent="0.35">
      <c r="A68" s="11" t="s">
        <v>290</v>
      </c>
      <c r="B68" s="1" t="s">
        <v>161</v>
      </c>
      <c r="C68" s="2" t="s">
        <v>16</v>
      </c>
      <c r="D68" s="3" t="s">
        <v>17</v>
      </c>
      <c r="E68" s="4" t="s">
        <v>18</v>
      </c>
      <c r="F68" s="4" t="s">
        <v>19</v>
      </c>
      <c r="G68" s="4" t="s">
        <v>20</v>
      </c>
      <c r="H68" s="4" t="s">
        <v>21</v>
      </c>
      <c r="I68" s="5" t="s">
        <v>21</v>
      </c>
      <c r="J68" s="1" t="s">
        <v>291</v>
      </c>
      <c r="K68" s="1" t="s">
        <v>217</v>
      </c>
      <c r="L68" s="1" t="s">
        <v>292</v>
      </c>
      <c r="M68" s="4" t="str">
        <f t="shared" si="0"/>
        <v>Outstanding</v>
      </c>
      <c r="N68" s="13" t="s">
        <v>21</v>
      </c>
    </row>
    <row r="69" spans="1:14" ht="60" customHeight="1" x14ac:dyDescent="0.35">
      <c r="A69" s="11" t="s">
        <v>293</v>
      </c>
      <c r="B69" s="1" t="s">
        <v>165</v>
      </c>
      <c r="C69" s="2" t="s">
        <v>16</v>
      </c>
      <c r="D69" s="3" t="s">
        <v>17</v>
      </c>
      <c r="E69" s="4" t="s">
        <v>18</v>
      </c>
      <c r="F69" s="4" t="s">
        <v>19</v>
      </c>
      <c r="G69" s="4" t="s">
        <v>20</v>
      </c>
      <c r="H69" s="4" t="s">
        <v>21</v>
      </c>
      <c r="I69" s="5" t="s">
        <v>21</v>
      </c>
      <c r="J69" s="1" t="s">
        <v>294</v>
      </c>
      <c r="K69" s="1" t="s">
        <v>217</v>
      </c>
      <c r="L69" s="1" t="s">
        <v>295</v>
      </c>
      <c r="M69" s="4" t="str">
        <f t="shared" si="0"/>
        <v>Outstanding</v>
      </c>
      <c r="N69" s="13" t="s">
        <v>21</v>
      </c>
    </row>
    <row r="70" spans="1:14" ht="60" customHeight="1" x14ac:dyDescent="0.35">
      <c r="A70" s="11" t="s">
        <v>296</v>
      </c>
      <c r="B70" s="1" t="s">
        <v>169</v>
      </c>
      <c r="C70" s="2" t="s">
        <v>16</v>
      </c>
      <c r="D70" s="3" t="s">
        <v>17</v>
      </c>
      <c r="E70" s="4" t="s">
        <v>18</v>
      </c>
      <c r="F70" s="4" t="s">
        <v>19</v>
      </c>
      <c r="G70" s="4" t="s">
        <v>20</v>
      </c>
      <c r="H70" s="4" t="s">
        <v>21</v>
      </c>
      <c r="I70" s="5" t="s">
        <v>21</v>
      </c>
      <c r="J70" s="1" t="s">
        <v>297</v>
      </c>
      <c r="K70" s="1" t="s">
        <v>125</v>
      </c>
      <c r="L70" s="1" t="s">
        <v>298</v>
      </c>
      <c r="M70" s="4" t="str">
        <f t="shared" si="0"/>
        <v>Outstanding</v>
      </c>
      <c r="N70" s="13" t="s">
        <v>21</v>
      </c>
    </row>
    <row r="71" spans="1:14" ht="60" customHeight="1" x14ac:dyDescent="0.35">
      <c r="A71" s="11" t="s">
        <v>299</v>
      </c>
      <c r="B71" s="1" t="s">
        <v>173</v>
      </c>
      <c r="C71" s="2" t="s">
        <v>16</v>
      </c>
      <c r="D71" s="3" t="s">
        <v>17</v>
      </c>
      <c r="E71" s="4" t="s">
        <v>18</v>
      </c>
      <c r="F71" s="4" t="s">
        <v>19</v>
      </c>
      <c r="G71" s="4" t="s">
        <v>20</v>
      </c>
      <c r="H71" s="4" t="s">
        <v>21</v>
      </c>
      <c r="I71" s="5" t="s">
        <v>21</v>
      </c>
      <c r="J71" s="1" t="s">
        <v>300</v>
      </c>
      <c r="K71" s="1" t="s">
        <v>75</v>
      </c>
      <c r="L71" s="1" t="s">
        <v>301</v>
      </c>
      <c r="M71" s="4" t="str">
        <f t="shared" si="0"/>
        <v>Outstanding</v>
      </c>
      <c r="N71" s="13" t="s">
        <v>21</v>
      </c>
    </row>
    <row r="72" spans="1:14" ht="60" customHeight="1" x14ac:dyDescent="0.35">
      <c r="A72" s="11" t="s">
        <v>302</v>
      </c>
      <c r="B72" s="1" t="s">
        <v>177</v>
      </c>
      <c r="C72" s="2" t="s">
        <v>16</v>
      </c>
      <c r="D72" s="3" t="s">
        <v>17</v>
      </c>
      <c r="E72" s="4" t="s">
        <v>18</v>
      </c>
      <c r="F72" s="4" t="s">
        <v>19</v>
      </c>
      <c r="G72" s="4" t="s">
        <v>20</v>
      </c>
      <c r="H72" s="4" t="s">
        <v>21</v>
      </c>
      <c r="I72" s="5" t="s">
        <v>21</v>
      </c>
      <c r="J72" s="1" t="s">
        <v>178</v>
      </c>
      <c r="K72" s="1" t="s">
        <v>179</v>
      </c>
      <c r="L72" s="1" t="s">
        <v>180</v>
      </c>
      <c r="M72" s="4" t="str">
        <f t="shared" si="0"/>
        <v>Outstanding</v>
      </c>
      <c r="N72" s="13" t="s">
        <v>21</v>
      </c>
    </row>
    <row r="73" spans="1:14" ht="60" customHeight="1" x14ac:dyDescent="0.35">
      <c r="A73" s="11" t="s">
        <v>303</v>
      </c>
      <c r="B73" s="1" t="s">
        <v>304</v>
      </c>
      <c r="C73" s="2" t="s">
        <v>16</v>
      </c>
      <c r="D73" s="3" t="s">
        <v>17</v>
      </c>
      <c r="E73" s="4" t="s">
        <v>18</v>
      </c>
      <c r="F73" s="4" t="s">
        <v>19</v>
      </c>
      <c r="G73" s="4" t="s">
        <v>20</v>
      </c>
      <c r="H73" s="4" t="s">
        <v>21</v>
      </c>
      <c r="I73" s="5" t="s">
        <v>21</v>
      </c>
      <c r="J73" s="1" t="s">
        <v>305</v>
      </c>
      <c r="K73" s="1" t="s">
        <v>184</v>
      </c>
      <c r="L73" s="1" t="s">
        <v>306</v>
      </c>
      <c r="M73" s="4" t="str">
        <f t="shared" si="0"/>
        <v>Outstanding</v>
      </c>
      <c r="N73" s="13" t="s">
        <v>21</v>
      </c>
    </row>
    <row r="74" spans="1:14" ht="60" customHeight="1" x14ac:dyDescent="0.35">
      <c r="A74" s="11" t="s">
        <v>307</v>
      </c>
      <c r="B74" s="1" t="s">
        <v>187</v>
      </c>
      <c r="C74" s="2" t="s">
        <v>16</v>
      </c>
      <c r="D74" s="3" t="s">
        <v>17</v>
      </c>
      <c r="E74" s="4" t="s">
        <v>18</v>
      </c>
      <c r="F74" s="4" t="s">
        <v>19</v>
      </c>
      <c r="G74" s="4" t="s">
        <v>20</v>
      </c>
      <c r="H74" s="4" t="s">
        <v>21</v>
      </c>
      <c r="I74" s="5" t="s">
        <v>21</v>
      </c>
      <c r="J74" s="1" t="s">
        <v>308</v>
      </c>
      <c r="K74" s="1" t="s">
        <v>189</v>
      </c>
      <c r="L74" s="1" t="s">
        <v>309</v>
      </c>
      <c r="M74" s="4" t="str">
        <f t="shared" si="0"/>
        <v>Outstanding</v>
      </c>
      <c r="N74" s="13" t="s">
        <v>21</v>
      </c>
    </row>
    <row r="75" spans="1:14" ht="60" customHeight="1" x14ac:dyDescent="0.35">
      <c r="A75" s="11" t="s">
        <v>310</v>
      </c>
      <c r="B75" s="1" t="s">
        <v>192</v>
      </c>
      <c r="C75" s="2" t="s">
        <v>16</v>
      </c>
      <c r="D75" s="3" t="s">
        <v>17</v>
      </c>
      <c r="E75" s="4" t="s">
        <v>18</v>
      </c>
      <c r="F75" s="4" t="s">
        <v>19</v>
      </c>
      <c r="G75" s="4" t="s">
        <v>20</v>
      </c>
      <c r="H75" s="4" t="s">
        <v>21</v>
      </c>
      <c r="I75" s="5" t="s">
        <v>21</v>
      </c>
      <c r="J75" s="1" t="s">
        <v>311</v>
      </c>
      <c r="K75" s="1" t="s">
        <v>194</v>
      </c>
      <c r="L75" s="1" t="s">
        <v>312</v>
      </c>
      <c r="M75" s="4" t="str">
        <f t="shared" si="0"/>
        <v>Outstanding</v>
      </c>
      <c r="N75" s="13" t="s">
        <v>21</v>
      </c>
    </row>
    <row r="76" spans="1:14" ht="60" customHeight="1" x14ac:dyDescent="0.35">
      <c r="A76" s="12" t="s">
        <v>313</v>
      </c>
      <c r="B76" s="6" t="s">
        <v>314</v>
      </c>
      <c r="C76" s="7" t="s">
        <v>16</v>
      </c>
      <c r="D76" s="8" t="s">
        <v>17</v>
      </c>
      <c r="E76" s="9" t="s">
        <v>18</v>
      </c>
      <c r="F76" s="9" t="s">
        <v>19</v>
      </c>
      <c r="G76" s="9" t="s">
        <v>20</v>
      </c>
      <c r="H76" s="9" t="s">
        <v>21</v>
      </c>
      <c r="I76" s="10" t="s">
        <v>21</v>
      </c>
      <c r="J76" s="6" t="s">
        <v>315</v>
      </c>
      <c r="K76" s="6" t="s">
        <v>23</v>
      </c>
      <c r="L76" s="6" t="s">
        <v>316</v>
      </c>
      <c r="M76" s="9" t="str">
        <f t="shared" si="0"/>
        <v>Outstanding</v>
      </c>
      <c r="N76" s="14" t="s">
        <v>21</v>
      </c>
    </row>
    <row r="80" spans="1:14" ht="32" customHeight="1" x14ac:dyDescent="0.35">
      <c r="A80" s="81" t="s">
        <v>317</v>
      </c>
      <c r="B80" s="81"/>
      <c r="C80" s="81"/>
      <c r="D80" s="81"/>
    </row>
  </sheetData>
  <mergeCells count="1">
    <mergeCell ref="A80:D80"/>
  </mergeCells>
  <conditionalFormatting sqref="C2:C76">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7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7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7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76" xr:uid="{00000000-0002-0000-0200-000000000000}">
      <formula1>"Must,Should,Could,Won't,Unassigned"</formula1>
    </dataValidation>
    <dataValidation type="list" showErrorMessage="1" errorTitle="Invalid Value" error="Please select a value from the list: Low, Medium, High, Unassessed." sqref="F2:F76" xr:uid="{00000000-0002-0000-0200-000001000000}">
      <formula1>"Low,Medium,High,Unassessed"</formula1>
    </dataValidation>
    <dataValidation type="list" showErrorMessage="1" errorTitle="Invalid Value" error="Please select a value from the list: Phase1, Phase2, Phase3, Phase4, Phase5, Pending." sqref="G2:G7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76" xr:uid="{00000000-0002-0000-0200-000003000000}">
      <formula1>"Implemented,Testing,Failed,Compensated,Risk Accepted,N/A"</formula1>
    </dataValidation>
  </dataValidations>
  <hyperlinks>
    <hyperlink ref="A8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446</v>
      </c>
      <c r="C2" s="98" t="s">
        <v>446</v>
      </c>
      <c r="D2" s="98" t="s">
        <v>446</v>
      </c>
      <c r="E2" s="98" t="s">
        <v>446</v>
      </c>
      <c r="F2" s="98" t="s">
        <v>446</v>
      </c>
      <c r="G2" s="98" t="s">
        <v>446</v>
      </c>
      <c r="H2" s="102" t="s">
        <v>447</v>
      </c>
      <c r="I2" s="102" t="s">
        <v>447</v>
      </c>
      <c r="J2" s="102" t="s">
        <v>447</v>
      </c>
      <c r="K2" s="102" t="s">
        <v>447</v>
      </c>
      <c r="L2" s="102" t="s">
        <v>447</v>
      </c>
      <c r="M2" s="101" t="s">
        <v>448</v>
      </c>
      <c r="N2" s="101" t="s">
        <v>448</v>
      </c>
      <c r="O2" s="103" t="s">
        <v>449</v>
      </c>
      <c r="P2" s="103" t="s">
        <v>449</v>
      </c>
      <c r="Q2" s="99" t="s">
        <v>12</v>
      </c>
      <c r="R2" s="99" t="s">
        <v>12</v>
      </c>
      <c r="S2" s="99" t="s">
        <v>12</v>
      </c>
      <c r="T2" s="100" t="s">
        <v>450</v>
      </c>
    </row>
    <row r="3" spans="2:20" ht="35" customHeight="1" x14ac:dyDescent="0.35">
      <c r="B3" s="71" t="s">
        <v>451</v>
      </c>
      <c r="C3" s="71" t="s">
        <v>452</v>
      </c>
      <c r="D3" s="71" t="s">
        <v>453</v>
      </c>
      <c r="E3" s="71" t="s">
        <v>454</v>
      </c>
      <c r="F3" s="71" t="s">
        <v>455</v>
      </c>
      <c r="G3" s="71" t="s">
        <v>10</v>
      </c>
      <c r="H3" s="72" t="s">
        <v>456</v>
      </c>
      <c r="I3" s="72" t="s">
        <v>457</v>
      </c>
      <c r="J3" s="72" t="s">
        <v>458</v>
      </c>
      <c r="K3" s="72" t="s">
        <v>459</v>
      </c>
      <c r="L3" s="72" t="s">
        <v>390</v>
      </c>
      <c r="M3" s="73" t="s">
        <v>460</v>
      </c>
      <c r="N3" s="73" t="s">
        <v>461</v>
      </c>
      <c r="O3" s="74" t="s">
        <v>462</v>
      </c>
      <c r="P3" s="74" t="s">
        <v>463</v>
      </c>
      <c r="Q3" s="75" t="s">
        <v>12</v>
      </c>
      <c r="R3" s="75" t="s">
        <v>464</v>
      </c>
      <c r="S3" s="75" t="s">
        <v>465</v>
      </c>
      <c r="T3" s="76" t="s">
        <v>466</v>
      </c>
    </row>
    <row r="4" spans="2:20" ht="60" customHeight="1" x14ac:dyDescent="0.35">
      <c r="B4" s="77" t="s">
        <v>467</v>
      </c>
      <c r="C4" s="77" t="s">
        <v>468</v>
      </c>
      <c r="D4" s="77" t="s">
        <v>469</v>
      </c>
      <c r="E4" s="77" t="s">
        <v>470</v>
      </c>
      <c r="F4" s="77" t="s">
        <v>471</v>
      </c>
      <c r="G4" s="77" t="s">
        <v>472</v>
      </c>
      <c r="H4" s="77" t="s">
        <v>473</v>
      </c>
      <c r="I4" s="77" t="s">
        <v>474</v>
      </c>
      <c r="J4" s="77" t="s">
        <v>475</v>
      </c>
      <c r="K4" s="77" t="s">
        <v>476</v>
      </c>
      <c r="L4" s="77" t="s">
        <v>477</v>
      </c>
      <c r="M4" s="77" t="s">
        <v>478</v>
      </c>
      <c r="N4" s="77" t="s">
        <v>479</v>
      </c>
      <c r="O4" s="77" t="s">
        <v>480</v>
      </c>
      <c r="P4" s="77" t="s">
        <v>481</v>
      </c>
      <c r="Q4" s="77" t="s">
        <v>482</v>
      </c>
      <c r="R4" s="77" t="s">
        <v>483</v>
      </c>
      <c r="S4" s="77" t="s">
        <v>484</v>
      </c>
      <c r="T4" s="77" t="s">
        <v>485</v>
      </c>
    </row>
    <row r="5" spans="2:20" ht="60" customHeight="1" x14ac:dyDescent="0.35">
      <c r="B5" s="39" t="s">
        <v>486</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487</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488</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489</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490</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491</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492</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493</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494</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495</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496</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497</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498</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499</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500</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501</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502</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503</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504</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505</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506</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507</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508</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509</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510</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511</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512</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513</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514</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515</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516</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517</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518</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519</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520</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521</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522</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523</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524</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525</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526</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527</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528</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529</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530</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531</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532</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533</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534</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535</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317</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McAfee VSEL 1.9/2.0 Client Security Technical Implementation Guide - SHGIR</dc:title>
  <dc:subject>Generated on: 2026-06-08 13:31:58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2026-06-08T12:32:04Z</dcterms:modified>
  <cp:category>DISA-STIG</cp:category>
  <cp:contentStatus>Draft</cp:contentStatus>
</cp:coreProperties>
</file>