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B5DE94BAA4EEB36D71AB9AFBC9D7BCB14C126FB1" xr6:coauthVersionLast="47" xr6:coauthVersionMax="47" xr10:uidLastSave="{589480D0-31E2-4075-BEDC-CEF9219E810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9" i="3" s="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C95" i="3"/>
  <c r="E90" i="3"/>
  <c r="D90" i="3"/>
  <c r="C90" i="3"/>
  <c r="F90" i="3" s="1"/>
  <c r="F89" i="3"/>
  <c r="D97" i="3" s="1"/>
  <c r="E89" i="3"/>
  <c r="D89" i="3"/>
  <c r="C89" i="3"/>
  <c r="E88" i="3"/>
  <c r="D88" i="3"/>
  <c r="C88" i="3"/>
  <c r="W140" i="3" s="1"/>
  <c r="F87" i="3"/>
  <c r="V170" i="3" s="1"/>
  <c r="E87" i="3"/>
  <c r="D87" i="3"/>
  <c r="C87" i="3"/>
  <c r="U140" i="3" s="1"/>
  <c r="F86" i="3"/>
  <c r="T170" i="3" s="1"/>
  <c r="E86" i="3"/>
  <c r="D86" i="3"/>
  <c r="C86" i="3"/>
  <c r="S140" i="3" s="1"/>
  <c r="E71" i="3"/>
  <c r="D71" i="3"/>
  <c r="C71" i="3"/>
  <c r="F71" i="3" s="1"/>
  <c r="E70" i="3"/>
  <c r="D70" i="3"/>
  <c r="C70" i="3"/>
  <c r="F70" i="3" s="1"/>
  <c r="E69" i="3"/>
  <c r="D69" i="3"/>
  <c r="C69" i="3"/>
  <c r="F69" i="3" s="1"/>
  <c r="E51" i="3"/>
  <c r="F51" i="3" s="1"/>
  <c r="D51" i="3"/>
  <c r="C51" i="3"/>
  <c r="E50" i="3"/>
  <c r="D50" i="3"/>
  <c r="F50" i="3" s="1"/>
  <c r="C50" i="3"/>
  <c r="E49" i="3"/>
  <c r="D49" i="3"/>
  <c r="C49" i="3"/>
  <c r="F49" i="3" s="1"/>
  <c r="E48" i="3"/>
  <c r="D48" i="3"/>
  <c r="C48" i="3"/>
  <c r="F48" i="3" s="1"/>
  <c r="E47" i="3"/>
  <c r="D47" i="3"/>
  <c r="C47" i="3"/>
  <c r="F47" i="3" s="1"/>
  <c r="E46" i="3"/>
  <c r="F46" i="3" s="1"/>
  <c r="D46" i="3"/>
  <c r="C46" i="3"/>
  <c r="E31" i="3"/>
  <c r="D31" i="3"/>
  <c r="C31" i="3"/>
  <c r="F31" i="3" s="1"/>
  <c r="E30" i="3"/>
  <c r="D30" i="3"/>
  <c r="C30" i="3"/>
  <c r="F30" i="3" s="1"/>
  <c r="E29" i="3"/>
  <c r="D29" i="3"/>
  <c r="C29" i="3"/>
  <c r="F29" i="3" s="1"/>
  <c r="E16" i="3"/>
  <c r="D16" i="3"/>
  <c r="C16" i="3"/>
  <c r="Q140" i="3" s="1"/>
  <c r="C9" i="3"/>
  <c r="D9" i="3" s="1"/>
  <c r="C8" i="3"/>
  <c r="D8" i="3" s="1"/>
  <c r="C7" i="3"/>
  <c r="D7" i="3" s="1"/>
  <c r="E98" i="3" l="1"/>
  <c r="D98" i="3"/>
  <c r="C98" i="3"/>
  <c r="G129" i="3"/>
  <c r="E37" i="3"/>
  <c r="D37" i="3"/>
  <c r="C37" i="3"/>
  <c r="E55" i="3"/>
  <c r="D55" i="3"/>
  <c r="C55" i="3"/>
  <c r="E116" i="3"/>
  <c r="D116" i="3"/>
  <c r="C116" i="3"/>
  <c r="C36" i="3"/>
  <c r="E36" i="3"/>
  <c r="D36" i="3"/>
  <c r="E117" i="3"/>
  <c r="D117" i="3"/>
  <c r="C117" i="3"/>
  <c r="E59" i="3"/>
  <c r="D59" i="3"/>
  <c r="C59" i="3"/>
  <c r="E75" i="3"/>
  <c r="D75" i="3"/>
  <c r="C75" i="3"/>
  <c r="E76" i="3"/>
  <c r="D76" i="3"/>
  <c r="C76" i="3"/>
  <c r="E56" i="3"/>
  <c r="C56" i="3"/>
  <c r="D56" i="3"/>
  <c r="C57" i="3"/>
  <c r="E57" i="3"/>
  <c r="D57" i="3"/>
  <c r="E60" i="3"/>
  <c r="D60" i="3"/>
  <c r="C60" i="3"/>
  <c r="E77" i="3"/>
  <c r="D77" i="3"/>
  <c r="C77" i="3"/>
  <c r="E114" i="3"/>
  <c r="C114" i="3"/>
  <c r="D114" i="3"/>
  <c r="E58" i="3"/>
  <c r="D58" i="3"/>
  <c r="C58" i="3"/>
  <c r="E115" i="3"/>
  <c r="D115" i="3"/>
  <c r="C115" i="3"/>
  <c r="E35" i="3"/>
  <c r="C35" i="3"/>
  <c r="D35" i="3"/>
  <c r="T146" i="3"/>
  <c r="T151" i="3"/>
  <c r="T156" i="3"/>
  <c r="T161" i="3"/>
  <c r="T166" i="3"/>
  <c r="T171" i="3"/>
  <c r="F88" i="3"/>
  <c r="E97" i="3"/>
  <c r="F16" i="3"/>
  <c r="V146" i="3"/>
  <c r="V151" i="3"/>
  <c r="V156" i="3"/>
  <c r="V161" i="3"/>
  <c r="V166" i="3"/>
  <c r="V171" i="3"/>
  <c r="T142" i="3"/>
  <c r="T147" i="3"/>
  <c r="T152" i="3"/>
  <c r="T157" i="3"/>
  <c r="T162" i="3"/>
  <c r="T167" i="3"/>
  <c r="T172" i="3"/>
  <c r="V142" i="3"/>
  <c r="V147" i="3"/>
  <c r="V152" i="3"/>
  <c r="V157" i="3"/>
  <c r="V162" i="3"/>
  <c r="V167" i="3"/>
  <c r="V172" i="3"/>
  <c r="C94" i="3"/>
  <c r="T143" i="3"/>
  <c r="T148" i="3"/>
  <c r="T153" i="3"/>
  <c r="T158" i="3"/>
  <c r="T163" i="3"/>
  <c r="T168" i="3"/>
  <c r="D94" i="3"/>
  <c r="V143" i="3"/>
  <c r="V148" i="3"/>
  <c r="V153" i="3"/>
  <c r="V158" i="3"/>
  <c r="V163" i="3"/>
  <c r="V168" i="3"/>
  <c r="E94" i="3"/>
  <c r="D95" i="3"/>
  <c r="T144" i="3"/>
  <c r="T149" i="3"/>
  <c r="T154" i="3"/>
  <c r="T159" i="3"/>
  <c r="T164" i="3"/>
  <c r="T169" i="3"/>
  <c r="E95" i="3"/>
  <c r="V144" i="3"/>
  <c r="V149" i="3"/>
  <c r="V154" i="3"/>
  <c r="V159" i="3"/>
  <c r="V164" i="3"/>
  <c r="V169" i="3"/>
  <c r="T145" i="3"/>
  <c r="T150" i="3"/>
  <c r="T155" i="3"/>
  <c r="T160" i="3"/>
  <c r="T165" i="3"/>
  <c r="C97" i="3"/>
  <c r="V145" i="3"/>
  <c r="V150" i="3"/>
  <c r="V155" i="3"/>
  <c r="V160" i="3"/>
  <c r="V165" i="3"/>
  <c r="X170" i="3" l="1"/>
  <c r="X165" i="3"/>
  <c r="X160" i="3"/>
  <c r="X155" i="3"/>
  <c r="X150" i="3"/>
  <c r="X145" i="3"/>
  <c r="X169" i="3"/>
  <c r="X164" i="3"/>
  <c r="X159" i="3"/>
  <c r="X154" i="3"/>
  <c r="X149" i="3"/>
  <c r="X144" i="3"/>
  <c r="C96" i="3"/>
  <c r="X168" i="3"/>
  <c r="X163" i="3"/>
  <c r="X158" i="3"/>
  <c r="X153" i="3"/>
  <c r="X148" i="3"/>
  <c r="X143" i="3"/>
  <c r="X172" i="3"/>
  <c r="X167" i="3"/>
  <c r="X162" i="3"/>
  <c r="X157" i="3"/>
  <c r="X152" i="3"/>
  <c r="X147" i="3"/>
  <c r="X142" i="3"/>
  <c r="X171" i="3"/>
  <c r="X166" i="3"/>
  <c r="X161" i="3"/>
  <c r="X156" i="3"/>
  <c r="X151" i="3"/>
  <c r="X146" i="3"/>
  <c r="D96" i="3"/>
  <c r="E96" i="3"/>
  <c r="R171" i="3"/>
  <c r="R166" i="3"/>
  <c r="R161" i="3"/>
  <c r="R156" i="3"/>
  <c r="R151" i="3"/>
  <c r="R146" i="3"/>
  <c r="R170" i="3"/>
  <c r="R165" i="3"/>
  <c r="R160" i="3"/>
  <c r="R155" i="3"/>
  <c r="R150" i="3"/>
  <c r="R145" i="3"/>
  <c r="R169" i="3"/>
  <c r="R164" i="3"/>
  <c r="R159" i="3"/>
  <c r="R154" i="3"/>
  <c r="R149" i="3"/>
  <c r="R144" i="3"/>
  <c r="R168" i="3"/>
  <c r="R163" i="3"/>
  <c r="R158" i="3"/>
  <c r="R153" i="3"/>
  <c r="R148" i="3"/>
  <c r="R143" i="3"/>
  <c r="R172" i="3"/>
  <c r="R167" i="3"/>
  <c r="R162" i="3"/>
  <c r="R157" i="3"/>
  <c r="R152" i="3"/>
  <c r="R147" i="3"/>
  <c r="R142" i="3"/>
  <c r="E20" i="3"/>
  <c r="D20" i="3"/>
  <c r="C20" i="3"/>
</calcChain>
</file>

<file path=xl/sharedStrings.xml><?xml version="1.0" encoding="utf-8"?>
<sst xmlns="http://schemas.openxmlformats.org/spreadsheetml/2006/main" count="1344" uniqueCount="552">
  <si>
    <t>Id</t>
  </si>
  <si>
    <t>Title</t>
  </si>
  <si>
    <t>Severity</t>
  </si>
  <si>
    <t>Component</t>
  </si>
  <si>
    <t>MoSCoW</t>
  </si>
  <si>
    <t>OpsImpact</t>
  </si>
  <si>
    <t>Phase</t>
  </si>
  <si>
    <t>ImplStatus</t>
  </si>
  <si>
    <t>Notes</t>
  </si>
  <si>
    <t>Remediation</t>
  </si>
  <si>
    <t>Description</t>
  </si>
  <si>
    <t>Audit</t>
  </si>
  <si>
    <t>Status</t>
  </si>
  <si>
    <t>LogID</t>
  </si>
  <si>
    <t>V-255237</t>
  </si>
  <si>
    <r>
      <rPr>
        <sz val="11"/>
        <rFont val="Calibri"/>
      </rPr>
      <t>Any publicly accessible connection to SSMC must display the Standard Mandatory DOD Notice and Consent Banner before granting access to the system.</t>
    </r>
  </si>
  <si>
    <t>CAT II (Medium)</t>
  </si>
  <si>
    <t>SSMC Operating System</t>
  </si>
  <si>
    <t>Unassigned</t>
  </si>
  <si>
    <t>Unassessed</t>
  </si>
  <si>
    <t>Pending</t>
  </si>
  <si>
    <t/>
  </si>
  <si>
    <r>
      <rPr>
        <sz val="11"/>
        <color rgb="FF000000"/>
        <rFont val="Calibri"/>
      </rPr>
      <t xml:space="preserve">Configure SSMC to display the Standard Mandatory DOD Notice and Consent Banner before granting access to the system by following below steps: </t>
    </r>
    <r>
      <rPr>
        <sz val="11"/>
        <color rgb="FF000000"/>
        <rFont val="Calibri"/>
      </rPr>
      <t xml:space="preserve">
</t>
    </r>
    <r>
      <rPr>
        <sz val="11"/>
        <color rgb="FF000000"/>
        <rFont val="Calibri"/>
      </rPr>
      <t>1. Log on to SSMC Web Administrator console GUI as "ssmcadmin".</t>
    </r>
    <r>
      <rPr>
        <sz val="11"/>
        <color rgb="FF000000"/>
        <rFont val="Calibri"/>
      </rPr>
      <t xml:space="preserve">
</t>
    </r>
    <r>
      <rPr>
        <sz val="11"/>
        <color rgb="FF000000"/>
        <rFont val="Calibri"/>
      </rPr>
      <t>2. Navigate to Actions &gt;&gt; Preferences &gt;&gt; Application.</t>
    </r>
    <r>
      <rPr>
        <sz val="11"/>
        <color rgb="FF000000"/>
        <rFont val="Calibri"/>
      </rPr>
      <t xml:space="preserve">
</t>
    </r>
    <r>
      <rPr>
        <sz val="11"/>
        <color rgb="FF000000"/>
        <rFont val="Calibri"/>
      </rPr>
      <t>3. Toggle the Login banner slider to "Yes" and enter the standard DOD banner message text (Only English is supported).</t>
    </r>
    <r>
      <rPr>
        <sz val="11"/>
        <color rgb="FF000000"/>
        <rFont val="Calibri"/>
      </rPr>
      <t xml:space="preserve">
</t>
    </r>
    <r>
      <rPr>
        <sz val="11"/>
        <color rgb="FF000000"/>
        <rFont val="Calibri"/>
      </rPr>
      <t>4. Click "OK" to Save your changes.</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</si>
  <si>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</si>
  <si>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 xml:space="preserve">Verify that SSMC displays the Standard Mandatory DOD Notice and Consent Banner before granting access to the system by following below steps: </t>
    </r>
    <r>
      <rPr>
        <sz val="11"/>
        <color rgb="FF000000"/>
        <rFont val="Calibri"/>
      </rPr>
      <t xml:space="preserve">
</t>
    </r>
    <r>
      <rPr>
        <sz val="11"/>
        <color rgb="FF000000"/>
        <rFont val="Calibri"/>
      </rPr>
      <t>1. Log on to SSMC Web Administrator console GUI as "ssmcadmin".</t>
    </r>
    <r>
      <rPr>
        <sz val="11"/>
        <color rgb="FF000000"/>
        <rFont val="Calibri"/>
      </rPr>
      <t xml:space="preserve">
</t>
    </r>
    <r>
      <rPr>
        <sz val="11"/>
        <color rgb="FF000000"/>
        <rFont val="Calibri"/>
      </rPr>
      <t>2. Navigate to Actions &gt;&gt; Preferences &gt;&gt; Application.</t>
    </r>
    <r>
      <rPr>
        <sz val="11"/>
        <color rgb="FF000000"/>
        <rFont val="Calibri"/>
      </rPr>
      <t xml:space="preserve">
</t>
    </r>
    <r>
      <rPr>
        <sz val="11"/>
        <color rgb="FF000000"/>
        <rFont val="Calibri"/>
      </rPr>
      <t>3. Check if the login banner slider is toggled to "yes" and the desired text in English is set in the textbox adjacent to the control.</t>
    </r>
    <r>
      <rPr>
        <sz val="11"/>
        <color rgb="FF000000"/>
        <rFont val="Calibri"/>
      </rPr>
      <t xml:space="preserve">
</t>
    </r>
    <r>
      <rPr>
        <sz val="11"/>
        <color rgb="FF000000"/>
        <rFont val="Calibri"/>
      </rPr>
      <t>If the custom banner text is not set to the Standard Mandatory DOD Notice and Consent Banner, this is a finding.</t>
    </r>
  </si>
  <si>
    <t>V-255238</t>
  </si>
  <si>
    <r>
      <rPr>
        <sz val="11"/>
        <rFont val="Calibri"/>
      </rPr>
      <t>SSMC must display the Standard Mandatory DOD Notice and Consent Banner before granting local or remote access to the system.</t>
    </r>
  </si>
  <si>
    <r>
      <rPr>
        <sz val="11"/>
        <color rgb="FF000000"/>
        <rFont val="Calibri"/>
      </rPr>
      <t xml:space="preserve">Configure SSMC to display the full text of the Standard Mandatory DOD Notice and Consent Banner before granting access to the system. </t>
    </r>
    <r>
      <rPr>
        <sz val="11"/>
        <color rgb="FF000000"/>
        <rFont val="Calibri"/>
      </rPr>
      <t xml:space="preserve">
</t>
    </r>
    <r>
      <rPr>
        <sz val="11"/>
        <color rgb="FF000000"/>
        <rFont val="Calibri"/>
      </rPr>
      <t>Log on to SSMC admin console as ssmcadmin; navigate to Action &gt;&gt; Preferences. Enable custom banner slider switch and set the following as banner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</si>
  <si>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SSMC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</si>
  <si>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 xml:space="preserve">Verify that SSMC displays the full text of the Standard Mandatory DOD Notice and Consent Banner before granting access to the system. </t>
    </r>
    <r>
      <rPr>
        <sz val="11"/>
        <color rgb="FF000000"/>
        <rFont val="Calibri"/>
      </rPr>
      <t xml:space="preserve">
</t>
    </r>
    <r>
      <rPr>
        <sz val="11"/>
        <color rgb="FF000000"/>
        <rFont val="Calibri"/>
      </rPr>
      <t>1. Access the SSMC web application by submitting the URL https://&lt;ssmc_ip_or_fqdn&gt;:8443/.</t>
    </r>
    <r>
      <rPr>
        <sz val="11"/>
        <color rgb="FF000000"/>
        <rFont val="Calibri"/>
      </rPr>
      <t xml:space="preserve">
</t>
    </r>
    <r>
      <rPr>
        <sz val="11"/>
        <color rgb="FF000000"/>
        <rFont val="Calibri"/>
      </rPr>
      <t>2. Log on to SSMC admin console as ssmcadmin.</t>
    </r>
    <r>
      <rPr>
        <sz val="11"/>
        <color rgb="FF000000"/>
        <rFont val="Calibri"/>
      </rPr>
      <t xml:space="preserve">
</t>
    </r>
    <r>
      <rPr>
        <sz val="11"/>
        <color rgb="FF000000"/>
        <rFont val="Calibri"/>
      </rPr>
      <t>3. Navigate to Action &gt;&gt; Preferences. Verify that the full text of the Standard Mandatory DOD Notice and consent banner is seen as stored against Custom Banner field.</t>
    </r>
    <r>
      <rPr>
        <sz val="11"/>
        <color rgb="FF000000"/>
        <rFont val="Calibri"/>
      </rPr>
      <t xml:space="preserve">
</t>
    </r>
    <r>
      <rPr>
        <sz val="11"/>
        <color rgb="FF000000"/>
        <rFont val="Calibri"/>
      </rPr>
      <t xml:space="preserve">The DOD Notice and consent banner message should read as follows in all of steps 1, 2 and 3 above: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full text of the Standard Mandatory DOD Notice and Consent Banner is not displayed, this is a finding.</t>
    </r>
  </si>
  <si>
    <t>V-255239</t>
  </si>
  <si>
    <r>
      <rPr>
        <sz val="11"/>
        <rFont val="Calibri"/>
      </rPr>
      <t>SSMC must employ strong authenticators in the establishment of nonlocal maintenance and diagnostic sessions.</t>
    </r>
  </si>
  <si>
    <r>
      <rPr>
        <sz val="11"/>
        <color rgb="FF000000"/>
        <rFont val="Calibri"/>
      </rPr>
      <t>Configure SSMC to use Strong SSH ciphers to protect the integrity of remote access sessions by doing the following:</t>
    </r>
    <r>
      <rPr>
        <sz val="11"/>
        <color rgb="FF000000"/>
        <rFont val="Calibri"/>
      </rPr>
      <t xml:space="preserve">
</t>
    </r>
    <r>
      <rPr>
        <sz val="11"/>
        <color rgb="FF000000"/>
        <rFont val="Calibri"/>
      </rPr>
      <t>1. Log on to the SSMC administrator console as "ssmcadmin".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cnsa_mode_appliance -a enable -f</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</si>
  <si>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r>
      <rPr>
        <sz val="11"/>
        <color rgb="FF000000"/>
        <rFont val="Calibri"/>
      </rPr>
      <t xml:space="preserve">
</t>
    </r>
    <r>
      <rPr>
        <sz val="11"/>
        <color rgb="FF000000"/>
        <rFont val="Calibri"/>
      </rPr>
      <t>Satisfies: SRG-OS-000125-GPOS-00065, SRG-OS-000396-GPOS-00176, SRG-OS-000424-GPOS-00188, SRG-OS-000394-GPOS-00174, SRG-OS-000250-GPOS-00093, SRG-OS-000425-GPOS-00189, SRG-OS-000426-GPOS-00190, SRG-OS-000423-GPOS-00187</t>
    </r>
  </si>
  <si>
    <r>
      <rPr>
        <sz val="11"/>
        <color rgb="FF000000"/>
        <rFont val="Calibri"/>
      </rPr>
      <t>Verify that SSMC is configured to strong SSH ciphers to protect the integrity of remote access sessions by doing the following:</t>
    </r>
    <r>
      <rPr>
        <sz val="11"/>
        <color rgb="FF000000"/>
        <rFont val="Calibri"/>
      </rPr>
      <t xml:space="preserve">
</t>
    </r>
    <r>
      <rPr>
        <sz val="11"/>
        <color rgb="FF000000"/>
        <rFont val="Calibri"/>
      </rPr>
      <t>Log on to SSMC appliance as ssmcadmin via SSH, press "X" to escape to general bash shell from the TUI menu, and issue the following command:</t>
    </r>
    <r>
      <rPr>
        <sz val="11"/>
        <color rgb="FF000000"/>
        <rFont val="Calibri"/>
      </rPr>
      <t xml:space="preserve">
</t>
    </r>
    <r>
      <rPr>
        <sz val="11"/>
        <color rgb="FF000000"/>
        <rFont val="Calibri"/>
      </rPr>
      <t>$  sudo /ssmc/bin/config_security.sh -o cnsa_mode_appliance -a status</t>
    </r>
    <r>
      <rPr>
        <sz val="11"/>
        <color rgb="FF000000"/>
        <rFont val="Calibri"/>
      </rPr>
      <t xml:space="preserve">
</t>
    </r>
    <r>
      <rPr>
        <sz val="11"/>
        <color rgb="FF000000"/>
        <rFont val="Calibri"/>
      </rPr>
      <t>If the output does not read as "Appliance CNSA mode is enabled", this is a finding.</t>
    </r>
  </si>
  <si>
    <t>V-255240</t>
  </si>
  <si>
    <r>
      <rPr>
        <sz val="11"/>
        <rFont val="Calibri"/>
      </rPr>
      <t>SSMC must enforce a delay of at least four seconds between logon prompts following a failed logon attempt.</t>
    </r>
  </si>
  <si>
    <r>
      <rPr>
        <sz val="11"/>
        <color rgb="FF000000"/>
        <rFont val="Calibri"/>
      </rPr>
      <t>Configure SSMC to enforce a delay of at least four seconds between logon prompts following a failed logon attempt. To do so, perform the following steps.</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config_failedlogin_delay -a enable -f</t>
    </r>
  </si>
  <si>
    <r>
      <rPr>
        <sz val="11"/>
        <color rgb="FF000000"/>
        <rFont val="Calibri"/>
      </rPr>
      <t>Limiting the number of logon attempts over a certain time interval reduces the chances that an unauthorized user may gain access to an account.</t>
    </r>
  </si>
  <si>
    <r>
      <rPr>
        <sz val="11"/>
        <color rgb="FF000000"/>
        <rFont val="Calibri"/>
      </rPr>
      <t>Verify that SSMC enforces a delay of at least four seconds between logon prompts following a failed logon attempt. To do so, perform the following steps.</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config_failedlogin_delay -a status</t>
    </r>
    <r>
      <rPr>
        <sz val="11"/>
        <color rgb="FF000000"/>
        <rFont val="Calibri"/>
      </rPr>
      <t xml:space="preserve">
</t>
    </r>
    <r>
      <rPr>
        <sz val="11"/>
        <color rgb="FF000000"/>
        <rFont val="Calibri"/>
      </rPr>
      <t>Failed login delay is enabled</t>
    </r>
    <r>
      <rPr>
        <sz val="11"/>
        <color rgb="FF000000"/>
        <rFont val="Calibri"/>
      </rPr>
      <t xml:space="preserve">
</t>
    </r>
    <r>
      <rPr>
        <sz val="11"/>
        <color rgb="FF000000"/>
        <rFont val="Calibri"/>
      </rPr>
      <t>If the command output does not read "Failed login delay is enabled", this is a finding.</t>
    </r>
  </si>
  <si>
    <t>V-255241</t>
  </si>
  <si>
    <r>
      <rPr>
        <sz val="11"/>
        <rFont val="Calibri"/>
      </rPr>
      <t>SSMC must enforce a minimum 15-character password length.</t>
    </r>
  </si>
  <si>
    <r>
      <rPr>
        <sz val="11"/>
        <color rgb="FF000000"/>
        <rFont val="Calibri"/>
      </rPr>
      <t xml:space="preserve">To enable and enforce the 15-character minimum password length policy, do the following: </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long_password_policy -a enable -f</t>
    </r>
    <r>
      <rPr>
        <sz val="11"/>
        <color rgb="FF000000"/>
        <rFont val="Calibri"/>
      </rPr>
      <t xml:space="preserve">
</t>
    </r>
    <r>
      <rPr>
        <sz val="11"/>
        <color rgb="FF000000"/>
        <rFont val="Calibri"/>
      </rPr>
      <t>Note: ssmcaudit user should be disabled before executing this fix procedure.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</si>
  <si>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</si>
  <si>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 xml:space="preserve">To verify that the 15-character minimum password length policy is set, do the following: </t>
    </r>
    <r>
      <rPr>
        <sz val="11"/>
        <color rgb="FF000000"/>
        <rFont val="Calibri"/>
      </rPr>
      <t xml:space="preserve">
</t>
    </r>
    <r>
      <rPr>
        <sz val="11"/>
        <color rgb="FF000000"/>
        <rFont val="Calibri"/>
      </rPr>
      <t>1. Log on to SSMC appliance as ssmcadmin. Press "X" to escape to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long_password_policy -a status</t>
    </r>
    <r>
      <rPr>
        <sz val="11"/>
        <color rgb="FF000000"/>
        <rFont val="Calibri"/>
      </rPr>
      <t xml:space="preserve">
</t>
    </r>
    <r>
      <rPr>
        <sz val="11"/>
        <color rgb="FF000000"/>
        <rFont val="Calibri"/>
      </rPr>
      <t>Long password policy is enabled</t>
    </r>
    <r>
      <rPr>
        <sz val="11"/>
        <color rgb="FF000000"/>
        <rFont val="Calibri"/>
      </rPr>
      <t xml:space="preserve">
</t>
    </r>
    <r>
      <rPr>
        <sz val="11"/>
        <color rgb="FF000000"/>
        <rFont val="Calibri"/>
      </rPr>
      <t>If the status does not read "enabled", this is a finding.</t>
    </r>
  </si>
  <si>
    <t>V-255242</t>
  </si>
  <si>
    <r>
      <rPr>
        <sz val="11"/>
        <rFont val="Calibri"/>
      </rPr>
      <t>SSMC must generate error messages that provide information necessary for corrective actions without revealing information that could be exploited by adversaries.</t>
    </r>
  </si>
  <si>
    <r>
      <rPr>
        <sz val="11"/>
        <color rgb="FF000000"/>
        <rFont val="Calibri"/>
      </rPr>
      <t>To configure SSMC to prevent exfiltration of sensitive information, disable all management email notifications. Execute the following steps:</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Edit /opt/hpe/ssmc/ssmcbase/resources/ssmc.properties using vi editor.</t>
    </r>
    <r>
      <rPr>
        <sz val="11"/>
        <color rgb="FF000000"/>
        <rFont val="Calibri"/>
      </rPr>
      <t xml:space="preserve">
</t>
    </r>
    <r>
      <rPr>
        <sz val="11"/>
        <color rgb="FF000000"/>
        <rFont val="Calibri"/>
      </rPr>
      <t>3. Locate and uncomment the property "ssmc.management.notification.disable=false". Save and exit.</t>
    </r>
    <r>
      <rPr>
        <sz val="11"/>
        <color rgb="FF000000"/>
        <rFont val="Calibri"/>
      </rPr>
      <t xml:space="preserve">
</t>
    </r>
    <r>
      <rPr>
        <sz val="11"/>
        <color rgb="FF000000"/>
        <rFont val="Calibri"/>
      </rPr>
      <t>4. Using TUI menu option 2, restart SSMC service.</t>
    </r>
  </si>
  <si>
    <r>
      <rPr>
        <sz val="11"/>
        <color rgb="FF000000"/>
        <rFont val="Calibri"/>
      </rPr>
      <t>Any operating system providing too much information in error messages risks compromising the data and security of the structure, and content of error messages needs to be carefully considered by the organization.</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</si>
  <si>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To verify that SSMC is configured to prevent exfiltration of sensitive information, do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grep ^ssmc.management.notification.disable /opt/hpe/ssmc/ssmcbase/resources/ssmc.properties</t>
    </r>
    <r>
      <rPr>
        <sz val="11"/>
        <color rgb="FF000000"/>
        <rFont val="Calibri"/>
      </rPr>
      <t xml:space="preserve">
</t>
    </r>
    <r>
      <rPr>
        <sz val="11"/>
        <color rgb="FF000000"/>
        <rFont val="Calibri"/>
      </rPr>
      <t>ssmc.management.notification.disable=false</t>
    </r>
    <r>
      <rPr>
        <sz val="11"/>
        <color rgb="FF000000"/>
        <rFont val="Calibri"/>
      </rPr>
      <t xml:space="preserve">
</t>
    </r>
    <r>
      <rPr>
        <sz val="11"/>
        <color rgb="FF000000"/>
        <rFont val="Calibri"/>
      </rPr>
      <t>If the command output does not print "ssmc.management.notification.disable=false", this is a finding.</t>
    </r>
  </si>
  <si>
    <t>V-255243</t>
  </si>
  <si>
    <r>
      <rPr>
        <sz val="11"/>
        <rFont val="Calibri"/>
      </rPr>
      <t>SSMC must be configured to offload logs to a SIEM that is configured to alert the ISSO or SA when the local built-in admin account (ssmcadmin) is accessed.</t>
    </r>
  </si>
  <si>
    <r>
      <rPr>
        <sz val="11"/>
        <color rgb="FF000000"/>
        <rFont val="Calibri"/>
      </rPr>
      <t>Configure SSMC to offload logs to a SIEM that is set up to alert the ISSO or SA when the ssmcadmin account is accessed by performing the following:</t>
    </r>
    <r>
      <rPr>
        <sz val="11"/>
        <color rgb="FF000000"/>
        <rFont val="Calibri"/>
      </rPr>
      <t xml:space="preserve">
</t>
    </r>
    <r>
      <rPr>
        <sz val="11"/>
        <color rgb="FF000000"/>
        <rFont val="Calibri"/>
      </rPr>
      <t>1. Implement SSMC-WS-010080 to establish offloading logs to a SIEM.</t>
    </r>
    <r>
      <rPr>
        <sz val="11"/>
        <color rgb="FF000000"/>
        <rFont val="Calibri"/>
      </rPr>
      <t xml:space="preserve">
</t>
    </r>
    <r>
      <rPr>
        <sz val="11"/>
        <color rgb="FF000000"/>
        <rFont val="Calibri"/>
      </rPr>
      <t>2. Configure the SIEM to alert the ISSO or SA in the event that the ssmcadmin account is accessed.</t>
    </r>
  </si>
  <si>
    <r>
      <rPr>
        <sz val="11"/>
        <color rgb="FF000000"/>
        <rFont val="Calibri"/>
      </rPr>
      <t>Configuring the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The ssmcadmin account is an emergency group account used to administer ssmc. This is a privileged account that can Log on to the SSMC appliance.</t>
    </r>
    <r>
      <rPr>
        <sz val="11"/>
        <color rgb="FF000000"/>
        <rFont val="Calibri"/>
      </rPr>
      <t xml:space="preserve">
</t>
    </r>
    <r>
      <rPr>
        <sz val="11"/>
        <color rgb="FF000000"/>
        <rFont val="Calibri"/>
      </rPr>
      <t>The ssmcaudit account is a nonprivileged group user account that can be enabled/disabled by ssmcadmin for CVE scanning via TUI. This is the other group account that can log on to the appliance.</t>
    </r>
    <r>
      <rPr>
        <sz val="11"/>
        <color rgb="FF000000"/>
        <rFont val="Calibri"/>
      </rPr>
      <t xml:space="preserve">
</t>
    </r>
    <r>
      <rPr>
        <sz val="11"/>
        <color rgb="FF000000"/>
        <rFont val="Calibri"/>
      </rPr>
      <t>By alerting to the use of ssmcadmin account, the information assurance team can mitigate the risks involved in using this group account. These alerts must be used to ensure that the use of this account is warranted and documented.</t>
    </r>
  </si>
  <si>
    <r>
      <rPr>
        <sz val="11"/>
        <color rgb="FF000000"/>
        <rFont val="Calibri"/>
      </rPr>
      <t>Verify that SSMC is configured to offload logs to a SIEM that is set up to alert the ISSO or SA when the ssmcadmin account is accessed by performing the following:</t>
    </r>
    <r>
      <rPr>
        <sz val="11"/>
        <color rgb="FF000000"/>
        <rFont val="Calibri"/>
      </rPr>
      <t xml:space="preserve">
</t>
    </r>
    <r>
      <rPr>
        <sz val="11"/>
        <color rgb="FF000000"/>
        <rFont val="Calibri"/>
      </rPr>
      <t>1. Log on to SIEM where the logs are being offloaded.</t>
    </r>
    <r>
      <rPr>
        <sz val="11"/>
        <color rgb="FF000000"/>
        <rFont val="Calibri"/>
      </rPr>
      <t xml:space="preserve">
</t>
    </r>
    <r>
      <rPr>
        <sz val="11"/>
        <color rgb="FF000000"/>
        <rFont val="Calibri"/>
      </rPr>
      <t>2. Log on to SSMC with the ssmcadmin account.</t>
    </r>
    <r>
      <rPr>
        <sz val="11"/>
        <color rgb="FF000000"/>
        <rFont val="Calibri"/>
      </rPr>
      <t xml:space="preserve">
</t>
    </r>
    <r>
      <rPr>
        <sz val="11"/>
        <color rgb="FF000000"/>
        <rFont val="Calibri"/>
      </rPr>
      <t>3. Return to the SIEM to see that an alert has been generated based on the access of the ssmcadmin account.</t>
    </r>
    <r>
      <rPr>
        <sz val="11"/>
        <color rgb="FF000000"/>
        <rFont val="Calibri"/>
      </rPr>
      <t xml:space="preserve">
</t>
    </r>
    <r>
      <rPr>
        <sz val="11"/>
        <color rgb="FF000000"/>
        <rFont val="Calibri"/>
      </rPr>
      <t>If the SIEM does not generate an alert for the ISSO or SA, this is a finding.</t>
    </r>
  </si>
  <si>
    <t>V-255244</t>
  </si>
  <si>
    <r>
      <rPr>
        <sz val="11"/>
        <rFont val="Calibri"/>
      </rPr>
      <t>SSMC must synchronize internal information system clocks to the authoritative time source when the time difference is greater than one second.</t>
    </r>
  </si>
  <si>
    <r>
      <rPr>
        <sz val="11"/>
        <color rgb="FF000000"/>
        <rFont val="Calibri"/>
      </rPr>
      <t>Configure SSMC to synchronize system clock to the authoritative time source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Edit /ssmc/conf/security_config.properties using vi editor and configure the IP address of one or more time servers with which the system clock needs to be synchronized via NTP. Save and exit.</t>
    </r>
    <r>
      <rPr>
        <sz val="11"/>
        <color rgb="FF000000"/>
        <rFont val="Calibri"/>
      </rPr>
      <t xml:space="preserve">
</t>
    </r>
    <r>
      <rPr>
        <sz val="11"/>
        <color rgb="FF000000"/>
        <rFont val="Calibri"/>
      </rPr>
      <t xml:space="preserve">3. Execute the following command: </t>
    </r>
    <r>
      <rPr>
        <sz val="11"/>
        <color rgb="FF000000"/>
        <rFont val="Calibri"/>
      </rPr>
      <t xml:space="preserve">
</t>
    </r>
    <r>
      <rPr>
        <sz val="11"/>
        <color rgb="FF000000"/>
        <rFont val="Calibri"/>
      </rPr>
      <t>$ sudo /ssmc/bin/config_security.sh -o configure_ntp -a set -f</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</si>
  <si>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in order to determine the time difference.</t>
    </r>
    <r>
      <rPr>
        <sz val="11"/>
        <color rgb="FF000000"/>
        <rFont val="Calibri"/>
      </rPr>
      <t xml:space="preserve">
</t>
    </r>
    <r>
      <rPr>
        <sz val="11"/>
        <color rgb="FF000000"/>
        <rFont val="Calibri"/>
      </rPr>
      <t>Satisfies: SRG-OS-000356-GPOS-00144, SRG-OS-000355-GPOS-00143</t>
    </r>
  </si>
  <si>
    <r>
      <rPr>
        <sz val="11"/>
        <color rgb="FF000000"/>
        <rFont val="Calibri"/>
      </rPr>
      <t xml:space="preserve">Verify SSMC synchronizes system clocks to the authoritative time source by performing the following: </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configure_ntp -a status</t>
    </r>
    <r>
      <rPr>
        <sz val="11"/>
        <color rgb="FF000000"/>
        <rFont val="Calibri"/>
      </rPr>
      <t xml:space="preserve">
</t>
    </r>
    <r>
      <rPr>
        <sz val="11"/>
        <color rgb="FF000000"/>
        <rFont val="Calibri"/>
      </rPr>
      <t>NTP service is configured</t>
    </r>
    <r>
      <rPr>
        <sz val="11"/>
        <color rgb="FF000000"/>
        <rFont val="Calibri"/>
      </rPr>
      <t xml:space="preserve">
</t>
    </r>
    <r>
      <rPr>
        <sz val="11"/>
        <color rgb="FF000000"/>
        <rFont val="Calibri"/>
      </rPr>
      <t>If the NTP service is not configured, this is a finding.</t>
    </r>
  </si>
  <si>
    <t>V-255245</t>
  </si>
  <si>
    <r>
      <rPr>
        <sz val="11"/>
        <rFont val="Calibri"/>
      </rPr>
      <t>For PKI-based authentication, SSMC must validate certificates by constructing a certification path (which includes status information) to an accepted trust anchor.</t>
    </r>
  </si>
  <si>
    <r>
      <rPr>
        <sz val="11"/>
        <color rgb="FF000000"/>
        <rFont val="Calibri"/>
      </rPr>
      <t>Configure SSMC to perform PKI-based authentication for remote syslog connectivity with "x509/certvalid" or "x509/name" setting for auth mode:</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 xml:space="preserve">2. Use vi to edit and configure /ssmc/conf/security_config.properties file with values necessary to connect with a remote syslog server. </t>
    </r>
    <r>
      <rPr>
        <sz val="11"/>
        <color rgb="FF000000"/>
        <rFont val="Calibri"/>
      </rPr>
      <t xml:space="preserve">
</t>
    </r>
    <r>
      <rPr>
        <sz val="11"/>
        <color rgb="FF000000"/>
        <rFont val="Calibri"/>
      </rPr>
      <t>ssmc.rsyslog.server.host=&lt;rsyslog_server&gt;</t>
    </r>
    <r>
      <rPr>
        <sz val="11"/>
        <color rgb="FF000000"/>
        <rFont val="Calibri"/>
      </rPr>
      <t xml:space="preserve">
</t>
    </r>
    <r>
      <rPr>
        <sz val="11"/>
        <color rgb="FF000000"/>
        <rFont val="Calibri"/>
      </rPr>
      <t>ssmc.rsyslog.server.port=&lt;rsyslog_port&gt;</t>
    </r>
    <r>
      <rPr>
        <sz val="11"/>
        <color rgb="FF000000"/>
        <rFont val="Calibri"/>
      </rPr>
      <t xml:space="preserve">
</t>
    </r>
    <r>
      <rPr>
        <sz val="11"/>
        <color rgb="FF000000"/>
        <rFont val="Calibri"/>
      </rPr>
      <t>ssmc.rsyslog.server.protocol=tcp</t>
    </r>
    <r>
      <rPr>
        <sz val="11"/>
        <color rgb="FF000000"/>
        <rFont val="Calibri"/>
      </rPr>
      <t xml:space="preserve">
</t>
    </r>
    <r>
      <rPr>
        <sz val="11"/>
        <color rgb="FF000000"/>
        <rFont val="Calibri"/>
      </rPr>
      <t>ssmc.rsyslog.server.tls-enabled=1</t>
    </r>
    <r>
      <rPr>
        <sz val="11"/>
        <color rgb="FF000000"/>
        <rFont val="Calibri"/>
      </rPr>
      <t xml:space="preserve">
</t>
    </r>
    <r>
      <rPr>
        <sz val="11"/>
        <color rgb="FF000000"/>
        <rFont val="Calibri"/>
      </rPr>
      <t>ssmc.rsyslog.cert.caroot=&lt;ca_root_cert_pem&gt;</t>
    </r>
    <r>
      <rPr>
        <sz val="11"/>
        <color rgb="FF000000"/>
        <rFont val="Calibri"/>
      </rPr>
      <t xml:space="preserve">
</t>
    </r>
    <r>
      <rPr>
        <sz val="11"/>
        <color rgb="FF000000"/>
        <rFont val="Calibri"/>
      </rPr>
      <t>ssmc.rsyslog.cert.clientcert=&lt;ssmc_client_cert_pem&gt;</t>
    </r>
    <r>
      <rPr>
        <sz val="11"/>
        <color rgb="FF000000"/>
        <rFont val="Calibri"/>
      </rPr>
      <t xml:space="preserve">
</t>
    </r>
    <r>
      <rPr>
        <sz val="11"/>
        <color rgb="FF000000"/>
        <rFont val="Calibri"/>
      </rPr>
      <t>ssmc.rsyslog.cert.clientkey=&lt;ssmc_client_key_pem&gt;</t>
    </r>
    <r>
      <rPr>
        <sz val="11"/>
        <color rgb="FF000000"/>
        <rFont val="Calibri"/>
      </rPr>
      <t xml:space="preserve">
</t>
    </r>
    <r>
      <rPr>
        <sz val="11"/>
        <color rgb="FF000000"/>
        <rFont val="Calibri"/>
      </rPr>
      <t>ssmc.rsyslog.server.authMode=&lt; x509/name | x509/certvalid &gt;</t>
    </r>
    <r>
      <rPr>
        <sz val="11"/>
        <color rgb="FF000000"/>
        <rFont val="Calibri"/>
      </rPr>
      <t xml:space="preserve">
</t>
    </r>
    <r>
      <rPr>
        <sz val="11"/>
        <color rgb="FF000000"/>
        <rFont val="Calibri"/>
      </rPr>
      <t>ssmc.rsyslog.server.permittedPeers=&lt;cn_of_rsyslog_server&gt;</t>
    </r>
    <r>
      <rPr>
        <sz val="11"/>
        <color rgb="FF000000"/>
        <rFont val="Calibri"/>
      </rPr>
      <t xml:space="preserve">
</t>
    </r>
    <r>
      <rPr>
        <sz val="11"/>
        <color rgb="FF000000"/>
        <rFont val="Calibri"/>
      </rPr>
      <t>ssmc.rsyslog.server.device=&lt;ens160|ens192|eth0|eth1&gt;</t>
    </r>
    <r>
      <rPr>
        <sz val="11"/>
        <color rgb="FF000000"/>
        <rFont val="Calibri"/>
      </rPr>
      <t xml:space="preserve">
</t>
    </r>
    <r>
      <rPr>
        <sz val="11"/>
        <color rgb="FF000000"/>
        <rFont val="Calibri"/>
      </rPr>
      <t>ssmc.rsyslog.queue.maxdiskspace=6</t>
    </r>
    <r>
      <rPr>
        <sz val="11"/>
        <color rgb="FF000000"/>
        <rFont val="Calibri"/>
      </rPr>
      <t xml:space="preserve">
</t>
    </r>
    <r>
      <rPr>
        <sz val="11"/>
        <color rgb="FF000000"/>
        <rFont val="Calibri"/>
      </rPr>
      <t>Save and exit.</t>
    </r>
    <r>
      <rPr>
        <sz val="11"/>
        <color rgb="FF000000"/>
        <rFont val="Calibri"/>
      </rPr>
      <t xml:space="preserve">
</t>
    </r>
    <r>
      <rPr>
        <sz val="11"/>
        <color rgb="FF000000"/>
        <rFont val="Calibri"/>
      </rPr>
      <t>3. Execute the following to activate connection to remote syslog server:</t>
    </r>
    <r>
      <rPr>
        <sz val="11"/>
        <color rgb="FF000000"/>
        <rFont val="Calibri"/>
      </rPr>
      <t xml:space="preserve">
</t>
    </r>
    <r>
      <rPr>
        <sz val="11"/>
        <color rgb="FF000000"/>
        <rFont val="Calibri"/>
      </rPr>
      <t>$ sudo /ssmc/bin/config_security.sh -o remote_syslog_server -a set -f</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</si>
  <si>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</si>
  <si>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Check that the remote syslog connection is configured to use "x509/certvalid" or "x509/name" as authentication mode:</t>
    </r>
    <r>
      <rPr>
        <sz val="11"/>
        <color rgb="FF000000"/>
        <rFont val="Calibri"/>
      </rPr>
      <t xml:space="preserve">
</t>
    </r>
    <r>
      <rPr>
        <sz val="11"/>
        <color rgb="FF000000"/>
        <rFont val="Calibri"/>
      </rPr>
      <t>$ sudo /ssmc/bin/config_security.sh -o remote_syslog_appliance -a status | grep ssmc.rsyslog.server.authMode</t>
    </r>
    <r>
      <rPr>
        <sz val="11"/>
        <color rgb="FF000000"/>
        <rFont val="Calibri"/>
      </rPr>
      <t xml:space="preserve">
</t>
    </r>
    <r>
      <rPr>
        <sz val="11"/>
        <color rgb="FF000000"/>
        <rFont val="Calibri"/>
      </rPr>
      <t>Expected:</t>
    </r>
    <r>
      <rPr>
        <sz val="11"/>
        <color rgb="FF000000"/>
        <rFont val="Calibri"/>
      </rPr>
      <t xml:space="preserve">
</t>
    </r>
    <r>
      <rPr>
        <sz val="11"/>
        <color rgb="FF000000"/>
        <rFont val="Calibri"/>
      </rPr>
      <t>ssmc.rsyslog.server.authMode=x509/name</t>
    </r>
    <r>
      <rPr>
        <sz val="11"/>
        <color rgb="FF000000"/>
        <rFont val="Calibri"/>
      </rPr>
      <t xml:space="preserve">
</t>
    </r>
    <r>
      <rPr>
        <sz val="11"/>
        <color rgb="FF000000"/>
        <rFont val="Calibri"/>
      </rPr>
      <t>OR</t>
    </r>
    <r>
      <rPr>
        <sz val="11"/>
        <color rgb="FF000000"/>
        <rFont val="Calibri"/>
      </rPr>
      <t xml:space="preserve">
</t>
    </r>
    <r>
      <rPr>
        <sz val="11"/>
        <color rgb="FF000000"/>
        <rFont val="Calibri"/>
      </rPr>
      <t>ssmc.rsyslog.server.authMode=x509/certvalid</t>
    </r>
    <r>
      <rPr>
        <sz val="11"/>
        <color rgb="FF000000"/>
        <rFont val="Calibri"/>
      </rPr>
      <t xml:space="preserve">
</t>
    </r>
    <r>
      <rPr>
        <sz val="11"/>
        <color rgb="FF000000"/>
        <rFont val="Calibri"/>
      </rPr>
      <t>If the output does not match either of the expected strings, it is a finding.</t>
    </r>
  </si>
  <si>
    <t>V-255246</t>
  </si>
  <si>
    <r>
      <rPr>
        <sz val="11"/>
        <rFont val="Calibri"/>
      </rPr>
      <t>SSMC must enforce the limit of three consecutive invalid logon attempts by a nonadministrative user.</t>
    </r>
  </si>
  <si>
    <t>CAT III (Low)</t>
  </si>
  <si>
    <r>
      <rPr>
        <sz val="11"/>
        <color rgb="FF000000"/>
        <rFont val="Calibri"/>
      </rPr>
      <t>Configure SSMC to limit consecutive invalid logon attempts for ssmcaudit user to three times by executing the following command:</t>
    </r>
    <r>
      <rPr>
        <sz val="11"/>
        <color rgb="FF000000"/>
        <rFont val="Calibri"/>
      </rPr>
      <t xml:space="preserve">
</t>
    </r>
    <r>
      <rPr>
        <sz val="11"/>
        <color rgb="FF000000"/>
        <rFont val="Calibri"/>
      </rPr>
      <t>$sudo /ssmc/bin/config_security.sh -o session_lock -a enable -f</t>
    </r>
  </si>
  <si>
    <r>
      <rPr>
        <sz val="11"/>
        <color rgb="FF000000"/>
        <rFont val="Calibri"/>
      </rPr>
      <t>By limiting the number of failed logon attempts, the risk of unauthorized system access via user password guessing, otherwise known as brute-force attacks, is reduced. Limits are imposed by locking the account.</t>
    </r>
  </si>
  <si>
    <r>
      <rPr>
        <sz val="11"/>
        <color rgb="FF000000"/>
        <rFont val="Calibri"/>
      </rPr>
      <t>Check if SSMC is configured to limit consecutive invalid logon attempts for ssmcaudit user to three times by executing the following command:</t>
    </r>
    <r>
      <rPr>
        <sz val="11"/>
        <color rgb="FF000000"/>
        <rFont val="Calibri"/>
      </rPr>
      <t xml:space="preserve">
</t>
    </r>
    <r>
      <rPr>
        <sz val="11"/>
        <color rgb="FF000000"/>
        <rFont val="Calibri"/>
      </rPr>
      <t>$ sudo /ssmc/bin/config_security.sh -o session_lock -a status</t>
    </r>
    <r>
      <rPr>
        <sz val="11"/>
        <color rgb="FF000000"/>
        <rFont val="Calibri"/>
      </rPr>
      <t xml:space="preserve">
</t>
    </r>
    <r>
      <rPr>
        <sz val="11"/>
        <color rgb="FF000000"/>
        <rFont val="Calibri"/>
      </rPr>
      <t>Session lock is enabled</t>
    </r>
    <r>
      <rPr>
        <sz val="11"/>
        <color rgb="FF000000"/>
        <rFont val="Calibri"/>
      </rPr>
      <t xml:space="preserve">
</t>
    </r>
    <r>
      <rPr>
        <sz val="11"/>
        <color rgb="FF000000"/>
        <rFont val="Calibri"/>
      </rPr>
      <t>If the output of this command does not read "Session lock is enabled", this is a finding.</t>
    </r>
  </si>
  <si>
    <t>V-255247</t>
  </si>
  <si>
    <r>
      <rPr>
        <sz val="11"/>
        <rFont val="Calibri"/>
      </rPr>
      <t>SSMC must terminate all network connections associated with a communications session at the end of the session, or as follows: for in-band management sessions (privileged sessions), the session must be terminated after 10 minutes of inactivity.</t>
    </r>
  </si>
  <si>
    <r>
      <rPr>
        <sz val="11"/>
        <color rgb="FF000000"/>
        <rFont val="Calibri"/>
      </rPr>
      <t>Configure SSMC web server to close inactive sessions after 10 minutes by doing the following:</t>
    </r>
    <r>
      <rPr>
        <sz val="11"/>
        <color rgb="FF000000"/>
        <rFont val="Calibri"/>
      </rPr>
      <t xml:space="preserve">
</t>
    </r>
    <r>
      <rPr>
        <sz val="11"/>
        <color rgb="FF000000"/>
        <rFont val="Calibri"/>
      </rPr>
      <t>1. Log on to the SSMC appliance as ssmcadmin. Press "X" to escape to general bash shell.</t>
    </r>
    <r>
      <rPr>
        <sz val="11"/>
        <color rgb="FF000000"/>
        <rFont val="Calibri"/>
      </rPr>
      <t xml:space="preserve">
</t>
    </r>
    <r>
      <rPr>
        <sz val="11"/>
        <color rgb="FF000000"/>
        <rFont val="Calibri"/>
      </rPr>
      <t>2. Use vi to edit /opt/hpe/ssmc/ssmcbase/resources/ssmc.properties file.</t>
    </r>
    <r>
      <rPr>
        <sz val="11"/>
        <color rgb="FF000000"/>
        <rFont val="Calibri"/>
      </rPr>
      <t xml:space="preserve">
</t>
    </r>
    <r>
      <rPr>
        <sz val="11"/>
        <color rgb="FF000000"/>
        <rFont val="Calibri"/>
      </rPr>
      <t>3. Uncomment and update server.session.timeout property to 10 minutes (default is 15). Save and exit.</t>
    </r>
    <r>
      <rPr>
        <sz val="11"/>
        <color rgb="FF000000"/>
        <rFont val="Calibri"/>
      </rPr>
      <t xml:space="preserve">
</t>
    </r>
    <r>
      <rPr>
        <sz val="11"/>
        <color rgb="FF000000"/>
        <rFont val="Calibri"/>
      </rPr>
      <t>4. Type "config_appliance" to return to TUI. Restart (stop and start) SSMC services using TUI menu option 2.</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</si>
  <si>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SRG-OS-000163-GPOS-00072, SRG-OS-000279-GPOS-00109</t>
    </r>
  </si>
  <si>
    <r>
      <rPr>
        <sz val="11"/>
        <color rgb="FF000000"/>
        <rFont val="Calibri"/>
      </rPr>
      <t>Verify that SSMC web server is configured to close inactive sessions after 10 minutes by doing the following:</t>
    </r>
    <r>
      <rPr>
        <sz val="11"/>
        <color rgb="FF000000"/>
        <rFont val="Calibri"/>
      </rPr>
      <t xml:space="preserve">
</t>
    </r>
    <r>
      <rPr>
        <sz val="11"/>
        <color rgb="FF000000"/>
        <rFont val="Calibri"/>
      </rPr>
      <t>1. Log on to the SSMC appliance as ssmcadmin. Press "X" to escape to general bash shell.</t>
    </r>
    <r>
      <rPr>
        <sz val="11"/>
        <color rgb="FF000000"/>
        <rFont val="Calibri"/>
      </rPr>
      <t xml:space="preserve">
</t>
    </r>
    <r>
      <rPr>
        <sz val="11"/>
        <color rgb="FF000000"/>
        <rFont val="Calibri"/>
      </rPr>
      <t>2. Execute the command:</t>
    </r>
    <r>
      <rPr>
        <sz val="11"/>
        <color rgb="FF000000"/>
        <rFont val="Calibri"/>
      </rPr>
      <t xml:space="preserve">
</t>
    </r>
    <r>
      <rPr>
        <sz val="11"/>
        <color rgb="FF000000"/>
        <rFont val="Calibri"/>
      </rPr>
      <t>$ grep ^server.session.timeout /opt/hpe/ssmc/ssmcbase/resources/ssmc.properties</t>
    </r>
    <r>
      <rPr>
        <sz val="11"/>
        <color rgb="FF000000"/>
        <rFont val="Calibri"/>
      </rPr>
      <t xml:space="preserve">
</t>
    </r>
    <r>
      <rPr>
        <sz val="11"/>
        <color rgb="FF000000"/>
        <rFont val="Calibri"/>
      </rPr>
      <t>server.session.timeout=10</t>
    </r>
    <r>
      <rPr>
        <sz val="11"/>
        <color rgb="FF000000"/>
        <rFont val="Calibri"/>
      </rPr>
      <t xml:space="preserve">
</t>
    </r>
    <r>
      <rPr>
        <sz val="11"/>
        <color rgb="FF000000"/>
        <rFont val="Calibri"/>
      </rPr>
      <t>If the value is not set to 10 minutes, this is a finding.</t>
    </r>
  </si>
  <si>
    <t>V-255248</t>
  </si>
  <si>
    <r>
      <rPr>
        <sz val="11"/>
        <rFont val="Calibri"/>
      </rPr>
      <t>SSMC must prevent nonprivileged users from executing privileged functions to include disabling, circumventing, or altering implemented security safeguards/countermeasures.</t>
    </r>
  </si>
  <si>
    <r>
      <rPr>
        <sz val="11"/>
        <color rgb="FF000000"/>
        <rFont val="Calibri"/>
      </rPr>
      <t>Configure SSMC to prevent nonprivileged users from executing privileged functions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sudo_password -a enable</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</si>
  <si>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Satisfies: SRG-OS-000324-GPOS-00125, SRG-OS-000373-GPOS-00157, SRG-OS-000373-GPOS-00158</t>
    </r>
  </si>
  <si>
    <r>
      <rPr>
        <sz val="11"/>
        <color rgb="FF000000"/>
        <rFont val="Calibri"/>
      </rPr>
      <t>Verify that SSMC prevents nonprivileged users from executing privileged functions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following commands:</t>
    </r>
    <r>
      <rPr>
        <sz val="11"/>
        <color rgb="FF000000"/>
        <rFont val="Calibri"/>
      </rPr>
      <t xml:space="preserve">
</t>
    </r>
    <r>
      <rPr>
        <sz val="11"/>
        <color rgb="FF000000"/>
        <rFont val="Calibri"/>
      </rPr>
      <t>$ sudo /ssmc/bin/config_security.sh -o sudo_password -a status</t>
    </r>
    <r>
      <rPr>
        <sz val="11"/>
        <color rgb="FF000000"/>
        <rFont val="Calibri"/>
      </rPr>
      <t xml:space="preserve">
</t>
    </r>
    <r>
      <rPr>
        <sz val="11"/>
        <color rgb="FF000000"/>
        <rFont val="Calibri"/>
      </rPr>
      <t>Sudo password is enabled</t>
    </r>
    <r>
      <rPr>
        <sz val="11"/>
        <color rgb="FF000000"/>
        <rFont val="Calibri"/>
      </rPr>
      <t xml:space="preserve">
</t>
    </r>
    <r>
      <rPr>
        <sz val="11"/>
        <color rgb="FF000000"/>
        <rFont val="Calibri"/>
      </rPr>
      <t>If the command output does not read "Sudo password is enabled", this is a finding.</t>
    </r>
  </si>
  <si>
    <t>V-255249</t>
  </si>
  <si>
    <r>
      <rPr>
        <sz val="11"/>
        <rFont val="Calibri"/>
      </rPr>
      <t>SSMC must provide audit record generation capability for DOD-defined auditable events for all operating system components.</t>
    </r>
  </si>
  <si>
    <r>
      <rPr>
        <sz val="11"/>
        <color rgb="FF000000"/>
        <rFont val="Calibri"/>
      </rPr>
      <t>Configure SSMC to provide audit record generation capability for DOD-defined auditable events for all operating system components by executing the following command:</t>
    </r>
    <r>
      <rPr>
        <sz val="11"/>
        <color rgb="FF000000"/>
        <rFont val="Calibri"/>
      </rPr>
      <t xml:space="preserve">
</t>
    </r>
    <r>
      <rPr>
        <sz val="11"/>
        <color rgb="FF000000"/>
        <rFont val="Calibri"/>
      </rPr>
      <t>$ sudo /ssmc/bin/config_security.sh -o verbose_shell_session_logs -a enable -f</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</si>
  <si>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SRG-OS-000392-GPOS-00172</t>
    </r>
  </si>
  <si>
    <r>
      <rPr>
        <sz val="11"/>
        <color rgb="FF000000"/>
        <rFont val="Calibri"/>
      </rPr>
      <t>Verify that SSMC provides audit record generation capability for DOD-defined auditable events for all operating system components, by executing the following command:</t>
    </r>
    <r>
      <rPr>
        <sz val="11"/>
        <color rgb="FF000000"/>
        <rFont val="Calibri"/>
      </rPr>
      <t xml:space="preserve">
</t>
    </r>
    <r>
      <rPr>
        <sz val="11"/>
        <color rgb="FF000000"/>
        <rFont val="Calibri"/>
      </rPr>
      <t>$ sudo /ssmc/bin/config_security.sh -o verbose_shell_session_logs -a status</t>
    </r>
    <r>
      <rPr>
        <sz val="11"/>
        <color rgb="FF000000"/>
        <rFont val="Calibri"/>
      </rPr>
      <t xml:space="preserve">
</t>
    </r>
    <r>
      <rPr>
        <sz val="11"/>
        <color rgb="FF000000"/>
        <rFont val="Calibri"/>
      </rPr>
      <t>Verbose shell session log is enabled</t>
    </r>
    <r>
      <rPr>
        <sz val="11"/>
        <color rgb="FF000000"/>
        <rFont val="Calibri"/>
      </rPr>
      <t xml:space="preserve">
</t>
    </r>
    <r>
      <rPr>
        <sz val="11"/>
        <color rgb="FF000000"/>
        <rFont val="Calibri"/>
      </rPr>
      <t>If the command outputs do not read as "enabled", this is a finding.</t>
    </r>
  </si>
  <si>
    <t>V-255250</t>
  </si>
  <si>
    <r>
      <rPr>
        <sz val="11"/>
        <rFont val="Calibri"/>
      </rPr>
      <t>SSMC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</si>
  <si>
    <r>
      <rPr>
        <sz val="11"/>
        <color rgb="FF000000"/>
        <rFont val="Calibri"/>
      </rPr>
      <t xml:space="preserve">Configure SSMC to allocate audit record storage capacity to store at least one week's worth of audit records. Perform the following to do so: </t>
    </r>
    <r>
      <rPr>
        <sz val="11"/>
        <color rgb="FF000000"/>
        <rFont val="Calibri"/>
      </rPr>
      <t xml:space="preserve">
</t>
    </r>
    <r>
      <rPr>
        <sz val="11"/>
        <color rgb="FF000000"/>
        <rFont val="Calibri"/>
      </rPr>
      <t>1. Configure smtp parameters in /ssmc/conf/security_config.properties like below (use vi editor) -</t>
    </r>
    <r>
      <rPr>
        <sz val="11"/>
        <color rgb="FF000000"/>
        <rFont val="Calibri"/>
      </rPr>
      <t xml:space="preserve">
</t>
    </r>
    <r>
      <rPr>
        <sz val="11"/>
        <color rgb="FF000000"/>
        <rFont val="Calibri"/>
      </rPr>
      <t>ssmc.rsyslog.server.host=&lt;rsyslog_server&gt;</t>
    </r>
    <r>
      <rPr>
        <sz val="11"/>
        <color rgb="FF000000"/>
        <rFont val="Calibri"/>
      </rPr>
      <t xml:space="preserve">
</t>
    </r>
    <r>
      <rPr>
        <sz val="11"/>
        <color rgb="FF000000"/>
        <rFont val="Calibri"/>
      </rPr>
      <t>ssmc.rsyslog.server.port=&lt;rsyslog_port&gt;</t>
    </r>
    <r>
      <rPr>
        <sz val="11"/>
        <color rgb="FF000000"/>
        <rFont val="Calibri"/>
      </rPr>
      <t xml:space="preserve">
</t>
    </r>
    <r>
      <rPr>
        <sz val="11"/>
        <color rgb="FF000000"/>
        <rFont val="Calibri"/>
      </rPr>
      <t>ssmc.rsyslog.server.protocol=tcp</t>
    </r>
    <r>
      <rPr>
        <sz val="11"/>
        <color rgb="FF000000"/>
        <rFont val="Calibri"/>
      </rPr>
      <t xml:space="preserve">
</t>
    </r>
    <r>
      <rPr>
        <sz val="11"/>
        <color rgb="FF000000"/>
        <rFont val="Calibri"/>
      </rPr>
      <t>ssmc.rsyslog.server.tls-enabled=1</t>
    </r>
    <r>
      <rPr>
        <sz val="11"/>
        <color rgb="FF000000"/>
        <rFont val="Calibri"/>
      </rPr>
      <t xml:space="preserve">
</t>
    </r>
    <r>
      <rPr>
        <sz val="11"/>
        <color rgb="FF000000"/>
        <rFont val="Calibri"/>
      </rPr>
      <t>ssmc.rsyslog.cert.caroot=&lt;ca_root_cert_pem&gt;</t>
    </r>
    <r>
      <rPr>
        <sz val="11"/>
        <color rgb="FF000000"/>
        <rFont val="Calibri"/>
      </rPr>
      <t xml:space="preserve">
</t>
    </r>
    <r>
      <rPr>
        <sz val="11"/>
        <color rgb="FF000000"/>
        <rFont val="Calibri"/>
      </rPr>
      <t>ssmc.rsyslog.cert.clientcert=&lt;ssmc_client_cert_pem&gt;</t>
    </r>
    <r>
      <rPr>
        <sz val="11"/>
        <color rgb="FF000000"/>
        <rFont val="Calibri"/>
      </rPr>
      <t xml:space="preserve">
</t>
    </r>
    <r>
      <rPr>
        <sz val="11"/>
        <color rgb="FF000000"/>
        <rFont val="Calibri"/>
      </rPr>
      <t>ssmc.rsyslog.cert.clientkey=&lt;ssmc_client_key_pem&gt;</t>
    </r>
    <r>
      <rPr>
        <sz val="11"/>
        <color rgb="FF000000"/>
        <rFont val="Calibri"/>
      </rPr>
      <t xml:space="preserve">
</t>
    </r>
    <r>
      <rPr>
        <sz val="11"/>
        <color rgb="FF000000"/>
        <rFont val="Calibri"/>
      </rPr>
      <t>ssmc.rsyslog.server.authMode=&lt;x509/name | x509/certvalid&gt;</t>
    </r>
    <r>
      <rPr>
        <sz val="11"/>
        <color rgb="FF000000"/>
        <rFont val="Calibri"/>
      </rPr>
      <t xml:space="preserve">
</t>
    </r>
    <r>
      <rPr>
        <sz val="11"/>
        <color rgb="FF000000"/>
        <rFont val="Calibri"/>
      </rPr>
      <t>ssmc.rsyslog.server.permittedPeers=&lt;cn_of_rsyslog_server&gt;</t>
    </r>
    <r>
      <rPr>
        <sz val="11"/>
        <color rgb="FF000000"/>
        <rFont val="Calibri"/>
      </rPr>
      <t xml:space="preserve">
</t>
    </r>
    <r>
      <rPr>
        <sz val="11"/>
        <color rgb="FF000000"/>
        <rFont val="Calibri"/>
      </rPr>
      <t>ssmc.rsyslog.server.device=&lt;ens160|ens192|eth0|eth1&gt;</t>
    </r>
    <r>
      <rPr>
        <sz val="11"/>
        <color rgb="FF000000"/>
        <rFont val="Calibri"/>
      </rPr>
      <t xml:space="preserve">
</t>
    </r>
    <r>
      <rPr>
        <sz val="11"/>
        <color rgb="FF000000"/>
        <rFont val="Calibri"/>
      </rPr>
      <t>ssmc.rsyslog.queue.maxdiskspace=6</t>
    </r>
    <r>
      <rPr>
        <sz val="11"/>
        <color rgb="FF000000"/>
        <rFont val="Calibri"/>
      </rPr>
      <t xml:space="preserve">
</t>
    </r>
    <r>
      <rPr>
        <sz val="11"/>
        <color rgb="FF000000"/>
        <rFont val="Calibri"/>
      </rPr>
      <t>ssmc.rsyslog.smtp.alert=true</t>
    </r>
    <r>
      <rPr>
        <sz val="11"/>
        <color rgb="FF000000"/>
        <rFont val="Calibri"/>
      </rPr>
      <t xml:space="preserve">
</t>
    </r>
    <r>
      <rPr>
        <sz val="11"/>
        <color rgb="FF000000"/>
        <rFont val="Calibri"/>
      </rPr>
      <t>ssmc.rsyslog.smtp.server=&lt;server_ip&gt;</t>
    </r>
    <r>
      <rPr>
        <sz val="11"/>
        <color rgb="FF000000"/>
        <rFont val="Calibri"/>
      </rPr>
      <t xml:space="preserve">
</t>
    </r>
    <r>
      <rPr>
        <sz val="11"/>
        <color rgb="FF000000"/>
        <rFont val="Calibri"/>
      </rPr>
      <t>ssmc.rsyslog.smtp.port=25</t>
    </r>
    <r>
      <rPr>
        <sz val="11"/>
        <color rgb="FF000000"/>
        <rFont val="Calibri"/>
      </rPr>
      <t xml:space="preserve">
</t>
    </r>
    <r>
      <rPr>
        <sz val="11"/>
        <color rgb="FF000000"/>
        <rFont val="Calibri"/>
      </rPr>
      <t>ssmc.rsyslog.smtp.recipient=["id1@domain","id2@domain"]</t>
    </r>
    <r>
      <rPr>
        <sz val="11"/>
        <color rgb="FF000000"/>
        <rFont val="Calibri"/>
      </rPr>
      <t xml:space="preserve">
</t>
    </r>
    <r>
      <rPr>
        <sz val="11"/>
        <color rgb="FF000000"/>
        <rFont val="Calibri"/>
      </rPr>
      <t>ssmc.rsyslog.smtp.notify-interval=300</t>
    </r>
    <r>
      <rPr>
        <sz val="11"/>
        <color rgb="FF000000"/>
        <rFont val="Calibri"/>
      </rPr>
      <t xml:space="preserve">
</t>
    </r>
    <r>
      <rPr>
        <sz val="11"/>
        <color rgb="FF000000"/>
        <rFont val="Calibri"/>
      </rPr>
      <t>ssmc.rsyslog.smtp.mailFrom=id@domain</t>
    </r>
    <r>
      <rPr>
        <sz val="11"/>
        <color rgb="FF000000"/>
        <rFont val="Calibri"/>
      </rPr>
      <t xml:space="preserve">
</t>
    </r>
    <r>
      <rPr>
        <sz val="11"/>
        <color rgb="FF000000"/>
        <rFont val="Calibri"/>
      </rPr>
      <t xml:space="preserve">2. Execute the following command to commit configuration and activate the service: </t>
    </r>
    <r>
      <rPr>
        <sz val="11"/>
        <color rgb="FF000000"/>
        <rFont val="Calibri"/>
      </rPr>
      <t xml:space="preserve">
</t>
    </r>
    <r>
      <rPr>
        <sz val="11"/>
        <color rgb="FF000000"/>
        <rFont val="Calibri"/>
      </rPr>
      <t>$ sudo /ssmc/bin/config_security.sh -o remote_syslog_appliance -a set -f</t>
    </r>
  </si>
  <si>
    <r>
      <rPr>
        <sz val="11"/>
        <color rgb="FF000000"/>
        <rFont val="Calibri"/>
      </rPr>
      <t>In order to ensure operating systems have a sufficient storage capacity in which to write the audit logs, operating systems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operating system.</t>
    </r>
  </si>
  <si>
    <r>
      <rPr>
        <sz val="11"/>
        <color rgb="FF000000"/>
        <rFont val="Calibri"/>
      </rPr>
      <t>Verify SSMC allocates audit record storage capacity to store at least one weeks' worth of audit records, when audit records are not immediately sent to remote logging server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remote_syslog_appliance -a status | grep ssmc.rsyslog.queue.maxdiskspace</t>
    </r>
    <r>
      <rPr>
        <sz val="11"/>
        <color rgb="FF000000"/>
        <rFont val="Calibri"/>
      </rPr>
      <t xml:space="preserve">
</t>
    </r>
    <r>
      <rPr>
        <sz val="11"/>
        <color rgb="FF000000"/>
        <rFont val="Calibri"/>
      </rPr>
      <t>ssmc.rsyslog.queue.maxdiskspace=6</t>
    </r>
    <r>
      <rPr>
        <sz val="11"/>
        <color rgb="FF000000"/>
        <rFont val="Calibri"/>
      </rPr>
      <t xml:space="preserve">
</t>
    </r>
    <r>
      <rPr>
        <sz val="11"/>
        <color rgb="FF000000"/>
        <rFont val="Calibri"/>
      </rPr>
      <t>If the command output does not read "ssmc.rsyslog.queue.maxdiskspace=6", this is a finding.</t>
    </r>
  </si>
  <si>
    <t>V-255251</t>
  </si>
  <si>
    <r>
      <rPr>
        <sz val="11"/>
        <rFont val="Calibri"/>
      </rPr>
      <t>The SSMC web server must use cryptographic modules that meet the requirements of applicable federal laws, Executive Orders, directives, policies, regulations, standards, and guidance for such authentication.</t>
    </r>
  </si>
  <si>
    <t>CAT I (High)</t>
  </si>
  <si>
    <t>SSMC Web Server</t>
  </si>
  <si>
    <r>
      <rPr>
        <sz val="11"/>
        <color rgb="FF000000"/>
        <rFont val="Calibri"/>
      </rPr>
      <t>Configure SSMC to utilize FIPS 140-2 approved mode of encryption for authenticating users by doing the following:</t>
    </r>
    <r>
      <rPr>
        <sz val="11"/>
        <color rgb="FF000000"/>
        <rFont val="Calibri"/>
      </rPr>
      <t xml:space="preserve">
</t>
    </r>
    <r>
      <rPr>
        <sz val="11"/>
        <color rgb="FF000000"/>
        <rFont val="Calibri"/>
      </rPr>
      <t>1. Log on to the SSMC administrator console as "ssmcadmin" and enable FIPS 140-2 mode.</t>
    </r>
    <r>
      <rPr>
        <sz val="11"/>
        <color rgb="FF000000"/>
        <rFont val="Calibri"/>
      </rPr>
      <t xml:space="preserve">
</t>
    </r>
    <r>
      <rPr>
        <sz val="11"/>
        <color rgb="FF000000"/>
        <rFont val="Calibri"/>
      </rPr>
      <t xml:space="preserve">a. Navigate to Actions &gt;&gt; Preferences &gt;&gt; FIPS 140-2 Enabled setting and toggle the switch to "yes". Select "OK". </t>
    </r>
    <r>
      <rPr>
        <sz val="11"/>
        <color rgb="FF000000"/>
        <rFont val="Calibri"/>
      </rPr>
      <t xml:space="preserve">
</t>
    </r>
    <r>
      <rPr>
        <sz val="11"/>
        <color rgb="FF000000"/>
        <rFont val="Calibri"/>
      </rPr>
      <t xml:space="preserve">2. Log on as "ssmcadmin" on the appliance and enable FIPS 140-2 approved mode by doing the following: </t>
    </r>
    <r>
      <rPr>
        <sz val="11"/>
        <color rgb="FF000000"/>
        <rFont val="Calibri"/>
      </rPr>
      <t xml:space="preserve">
</t>
    </r>
    <r>
      <rPr>
        <sz val="11"/>
        <color rgb="FF000000"/>
        <rFont val="Calibri"/>
      </rPr>
      <t>a. Press "X" to escape to general bash shell.</t>
    </r>
    <r>
      <rPr>
        <sz val="11"/>
        <color rgb="FF000000"/>
        <rFont val="Calibri"/>
      </rPr>
      <t xml:space="preserve">
</t>
    </r>
    <r>
      <rPr>
        <sz val="11"/>
        <color rgb="FF000000"/>
        <rFont val="Calibri"/>
      </rPr>
      <t>b. Execute the following command:</t>
    </r>
    <r>
      <rPr>
        <sz val="11"/>
        <color rgb="FF000000"/>
        <rFont val="Calibri"/>
      </rPr>
      <t xml:space="preserve">
</t>
    </r>
    <r>
      <rPr>
        <sz val="11"/>
        <color rgb="FF000000"/>
        <rFont val="Calibri"/>
      </rPr>
      <t>$ sudo /ssmc/bin/config_security.sh -o fips_mode -a enable</t>
    </r>
    <r>
      <rPr>
        <sz val="11"/>
        <color rgb="FF000000"/>
        <rFont val="Calibri"/>
      </rPr>
      <t xml:space="preserve">
</t>
    </r>
    <r>
      <rPr>
        <sz val="11"/>
        <color rgb="FF000000"/>
        <rFont val="Calibri"/>
      </rPr>
      <t>c. Reboot the appliance when prompted.</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</si>
  <si>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
    </r>
    <r>
      <rPr>
        <sz val="11"/>
        <color rgb="FF000000"/>
        <rFont val="Calibri"/>
      </rPr>
      <t xml:space="preserve">
</t>
    </r>
    <r>
      <rPr>
        <sz val="11"/>
        <color rgb="FF000000"/>
        <rFont val="Calibri"/>
      </rPr>
      <t xml:space="preserve">FIPS 140-2 is the current standard for validating cryptographic modules and NSA Type-X (where X=1, 2, 3, 4) products are NSA-certified, hardware-based encryption modules. </t>
    </r>
    <r>
      <rPr>
        <sz val="11"/>
        <color rgb="FF000000"/>
        <rFont val="Calibri"/>
      </rPr>
      <t xml:space="preserve">
</t>
    </r>
    <r>
      <rPr>
        <sz val="11"/>
        <color rgb="FF000000"/>
        <rFont val="Calibri"/>
      </rPr>
      <t>The web server must provide FIPS-compliant encryption modules when authenticating users and processes.</t>
    </r>
    <r>
      <rPr>
        <sz val="11"/>
        <color rgb="FF000000"/>
        <rFont val="Calibri"/>
      </rPr>
      <t xml:space="preserve">
</t>
    </r>
    <r>
      <rPr>
        <sz val="11"/>
        <color rgb="FF000000"/>
        <rFont val="Calibri"/>
      </rPr>
      <t>Satisfies: SRG-APP-000179-WSR-000111, SRG-APP-000014-WSR-000006, SRG-APP-000015-WSR-000014, SRG-APP-000179-WSR-000110, SRG-APP-000224-WSR-000135, SRG-APP-000224-WSR-000136, SRG-APP-000224-WSR-000139, SRG-APP-000416-WSR-000118, SRG-APP-000439-WSR-000156, SRG-APP-000441-WSR-000181, SRG-APP-000442-WSR-000182</t>
    </r>
  </si>
  <si>
    <r>
      <rPr>
        <sz val="11"/>
        <color rgb="FF000000"/>
        <rFont val="Calibri"/>
      </rPr>
      <t>Verify that SSMC utilizes FIPS 140-2 approved mode of encryption for authenticating users by doing the following:</t>
    </r>
    <r>
      <rPr>
        <sz val="11"/>
        <color rgb="FF000000"/>
        <rFont val="Calibri"/>
      </rPr>
      <t xml:space="preserve">
</t>
    </r>
    <r>
      <rPr>
        <sz val="11"/>
        <color rgb="FF000000"/>
        <rFont val="Calibri"/>
      </rPr>
      <t xml:space="preserve">1. Log on to SSMC Administrator Console on web GUI as ssmcadmin. </t>
    </r>
    <r>
      <rPr>
        <sz val="11"/>
        <color rgb="FF000000"/>
        <rFont val="Calibri"/>
      </rPr>
      <t xml:space="preserve">
</t>
    </r>
    <r>
      <rPr>
        <sz val="11"/>
        <color rgb="FF000000"/>
        <rFont val="Calibri"/>
      </rPr>
      <t>2. Click the information icon on top right corner and verify "FIPS mode enabled" displays "true".</t>
    </r>
    <r>
      <rPr>
        <sz val="11"/>
        <color rgb="FF000000"/>
        <rFont val="Calibri"/>
      </rPr>
      <t xml:space="preserve">
</t>
    </r>
    <r>
      <rPr>
        <sz val="11"/>
        <color rgb="FF000000"/>
        <rFont val="Calibri"/>
      </rPr>
      <t>3. Log on to SSMC appliance as ssmcadmin via SSH, press "X" to escape to general bash shell from the TUI menu, and issue the following command:</t>
    </r>
    <r>
      <rPr>
        <sz val="11"/>
        <color rgb="FF000000"/>
        <rFont val="Calibri"/>
      </rPr>
      <t xml:space="preserve">
</t>
    </r>
    <r>
      <rPr>
        <sz val="11"/>
        <color rgb="FF000000"/>
        <rFont val="Calibri"/>
      </rPr>
      <t>$ sudo /ssmc/bin/config_security.sh -o fips_mode -a status</t>
    </r>
    <r>
      <rPr>
        <sz val="11"/>
        <color rgb="FF000000"/>
        <rFont val="Calibri"/>
      </rPr>
      <t xml:space="preserve">
</t>
    </r>
    <r>
      <rPr>
        <sz val="11"/>
        <color rgb="FF000000"/>
        <rFont val="Calibri"/>
      </rPr>
      <t>The output of the command must read "FIPS mode is enabled".</t>
    </r>
    <r>
      <rPr>
        <sz val="11"/>
        <color rgb="FF000000"/>
        <rFont val="Calibri"/>
      </rPr>
      <t xml:space="preserve">
</t>
    </r>
    <r>
      <rPr>
        <sz val="11"/>
        <color rgb="FF000000"/>
        <rFont val="Calibri"/>
      </rPr>
      <t>If the observations do not indicate FIPS mode as enabled in both steps 1 and 2, this is a finding.</t>
    </r>
  </si>
  <si>
    <t>V-255252</t>
  </si>
  <si>
    <r>
      <rPr>
        <sz val="11"/>
        <rFont val="Calibri"/>
      </rPr>
      <t>SSMC web server must limit the number of allowed simultaneous session requests.</t>
    </r>
  </si>
  <si>
    <r>
      <rPr>
        <sz val="11"/>
        <color rgb="FF000000"/>
        <rFont val="Calibri"/>
      </rPr>
      <t>Configure SSMC to limit the number of allowed simultaneous web session requests by doing the following:</t>
    </r>
    <r>
      <rPr>
        <sz val="11"/>
        <color rgb="FF000000"/>
        <rFont val="Calibri"/>
      </rPr>
      <t xml:space="preserve">
</t>
    </r>
    <r>
      <rPr>
        <sz val="11"/>
        <color rgb="FF000000"/>
        <rFont val="Calibri"/>
      </rPr>
      <t>1. Log on to SSMC TUI via SSH as ssmcadmin. Press "X" to escape to general bash shell.</t>
    </r>
    <r>
      <rPr>
        <sz val="11"/>
        <color rgb="FF000000"/>
        <rFont val="Calibri"/>
      </rPr>
      <t xml:space="preserve">
</t>
    </r>
    <r>
      <rPr>
        <sz val="11"/>
        <color rgb="FF000000"/>
        <rFont val="Calibri"/>
      </rPr>
      <t>2. Edit /opt/hpe/ssmc/ssmcbase/resources/ssmc.properties (Use vi to edit).</t>
    </r>
    <r>
      <rPr>
        <sz val="11"/>
        <color rgb="FF000000"/>
        <rFont val="Calibri"/>
      </rPr>
      <t xml:space="preserve">
</t>
    </r>
    <r>
      <rPr>
        <sz val="11"/>
        <color rgb="FF000000"/>
        <rFont val="Calibri"/>
      </rPr>
      <t>3. Locate (or add a fresh entry) property security.max.active.ui.sessions. Set the value to "10".</t>
    </r>
    <r>
      <rPr>
        <sz val="11"/>
        <color rgb="FF000000"/>
        <rFont val="Calibri"/>
      </rPr>
      <t xml:space="preserve">
</t>
    </r>
    <r>
      <rPr>
        <sz val="11"/>
        <color rgb="FF000000"/>
        <rFont val="Calibri"/>
      </rPr>
      <t>4. Locate (or add a fresh entry) property security.max.active.ui.per.user.sessions. Set the value to "1".</t>
    </r>
    <r>
      <rPr>
        <sz val="11"/>
        <color rgb="FF000000"/>
        <rFont val="Calibri"/>
      </rPr>
      <t xml:space="preserve">
</t>
    </r>
    <r>
      <rPr>
        <sz val="11"/>
        <color rgb="FF000000"/>
        <rFont val="Calibri"/>
      </rPr>
      <t>5. Save the file and exit.</t>
    </r>
    <r>
      <rPr>
        <sz val="11"/>
        <color rgb="FF000000"/>
        <rFont val="Calibri"/>
      </rPr>
      <t xml:space="preserve">
</t>
    </r>
    <r>
      <rPr>
        <sz val="11"/>
        <color rgb="FF000000"/>
        <rFont val="Calibri"/>
      </rPr>
      <t>6. Type "config_appliance" to return to TUI. Restart (stop and start) SSMC services using TUI menu option 2.</t>
    </r>
  </si>
  <si>
    <r>
      <rPr>
        <sz val="11"/>
        <color rgb="FF000000"/>
        <rFont val="Calibri"/>
      </rPr>
      <t xml:space="preserve">Web server management includes the ability to control the number of users and user sessions that utilize a web server. Limiting the number of allowed users and sessions per user is helpful in limiting risks related to several types of Denial of Service attacks. </t>
    </r>
    <r>
      <rPr>
        <sz val="11"/>
        <color rgb="FF000000"/>
        <rFont val="Calibri"/>
      </rPr>
      <t xml:space="preserve">
</t>
    </r>
    <r>
      <rPr>
        <sz val="11"/>
        <color rgb="FF000000"/>
        <rFont val="Calibri"/>
      </rPr>
      <t>Although there is some latitude concerning the settings themselves, the settings should follow DoD-recommended values, but the settings should be configurable to allow for future DOD direction. While the DOD will specify recommended values, the values can be adjusted to accommodate the operational requirement of a given system.</t>
    </r>
  </si>
  <si>
    <r>
      <rPr>
        <sz val="11"/>
        <color rgb="FF000000"/>
        <rFont val="Calibri"/>
      </rPr>
      <t>Verify that SSMC limits the number of concurrent sessions by doing the following:</t>
    </r>
    <r>
      <rPr>
        <sz val="11"/>
        <color rgb="FF000000"/>
        <rFont val="Calibri"/>
      </rPr>
      <t xml:space="preserve">
</t>
    </r>
    <r>
      <rPr>
        <sz val="11"/>
        <color rgb="FF000000"/>
        <rFont val="Calibri"/>
      </rPr>
      <t>1. Log on to SSMC TUI via SSH as ssmcadmin. Press "X" to escape to general bash shell.</t>
    </r>
    <r>
      <rPr>
        <sz val="11"/>
        <color rgb="FF000000"/>
        <rFont val="Calibri"/>
      </rPr>
      <t xml:space="preserve">
</t>
    </r>
    <r>
      <rPr>
        <sz val="11"/>
        <color rgb="FF000000"/>
        <rFont val="Calibri"/>
      </rPr>
      <t>2. Execute the following commands:</t>
    </r>
    <r>
      <rPr>
        <sz val="11"/>
        <color rgb="FF000000"/>
        <rFont val="Calibri"/>
      </rPr>
      <t xml:space="preserve">
</t>
    </r>
    <r>
      <rPr>
        <sz val="11"/>
        <color rgb="FF000000"/>
        <rFont val="Calibri"/>
      </rPr>
      <t>$ grep ^security.max.active.ui.sessions /opt/hpe/ssmc/ssmcbase/resources/ssmc.properties</t>
    </r>
    <r>
      <rPr>
        <sz val="11"/>
        <color rgb="FF000000"/>
        <rFont val="Calibri"/>
      </rPr>
      <t xml:space="preserve">
</t>
    </r>
    <r>
      <rPr>
        <sz val="11"/>
        <color rgb="FF000000"/>
        <rFont val="Calibri"/>
      </rPr>
      <t>security.max.active.ui.sessions=10</t>
    </r>
    <r>
      <rPr>
        <sz val="11"/>
        <color rgb="FF000000"/>
        <rFont val="Calibri"/>
      </rPr>
      <t xml:space="preserve">
</t>
    </r>
    <r>
      <rPr>
        <sz val="11"/>
        <color rgb="FF000000"/>
        <rFont val="Calibri"/>
      </rPr>
      <t>$ grep ^security.max.active.ui.per.user.sessions /opt/hpe/ssmc/ssmcbase/resources/ssmc.properties</t>
    </r>
    <r>
      <rPr>
        <sz val="11"/>
        <color rgb="FF000000"/>
        <rFont val="Calibri"/>
      </rPr>
      <t xml:space="preserve">
</t>
    </r>
    <r>
      <rPr>
        <sz val="11"/>
        <color rgb="FF000000"/>
        <rFont val="Calibri"/>
      </rPr>
      <t>security.max.active.ui.per.user.sessions=1</t>
    </r>
    <r>
      <rPr>
        <sz val="11"/>
        <color rgb="FF000000"/>
        <rFont val="Calibri"/>
      </rPr>
      <t xml:space="preserve">
</t>
    </r>
    <r>
      <rPr>
        <sz val="11"/>
        <color rgb="FF000000"/>
        <rFont val="Calibri"/>
      </rPr>
      <t>If the output of the above commands does not show the values for "security.max.active.ui.sessions" and "security.max.active.ui.per.user.sessions" properties with values set as "10" and "1" respectively, this is a finding.</t>
    </r>
  </si>
  <si>
    <t>V-255253</t>
  </si>
  <si>
    <r>
      <rPr>
        <sz val="11"/>
        <rFont val="Calibri"/>
      </rPr>
      <t>SSMC web server must use encryption strength in accordance with the categorization of data hosted by the web server when remote connections are provided.</t>
    </r>
  </si>
  <si>
    <r>
      <rPr>
        <sz val="11"/>
        <color rgb="FF000000"/>
        <rFont val="Calibri"/>
      </rPr>
      <t xml:space="preserve">Configure SSMC to use encryption strength equal to the categorization of data hosted by doing the following: </t>
    </r>
    <r>
      <rPr>
        <sz val="11"/>
        <color rgb="FF000000"/>
        <rFont val="Calibri"/>
      </rPr>
      <t xml:space="preserve">
</t>
    </r>
    <r>
      <rPr>
        <sz val="11"/>
        <color rgb="FF000000"/>
        <rFont val="Calibri"/>
      </rPr>
      <t>1. Log on to SSH as ssmcadmin. Press "X" to escape to general bash shell.</t>
    </r>
    <r>
      <rPr>
        <sz val="11"/>
        <color rgb="FF000000"/>
        <rFont val="Calibri"/>
      </rPr>
      <t xml:space="preserve">
</t>
    </r>
    <r>
      <rPr>
        <sz val="11"/>
        <color rgb="FF000000"/>
        <rFont val="Calibri"/>
      </rPr>
      <t>2. Using vi edit ssmc.properties and set "ssmc.secure.tls.only=true". Save and exit.</t>
    </r>
    <r>
      <rPr>
        <sz val="11"/>
        <color rgb="FF000000"/>
        <rFont val="Calibri"/>
      </rPr>
      <t xml:space="preserve">
</t>
    </r>
    <r>
      <rPr>
        <sz val="11"/>
        <color rgb="FF000000"/>
        <rFont val="Calibri"/>
      </rPr>
      <t>3. Type "config_appliance" to return to TUI. Restart (stop and start) SSMC services using TUI menu option 2.</t>
    </r>
  </si>
  <si>
    <r>
      <rPr>
        <sz val="11"/>
        <color rgb="FF000000"/>
        <rFont val="Calibri"/>
      </rPr>
      <t>The SSMC web server has several remote communications channels. Examples are user requests via http/https, communication to a backend database, or communication to authenticate users. The encryption used to communicate must match the data that is being retrieved or presented.</t>
    </r>
    <r>
      <rPr>
        <sz val="11"/>
        <color rgb="FF000000"/>
        <rFont val="Calibri"/>
      </rPr>
      <t xml:space="preserve">
</t>
    </r>
    <r>
      <rPr>
        <sz val="11"/>
        <color rgb="FF000000"/>
        <rFont val="Calibri"/>
      </rPr>
      <t>Methods of communication are http for publicly displayed information, https to encrypt when user data is being transmitted, VPN tunneling, or other encryption methods to a database.</t>
    </r>
    <r>
      <rPr>
        <sz val="11"/>
        <color rgb="FF000000"/>
        <rFont val="Calibri"/>
      </rPr>
      <t xml:space="preserve">
</t>
    </r>
    <r>
      <rPr>
        <sz val="11"/>
        <color rgb="FF000000"/>
        <rFont val="Calibri"/>
      </rPr>
      <t>Satisfies: SRG-APP-000014-WSR-000006, SRG-APP-000172-WSR-000104, SRG-APP-000439-WSR-000151, SRG-APP-000439-WSR-000156, SRG-APP-000441-WSR-000181, SRG-APP-000442-WSR-000182</t>
    </r>
  </si>
  <si>
    <r>
      <rPr>
        <sz val="11"/>
        <color rgb="FF000000"/>
        <rFont val="Calibri"/>
      </rPr>
      <t>Verify that SSMC uses encryption strength equal to the categorization of data hosted by doing the following:</t>
    </r>
    <r>
      <rPr>
        <sz val="11"/>
        <color rgb="FF000000"/>
        <rFont val="Calibri"/>
      </rPr>
      <t xml:space="preserve">
</t>
    </r>
    <r>
      <rPr>
        <sz val="11"/>
        <color rgb="FF000000"/>
        <rFont val="Calibri"/>
      </rPr>
      <t>1. Log on to SSH as ssmcadmin. Press "X" to escape to general bash shell.</t>
    </r>
    <r>
      <rPr>
        <sz val="11"/>
        <color rgb="FF000000"/>
        <rFont val="Calibri"/>
      </rPr>
      <t xml:space="preserve">
</t>
    </r>
    <r>
      <rPr>
        <sz val="11"/>
        <color rgb="FF000000"/>
        <rFont val="Calibri"/>
      </rPr>
      <t>2. Execute the following:</t>
    </r>
    <r>
      <rPr>
        <sz val="11"/>
        <color rgb="FF000000"/>
        <rFont val="Calibri"/>
      </rPr>
      <t xml:space="preserve">
</t>
    </r>
    <r>
      <rPr>
        <sz val="11"/>
        <color rgb="FF000000"/>
        <rFont val="Calibri"/>
      </rPr>
      <t>$ grep ^ssmc.secure.tls.only /opt/hpe/ssmc/ssmcbase/resources/ssmc.properties</t>
    </r>
    <r>
      <rPr>
        <sz val="11"/>
        <color rgb="FF000000"/>
        <rFont val="Calibri"/>
      </rPr>
      <t xml:space="preserve">
</t>
    </r>
    <r>
      <rPr>
        <sz val="11"/>
        <color rgb="FF000000"/>
        <rFont val="Calibri"/>
      </rPr>
      <t>ssmc.secure.tls.only = true</t>
    </r>
    <r>
      <rPr>
        <sz val="11"/>
        <color rgb="FF000000"/>
        <rFont val="Calibri"/>
      </rPr>
      <t xml:space="preserve">
</t>
    </r>
    <r>
      <rPr>
        <sz val="11"/>
        <color rgb="FF000000"/>
        <rFont val="Calibri"/>
      </rPr>
      <t>If the command output does not read "ssmc.secure.tls.only = true", this is a finding.</t>
    </r>
  </si>
  <si>
    <t>V-255254</t>
  </si>
  <si>
    <r>
      <rPr>
        <sz val="11"/>
        <rFont val="Calibri"/>
      </rPr>
      <t>SSMC web server must use cryptography to protect the integrity of remote sessions.</t>
    </r>
  </si>
  <si>
    <r>
      <rPr>
        <sz val="11"/>
        <color rgb="FF000000"/>
        <rFont val="Calibri"/>
      </rPr>
      <t>Configure SSMC to encrypt log exports to a remote syslog server:</t>
    </r>
    <r>
      <rPr>
        <sz val="11"/>
        <color rgb="FF000000"/>
        <rFont val="Calibri"/>
      </rPr>
      <t xml:space="preserve">
</t>
    </r>
    <r>
      <rPr>
        <sz val="11"/>
        <color rgb="FF000000"/>
        <rFont val="Calibri"/>
      </rPr>
      <t>1. Configure rsyslog parameters in /ssmc/conf/security_config.properties like below (use vi editor):</t>
    </r>
    <r>
      <rPr>
        <sz val="11"/>
        <color rgb="FF000000"/>
        <rFont val="Calibri"/>
      </rPr>
      <t xml:space="preserve">
</t>
    </r>
    <r>
      <rPr>
        <sz val="11"/>
        <color rgb="FF000000"/>
        <rFont val="Calibri"/>
      </rPr>
      <t>ssmc.rsyslog.server.tls-enabled=1</t>
    </r>
    <r>
      <rPr>
        <sz val="11"/>
        <color rgb="FF000000"/>
        <rFont val="Calibri"/>
      </rPr>
      <t xml:space="preserve">
</t>
    </r>
    <r>
      <rPr>
        <sz val="11"/>
        <color rgb="FF000000"/>
        <rFont val="Calibri"/>
      </rPr>
      <t>2. Execute "sudo /ssmc/bin/config_security.sh -o remote_syslog_appliance -a set -f" to commit the configuration and enable the service.</t>
    </r>
  </si>
  <si>
    <r>
      <rPr>
        <sz val="11"/>
        <color rgb="FF000000"/>
        <rFont val="Calibri"/>
      </rPr>
      <t>Data exchanged between the user and the web server can range from static display data to credentials used to Log on to the hosted application. Even when data appears to be static, the nondisplayed logic in a web page may expose business logic or trusted system relationships. The integrity of all data being exchanged between the user and web server must always be trusted. To protect the integrity and trust, encryption methods should be used to protect the complete communication session.</t>
    </r>
  </si>
  <si>
    <r>
      <rPr>
        <sz val="11"/>
        <color rgb="FF000000"/>
        <rFont val="Calibri"/>
      </rPr>
      <t xml:space="preserve">Verify that SSMC encrypts log exports to a remote syslog server with the following command: </t>
    </r>
    <r>
      <rPr>
        <sz val="11"/>
        <color rgb="FF000000"/>
        <rFont val="Calibri"/>
      </rPr>
      <t xml:space="preserve">
</t>
    </r>
    <r>
      <rPr>
        <sz val="11"/>
        <color rgb="FF000000"/>
        <rFont val="Calibri"/>
      </rPr>
      <t>$ sudo /ssmc/bin/config_security.sh -o remote_syslog_appliance -a status | grep tls</t>
    </r>
    <r>
      <rPr>
        <sz val="11"/>
        <color rgb="FF000000"/>
        <rFont val="Calibri"/>
      </rPr>
      <t xml:space="preserve">
</t>
    </r>
    <r>
      <rPr>
        <sz val="11"/>
        <color rgb="FF000000"/>
        <rFont val="Calibri"/>
      </rPr>
      <t>ssmc.rsyslog.server.tls-enabled=1</t>
    </r>
    <r>
      <rPr>
        <sz val="11"/>
        <color rgb="FF000000"/>
        <rFont val="Calibri"/>
      </rPr>
      <t xml:space="preserve">
</t>
    </r>
    <r>
      <rPr>
        <sz val="11"/>
        <color rgb="FF000000"/>
        <rFont val="Calibri"/>
      </rPr>
      <t>If "ssmc.rsyslog.server.tls-enabled" does not equal "1", this is a finding.</t>
    </r>
  </si>
  <si>
    <t>V-255255</t>
  </si>
  <si>
    <r>
      <rPr>
        <sz val="11"/>
        <rFont val="Calibri"/>
      </rPr>
      <t>SSMC web server must generate information to be used by external applications or entities to monitor and control remote access.</t>
    </r>
  </si>
  <si>
    <r>
      <rPr>
        <sz val="11"/>
        <color rgb="FF000000"/>
        <rFont val="Calibri"/>
      </rPr>
      <t>Configure SSMC to be monitored for remote access by doing the following:</t>
    </r>
    <r>
      <rPr>
        <sz val="11"/>
        <color rgb="FF000000"/>
        <rFont val="Calibri"/>
      </rPr>
      <t xml:space="preserve">
</t>
    </r>
    <r>
      <rPr>
        <sz val="11"/>
        <color rgb="FF000000"/>
        <rFont val="Calibri"/>
      </rPr>
      <t>1. Log on to SSH as ssmcadmin. Press "X" to escape to general bash shell.</t>
    </r>
    <r>
      <rPr>
        <sz val="11"/>
        <color rgb="FF000000"/>
        <rFont val="Calibri"/>
      </rPr>
      <t xml:space="preserve">
</t>
    </r>
    <r>
      <rPr>
        <sz val="11"/>
        <color rgb="FF000000"/>
        <rFont val="Calibri"/>
      </rPr>
      <t>2. Execute the following command to enable HTTP access logs:</t>
    </r>
    <r>
      <rPr>
        <sz val="11"/>
        <color rgb="FF000000"/>
        <rFont val="Calibri"/>
      </rPr>
      <t xml:space="preserve">
</t>
    </r>
    <r>
      <rPr>
        <sz val="11"/>
        <color rgb="FF000000"/>
        <rFont val="Calibri"/>
      </rPr>
      <t>$ sudo /ssmc/bin/config_security.sh -o http_access_log -a enable -f</t>
    </r>
  </si>
  <si>
    <r>
      <rPr>
        <sz val="11"/>
        <color rgb="FF000000"/>
        <rFont val="Calibri"/>
      </rPr>
      <t xml:space="preserve">Remote access to the web server is any access that communicates through an external, non-organization-controlled network. Remote access can be used to access hosted applications or to perform management functions. </t>
    </r>
    <r>
      <rPr>
        <sz val="11"/>
        <color rgb="FF000000"/>
        <rFont val="Calibri"/>
      </rPr>
      <t xml:space="preserve">
</t>
    </r>
    <r>
      <rPr>
        <sz val="11"/>
        <color rgb="FF000000"/>
        <rFont val="Calibri"/>
      </rPr>
      <t>By providing remote access information to an external monitoring system, the organization can monitor for cyber attacks and monitor compliance with remote access policies. The organization can also look at data organization wide and determine an attack or anomaly is occurring on the organization which might not be noticed if the data were kept local to the web server.</t>
    </r>
    <r>
      <rPr>
        <sz val="11"/>
        <color rgb="FF000000"/>
        <rFont val="Calibri"/>
      </rPr>
      <t xml:space="preserve">
</t>
    </r>
    <r>
      <rPr>
        <sz val="11"/>
        <color rgb="FF000000"/>
        <rFont val="Calibri"/>
      </rPr>
      <t>Examples of external applications used to monitor or control access would be audit log monitoring systems, dynamic firewalls, or infrastructure monitoring systems.</t>
    </r>
  </si>
  <si>
    <r>
      <rPr>
        <sz val="11"/>
        <color rgb="FF000000"/>
        <rFont val="Calibri"/>
      </rPr>
      <t>Verify that SSMC monitors remote access by doing the following:</t>
    </r>
    <r>
      <rPr>
        <sz val="11"/>
        <color rgb="FF000000"/>
        <rFont val="Calibri"/>
      </rPr>
      <t xml:space="preserve">
</t>
    </r>
    <r>
      <rPr>
        <sz val="11"/>
        <color rgb="FF000000"/>
        <rFont val="Calibri"/>
      </rPr>
      <t>1. Log on to SSH as ssmcadmin. Press "X" to escape to general bash shell.</t>
    </r>
    <r>
      <rPr>
        <sz val="11"/>
        <color rgb="FF000000"/>
        <rFont val="Calibri"/>
      </rPr>
      <t xml:space="preserve">
</t>
    </r>
    <r>
      <rPr>
        <sz val="11"/>
        <color rgb="FF000000"/>
        <rFont val="Calibri"/>
      </rPr>
      <t>2. Execute the following command to enable HTTP access logs:</t>
    </r>
    <r>
      <rPr>
        <sz val="11"/>
        <color rgb="FF000000"/>
        <rFont val="Calibri"/>
      </rPr>
      <t xml:space="preserve">
</t>
    </r>
    <r>
      <rPr>
        <sz val="11"/>
        <color rgb="FF000000"/>
        <rFont val="Calibri"/>
      </rPr>
      <t>$ sudo /ssmc/bin/config_security.sh -o  http_access_log  -a status</t>
    </r>
    <r>
      <rPr>
        <sz val="11"/>
        <color rgb="FF000000"/>
        <rFont val="Calibri"/>
      </rPr>
      <t xml:space="preserve">
</t>
    </r>
    <r>
      <rPr>
        <sz val="11"/>
        <color rgb="FF000000"/>
        <rFont val="Calibri"/>
      </rPr>
      <t>HTTP access logging is enabled.</t>
    </r>
    <r>
      <rPr>
        <sz val="11"/>
        <color rgb="FF000000"/>
        <rFont val="Calibri"/>
      </rPr>
      <t xml:space="preserve">
</t>
    </r>
    <r>
      <rPr>
        <sz val="11"/>
        <color rgb="FF000000"/>
        <rFont val="Calibri"/>
      </rPr>
      <t>If the command output does not read "HTTP access logging is enabled", this is a finding.</t>
    </r>
  </si>
  <si>
    <t>V-255256</t>
  </si>
  <si>
    <r>
      <rPr>
        <sz val="11"/>
        <color rgb="FF000000"/>
        <rFont val="Calibri"/>
      </rPr>
      <t>Configure SSMC to be monitored for remote access by doing the following:</t>
    </r>
    <r>
      <rPr>
        <sz val="11"/>
        <color rgb="FF000000"/>
        <rFont val="Calibri"/>
      </rPr>
      <t xml:space="preserve">
</t>
    </r>
    <r>
      <rPr>
        <sz val="11"/>
        <color rgb="FF000000"/>
        <rFont val="Calibri"/>
      </rPr>
      <t>1. Log on to SSH as ssmcadmin. Press "X" to escape to general bash shell.</t>
    </r>
    <r>
      <rPr>
        <sz val="11"/>
        <color rgb="FF000000"/>
        <rFont val="Calibri"/>
      </rPr>
      <t xml:space="preserve">
</t>
    </r>
    <r>
      <rPr>
        <sz val="11"/>
        <color rgb="FF000000"/>
        <rFont val="Calibri"/>
      </rPr>
      <t>2. Execute the following command to enable TCP access logs:</t>
    </r>
    <r>
      <rPr>
        <sz val="11"/>
        <color rgb="FF000000"/>
        <rFont val="Calibri"/>
      </rPr>
      <t xml:space="preserve">
</t>
    </r>
    <r>
      <rPr>
        <sz val="11"/>
        <color rgb="FF000000"/>
        <rFont val="Calibri"/>
      </rPr>
      <t>$ sudo /ssmc/bin/config_security.sh -o tcp_access_log -a enable -f</t>
    </r>
  </si>
  <si>
    <r>
      <rPr>
        <sz val="11"/>
        <color rgb="FF000000"/>
        <rFont val="Calibri"/>
      </rPr>
      <t>Verify that SSMC monitors remote access by doing the following:</t>
    </r>
    <r>
      <rPr>
        <sz val="11"/>
        <color rgb="FF000000"/>
        <rFont val="Calibri"/>
      </rPr>
      <t xml:space="preserve">
</t>
    </r>
    <r>
      <rPr>
        <sz val="11"/>
        <color rgb="FF000000"/>
        <rFont val="Calibri"/>
      </rPr>
      <t>1. Log on to SSH as ssmcadmin. Press "X" to escape to general bash shell.</t>
    </r>
    <r>
      <rPr>
        <sz val="11"/>
        <color rgb="FF000000"/>
        <rFont val="Calibri"/>
      </rPr>
      <t xml:space="preserve">
</t>
    </r>
    <r>
      <rPr>
        <sz val="11"/>
        <color rgb="FF000000"/>
        <rFont val="Calibri"/>
      </rPr>
      <t>2. Execute the following command to enable TCP access logs:</t>
    </r>
    <r>
      <rPr>
        <sz val="11"/>
        <color rgb="FF000000"/>
        <rFont val="Calibri"/>
      </rPr>
      <t xml:space="preserve">
</t>
    </r>
    <r>
      <rPr>
        <sz val="11"/>
        <color rgb="FF000000"/>
        <rFont val="Calibri"/>
      </rPr>
      <t>$ sudo /ssmc/bin/config_security.sh -o  tcp_access_log  -a status</t>
    </r>
    <r>
      <rPr>
        <sz val="11"/>
        <color rgb="FF000000"/>
        <rFont val="Calibri"/>
      </rPr>
      <t xml:space="preserve">
</t>
    </r>
    <r>
      <rPr>
        <sz val="11"/>
        <color rgb="FF000000"/>
        <rFont val="Calibri"/>
      </rPr>
      <t>TCP access logging is enabled</t>
    </r>
    <r>
      <rPr>
        <sz val="11"/>
        <color rgb="FF000000"/>
        <rFont val="Calibri"/>
      </rPr>
      <t xml:space="preserve">
</t>
    </r>
    <r>
      <rPr>
        <sz val="11"/>
        <color rgb="FF000000"/>
        <rFont val="Calibri"/>
      </rPr>
      <t>If the command output does not read "TCP access logging is enabled", this is a finding.</t>
    </r>
  </si>
  <si>
    <t>V-255257</t>
  </si>
  <si>
    <r>
      <rPr>
        <sz val="11"/>
        <color rgb="FF000000"/>
        <rFont val="Calibri"/>
      </rPr>
      <t>Configure SSMC to be monitored for remote access by enabling exports to a remote syslog server:</t>
    </r>
    <r>
      <rPr>
        <sz val="11"/>
        <color rgb="FF000000"/>
        <rFont val="Calibri"/>
      </rPr>
      <t xml:space="preserve">
</t>
    </r>
    <r>
      <rPr>
        <sz val="11"/>
        <color rgb="FF000000"/>
        <rFont val="Calibri"/>
      </rPr>
      <t>1. Configure rsyslog parameters in /ssmc/conf/security_config.properties like below (use vi editor):</t>
    </r>
    <r>
      <rPr>
        <sz val="11"/>
        <color rgb="FF000000"/>
        <rFont val="Calibri"/>
      </rPr>
      <t xml:space="preserve">
</t>
    </r>
    <r>
      <rPr>
        <sz val="11"/>
        <color rgb="FF000000"/>
        <rFont val="Calibri"/>
      </rPr>
      <t>ssmc.rsyslog.server.host=&lt;rsyslog_server&gt;</t>
    </r>
    <r>
      <rPr>
        <sz val="11"/>
        <color rgb="FF000000"/>
        <rFont val="Calibri"/>
      </rPr>
      <t xml:space="preserve">
</t>
    </r>
    <r>
      <rPr>
        <sz val="11"/>
        <color rgb="FF000000"/>
        <rFont val="Calibri"/>
      </rPr>
      <t>ssmc.rsyslog.server.port=&lt;rsyslog_port&gt;</t>
    </r>
    <r>
      <rPr>
        <sz val="11"/>
        <color rgb="FF000000"/>
        <rFont val="Calibri"/>
      </rPr>
      <t xml:space="preserve">
</t>
    </r>
    <r>
      <rPr>
        <sz val="11"/>
        <color rgb="FF000000"/>
        <rFont val="Calibri"/>
      </rPr>
      <t>ssmc.rsyslog.server.protocol=tcp</t>
    </r>
    <r>
      <rPr>
        <sz val="11"/>
        <color rgb="FF000000"/>
        <rFont val="Calibri"/>
      </rPr>
      <t xml:space="preserve">
</t>
    </r>
    <r>
      <rPr>
        <sz val="11"/>
        <color rgb="FF000000"/>
        <rFont val="Calibri"/>
      </rPr>
      <t>ssmc.rsyslog.server.tls-enabled=1</t>
    </r>
    <r>
      <rPr>
        <sz val="11"/>
        <color rgb="FF000000"/>
        <rFont val="Calibri"/>
      </rPr>
      <t xml:space="preserve">
</t>
    </r>
    <r>
      <rPr>
        <sz val="11"/>
        <color rgb="FF000000"/>
        <rFont val="Calibri"/>
      </rPr>
      <t>ssmc.rsyslog.cert.caroot=&lt;ca_root_cert_pem&gt;</t>
    </r>
    <r>
      <rPr>
        <sz val="11"/>
        <color rgb="FF000000"/>
        <rFont val="Calibri"/>
      </rPr>
      <t xml:space="preserve">
</t>
    </r>
    <r>
      <rPr>
        <sz val="11"/>
        <color rgb="FF000000"/>
        <rFont val="Calibri"/>
      </rPr>
      <t>ssmc.rsyslog.cert.clientcert=&lt;ssmc_client_cert_pem&gt;</t>
    </r>
    <r>
      <rPr>
        <sz val="11"/>
        <color rgb="FF000000"/>
        <rFont val="Calibri"/>
      </rPr>
      <t xml:space="preserve">
</t>
    </r>
    <r>
      <rPr>
        <sz val="11"/>
        <color rgb="FF000000"/>
        <rFont val="Calibri"/>
      </rPr>
      <t>ssmc.rsyslog.cert.clientkey=&lt;ssmc_client_key_pem&gt;</t>
    </r>
    <r>
      <rPr>
        <sz val="11"/>
        <color rgb="FF000000"/>
        <rFont val="Calibri"/>
      </rPr>
      <t xml:space="preserve">
</t>
    </r>
    <r>
      <rPr>
        <sz val="11"/>
        <color rgb="FF000000"/>
        <rFont val="Calibri"/>
      </rPr>
      <t>ssmc.rsyslog.server.authMode=&lt;x509/name | x509/certvalid&gt;</t>
    </r>
    <r>
      <rPr>
        <sz val="11"/>
        <color rgb="FF000000"/>
        <rFont val="Calibri"/>
      </rPr>
      <t xml:space="preserve">
</t>
    </r>
    <r>
      <rPr>
        <sz val="11"/>
        <color rgb="FF000000"/>
        <rFont val="Calibri"/>
      </rPr>
      <t>ssmc.rsyslog.server.permittedPeers=&lt;cn_of_rsyslog_server&gt;</t>
    </r>
    <r>
      <rPr>
        <sz val="11"/>
        <color rgb="FF000000"/>
        <rFont val="Calibri"/>
      </rPr>
      <t xml:space="preserve">
</t>
    </r>
    <r>
      <rPr>
        <sz val="11"/>
        <color rgb="FF000000"/>
        <rFont val="Calibri"/>
      </rPr>
      <t>ssmc.rsyslog.server.device=&lt;ens160|ens192|eth0|eth1&gt;</t>
    </r>
    <r>
      <rPr>
        <sz val="11"/>
        <color rgb="FF000000"/>
        <rFont val="Calibri"/>
      </rPr>
      <t xml:space="preserve">
</t>
    </r>
    <r>
      <rPr>
        <sz val="11"/>
        <color rgb="FF000000"/>
        <rFont val="Calibri"/>
      </rPr>
      <t>ssmc.rsyslog.queue.maxdiskspace=6</t>
    </r>
    <r>
      <rPr>
        <sz val="11"/>
        <color rgb="FF000000"/>
        <rFont val="Calibri"/>
      </rPr>
      <t xml:space="preserve">
</t>
    </r>
    <r>
      <rPr>
        <sz val="11"/>
        <color rgb="FF000000"/>
        <rFont val="Calibri"/>
      </rPr>
      <t>ssmc.rsyslog.smtp.alert=true</t>
    </r>
    <r>
      <rPr>
        <sz val="11"/>
        <color rgb="FF000000"/>
        <rFont val="Calibri"/>
      </rPr>
      <t xml:space="preserve">
</t>
    </r>
    <r>
      <rPr>
        <sz val="11"/>
        <color rgb="FF000000"/>
        <rFont val="Calibri"/>
      </rPr>
      <t>ssmc.rsyslog.smtp.server=&lt;smtp_server_ip&gt;</t>
    </r>
    <r>
      <rPr>
        <sz val="11"/>
        <color rgb="FF000000"/>
        <rFont val="Calibri"/>
      </rPr>
      <t xml:space="preserve">
</t>
    </r>
    <r>
      <rPr>
        <sz val="11"/>
        <color rgb="FF000000"/>
        <rFont val="Calibri"/>
      </rPr>
      <t>ssmc.rsyslog.smtp.port=&lt;smtp_port&gt;</t>
    </r>
    <r>
      <rPr>
        <sz val="11"/>
        <color rgb="FF000000"/>
        <rFont val="Calibri"/>
      </rPr>
      <t xml:space="preserve">
</t>
    </r>
    <r>
      <rPr>
        <sz val="11"/>
        <color rgb="FF000000"/>
        <rFont val="Calibri"/>
      </rPr>
      <t>ssmc.rsyslog.smtp.recipient=["id1@domain","id2@domain"]</t>
    </r>
    <r>
      <rPr>
        <sz val="11"/>
        <color rgb="FF000000"/>
        <rFont val="Calibri"/>
      </rPr>
      <t xml:space="preserve">
</t>
    </r>
    <r>
      <rPr>
        <sz val="11"/>
        <color rgb="FF000000"/>
        <rFont val="Calibri"/>
      </rPr>
      <t>ssmc.rsyslog.smtp.notify-interval=300</t>
    </r>
    <r>
      <rPr>
        <sz val="11"/>
        <color rgb="FF000000"/>
        <rFont val="Calibri"/>
      </rPr>
      <t xml:space="preserve">
</t>
    </r>
    <r>
      <rPr>
        <sz val="11"/>
        <color rgb="FF000000"/>
        <rFont val="Calibri"/>
      </rPr>
      <t>ssmc.rsyslog.smtp.mailFrom=id@domain</t>
    </r>
    <r>
      <rPr>
        <sz val="11"/>
        <color rgb="FF000000"/>
        <rFont val="Calibri"/>
      </rPr>
      <t xml:space="preserve">
</t>
    </r>
    <r>
      <rPr>
        <sz val="11"/>
        <color rgb="FF000000"/>
        <rFont val="Calibri"/>
      </rPr>
      <t>2. Execute "sudo /ssmc/bin/config_security.sh -o remote_syslog_appliance -a set -f" to commit the configuration and enable the service.</t>
    </r>
  </si>
  <si>
    <r>
      <rPr>
        <sz val="11"/>
        <color rgb="FF000000"/>
        <rFont val="Calibri"/>
      </rPr>
      <t xml:space="preserve">Remote access to the web server is any access that communicates through an external, non-organization-controlled network. Remote access can be used to access hosted applications or to perform management functions. </t>
    </r>
    <r>
      <rPr>
        <sz val="11"/>
        <color rgb="FF000000"/>
        <rFont val="Calibri"/>
      </rPr>
      <t xml:space="preserve">
</t>
    </r>
    <r>
      <rPr>
        <sz val="11"/>
        <color rgb="FF000000"/>
        <rFont val="Calibri"/>
      </rPr>
      <t>By providing remote access information to an external monitoring system, the organization can monitor for cyber attacks and monitor compliance with remote access policies. The organization can also look at data organization wide and determine an attack or anomaly is occurring on the organization which might not be noticed if the data were kept local to the web server.</t>
    </r>
    <r>
      <rPr>
        <sz val="11"/>
        <color rgb="FF000000"/>
        <rFont val="Calibri"/>
      </rPr>
      <t xml:space="preserve">
</t>
    </r>
    <r>
      <rPr>
        <sz val="11"/>
        <color rgb="FF000000"/>
        <rFont val="Calibri"/>
      </rPr>
      <t>Examples of external applications used to monitor or control access would be audit log monitoring systems, dynamic firewalls, or infrastructure monitoring systems.</t>
    </r>
    <r>
      <rPr>
        <sz val="11"/>
        <color rgb="FF000000"/>
        <rFont val="Calibri"/>
      </rPr>
      <t xml:space="preserve">
</t>
    </r>
    <r>
      <rPr>
        <sz val="11"/>
        <color rgb="FF000000"/>
        <rFont val="Calibri"/>
      </rPr>
      <t>Satisfies: SRG-APP-000016-WSR-000005, SRG-APP-000358-WSR-000163, SRG-APP-000358-WSR-000063, SRG-APP-000125-WSR-000071</t>
    </r>
  </si>
  <si>
    <r>
      <rPr>
        <sz val="11"/>
        <color rgb="FF000000"/>
        <rFont val="Calibri"/>
      </rPr>
      <t xml:space="preserve">Verify that SSMC monitors remote access by enabling exports to a remote syslog server with the following command: </t>
    </r>
    <r>
      <rPr>
        <sz val="11"/>
        <color rgb="FF000000"/>
        <rFont val="Calibri"/>
      </rPr>
      <t xml:space="preserve">
</t>
    </r>
    <r>
      <rPr>
        <sz val="11"/>
        <color rgb="FF000000"/>
        <rFont val="Calibri"/>
      </rPr>
      <t>$ sudo /ssmc/bin/config_security.sh -o remote_syslog_appliance -a status | sed 1q</t>
    </r>
    <r>
      <rPr>
        <sz val="11"/>
        <color rgb="FF000000"/>
        <rFont val="Calibri"/>
      </rPr>
      <t xml:space="preserve">
</t>
    </r>
    <r>
      <rPr>
        <sz val="11"/>
        <color rgb="FF000000"/>
        <rFont val="Calibri"/>
      </rPr>
      <t>Remote syslog service status is OK</t>
    </r>
    <r>
      <rPr>
        <sz val="11"/>
        <color rgb="FF000000"/>
        <rFont val="Calibri"/>
      </rPr>
      <t xml:space="preserve">
</t>
    </r>
    <r>
      <rPr>
        <sz val="11"/>
        <color rgb="FF000000"/>
        <rFont val="Calibri"/>
      </rPr>
      <t>If the output does not read "Remote syslog service status is OK", this is a finding.</t>
    </r>
  </si>
  <si>
    <t>V-255258</t>
  </si>
  <si>
    <r>
      <rPr>
        <sz val="11"/>
        <rFont val="Calibri"/>
      </rPr>
      <t>The SSMC web server must be configured to use a specified IP address and port.</t>
    </r>
  </si>
  <si>
    <r>
      <rPr>
        <sz val="11"/>
        <color rgb="FF000000"/>
        <rFont val="Calibri"/>
      </rPr>
      <t>Configure SSMC web server to listen on a specified network IP address by doing the following:</t>
    </r>
    <r>
      <rPr>
        <sz val="11"/>
        <color rgb="FF000000"/>
        <rFont val="Calibri"/>
      </rPr>
      <t xml:space="preserve">
</t>
    </r>
    <r>
      <rPr>
        <sz val="11"/>
        <color rgb="FF000000"/>
        <rFont val="Calibri"/>
      </rPr>
      <t>1. Log on to ssmc appliance as ssmcadmin; escape to general bash shell.</t>
    </r>
    <r>
      <rPr>
        <sz val="11"/>
        <color rgb="FF000000"/>
        <rFont val="Calibri"/>
      </rPr>
      <t xml:space="preserve">
</t>
    </r>
    <r>
      <rPr>
        <sz val="11"/>
        <color rgb="FF000000"/>
        <rFont val="Calibri"/>
      </rPr>
      <t>2. Edit (using vi editor) file /ssmc/conf/security_config.properties and set the property ssmc.webserver.service.network=&lt;interface_name&gt;</t>
    </r>
    <r>
      <rPr>
        <sz val="11"/>
        <color rgb="FF000000"/>
        <rFont val="Calibri"/>
      </rPr>
      <t xml:space="preserve">
</t>
    </r>
    <r>
      <rPr>
        <sz val="11"/>
        <color rgb="FF000000"/>
        <rFont val="Calibri"/>
      </rPr>
      <t>The property value can be any of ens160 or ens192 in an ESX environment; eth0 or eth1 in a Hyper-V environment.</t>
    </r>
    <r>
      <rPr>
        <sz val="11"/>
        <color rgb="FF000000"/>
        <rFont val="Calibri"/>
      </rPr>
      <t xml:space="preserve">
</t>
    </r>
    <r>
      <rPr>
        <sz val="11"/>
        <color rgb="FF000000"/>
        <rFont val="Calibri"/>
      </rPr>
      <t>3. Execute the command:</t>
    </r>
    <r>
      <rPr>
        <sz val="11"/>
        <color rgb="FF000000"/>
        <rFont val="Calibri"/>
      </rPr>
      <t xml:space="preserve">
</t>
    </r>
    <r>
      <rPr>
        <sz val="11"/>
        <color rgb="FF000000"/>
        <rFont val="Calibri"/>
      </rPr>
      <t>$ sudo /ssmc/bin/config_security.sh -o webserver_service_network -a set -f</t>
    </r>
  </si>
  <si>
    <r>
      <rPr>
        <sz val="11"/>
        <color rgb="FF000000"/>
        <rFont val="Calibri"/>
      </rPr>
      <t>The web server must be configured to listen on a specified IP address and port. Without specifying an IP address and port for the web server to utilize, the web server will listen on all IP addresses available to the hosting server. If the web server has multiple IP addresses, i.e., a management IP address, the web server will also accept connections on the management IP address.</t>
    </r>
    <r>
      <rPr>
        <sz val="11"/>
        <color rgb="FF000000"/>
        <rFont val="Calibri"/>
      </rPr>
      <t xml:space="preserve">
</t>
    </r>
    <r>
      <rPr>
        <sz val="11"/>
        <color rgb="FF000000"/>
        <rFont val="Calibri"/>
      </rPr>
      <t>Accessing the hosted application through an IP address normally used for nonapplication functions opens the possibility of user access to resources, utilities, files, ports, and protocols that are protected on the desired application IP address.</t>
    </r>
  </si>
  <si>
    <r>
      <rPr>
        <sz val="11"/>
        <color rgb="FF000000"/>
        <rFont val="Calibri"/>
      </rPr>
      <t>Verify that SSMC web server is configured to listen on a specific network IP address,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Execute the command:</t>
    </r>
    <r>
      <rPr>
        <sz val="11"/>
        <color rgb="FF000000"/>
        <rFont val="Calibri"/>
      </rPr>
      <t xml:space="preserve">
</t>
    </r>
    <r>
      <rPr>
        <sz val="11"/>
        <color rgb="FF000000"/>
        <rFont val="Calibri"/>
      </rPr>
      <t>$ sudo /ssmc/bin/config_security.sh -o webserver_service_network -a status</t>
    </r>
    <r>
      <rPr>
        <sz val="11"/>
        <color rgb="FF000000"/>
        <rFont val="Calibri"/>
      </rPr>
      <t xml:space="preserve">
</t>
    </r>
    <r>
      <rPr>
        <sz val="11"/>
        <color rgb="FF000000"/>
        <rFont val="Calibri"/>
      </rPr>
      <t>Webserver service is listening on &lt;ip_address&gt;</t>
    </r>
    <r>
      <rPr>
        <sz val="11"/>
        <color rgb="FF000000"/>
        <rFont val="Calibri"/>
      </rPr>
      <t xml:space="preserve">
</t>
    </r>
    <r>
      <rPr>
        <sz val="11"/>
        <color rgb="FF000000"/>
        <rFont val="Calibri"/>
      </rPr>
      <t>If the command output does not display a specific IP address assigned to the SSMC host but reads "default IP address", this is a finding.</t>
    </r>
  </si>
  <si>
    <t>V-255259</t>
  </si>
  <si>
    <r>
      <rPr>
        <sz val="11"/>
        <rFont val="Calibri"/>
      </rPr>
      <t>The SSMC web server must perform RFC 5280-compliant certification path validation.</t>
    </r>
  </si>
  <si>
    <r>
      <rPr>
        <sz val="11"/>
        <color rgb="FF000000"/>
        <rFont val="Calibri"/>
      </rPr>
      <t>Configure SSMC to always validate PKI certificates in accordance with RFC 5280 for all connections to remote hosts (as a client) by doing the following:</t>
    </r>
    <r>
      <rPr>
        <sz val="11"/>
        <color rgb="FF000000"/>
        <rFont val="Calibri"/>
      </rPr>
      <t xml:space="preserve">
</t>
    </r>
    <r>
      <rPr>
        <sz val="11"/>
        <color rgb="FF000000"/>
        <rFont val="Calibri"/>
      </rPr>
      <t>1. Log on to ssmc appliance as ssmcadmin and escape to general bash shell.</t>
    </r>
    <r>
      <rPr>
        <sz val="11"/>
        <color rgb="FF000000"/>
        <rFont val="Calibri"/>
      </rPr>
      <t xml:space="preserve">
</t>
    </r>
    <r>
      <rPr>
        <sz val="11"/>
        <color rgb="FF000000"/>
        <rFont val="Calibri"/>
      </rPr>
      <t>2. Edit (using vi editor) file /opt/hpe/ssmc/ssmcbase/resources/ssmc.properties and set the property:</t>
    </r>
    <r>
      <rPr>
        <sz val="11"/>
        <color rgb="FF000000"/>
        <rFont val="Calibri"/>
      </rPr>
      <t xml:space="preserve">
</t>
    </r>
    <r>
      <rPr>
        <sz val="11"/>
        <color rgb="FF000000"/>
        <rFont val="Calibri"/>
      </rPr>
      <t>ssmc.tls.trustManager.enabled=true</t>
    </r>
    <r>
      <rPr>
        <sz val="11"/>
        <color rgb="FF000000"/>
        <rFont val="Calibri"/>
      </rPr>
      <t xml:space="preserve">
</t>
    </r>
    <r>
      <rPr>
        <sz val="11"/>
        <color rgb="FF000000"/>
        <rFont val="Calibri"/>
      </rPr>
      <t>3. Save the file and exit.</t>
    </r>
    <r>
      <rPr>
        <sz val="11"/>
        <color rgb="FF000000"/>
        <rFont val="Calibri"/>
      </rPr>
      <t xml:space="preserve">
</t>
    </r>
    <r>
      <rPr>
        <sz val="11"/>
        <color rgb="FF000000"/>
        <rFont val="Calibri"/>
      </rPr>
      <t>4. Type "config_appliance" to return to TUI. Restart (stop and start) SSMC services using TUI menu option 2.</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</si>
  <si>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</si>
  <si>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To verify SSMC always validates PKI certificates of all remote hosts that it connects to, in accordance with RFC 5280, do the following:</t>
    </r>
    <r>
      <rPr>
        <sz val="11"/>
        <color rgb="FF000000"/>
        <rFont val="Calibri"/>
      </rPr>
      <t xml:space="preserve">
</t>
    </r>
    <r>
      <rPr>
        <sz val="11"/>
        <color rgb="FF000000"/>
        <rFont val="Calibri"/>
      </rPr>
      <t>1. Log on to ssmc appliance as ssmcadmin and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grep ^ssmc.tls.trustManager.enabled /opt/hpe/ssmc/ssmcbase/resources/ssmc.properties</t>
    </r>
    <r>
      <rPr>
        <sz val="11"/>
        <color rgb="FF000000"/>
        <rFont val="Calibri"/>
      </rPr>
      <t xml:space="preserve">
</t>
    </r>
    <r>
      <rPr>
        <sz val="11"/>
        <color rgb="FF000000"/>
        <rFont val="Calibri"/>
      </rPr>
      <t>ssmc.tls.trustManager.enabled=true</t>
    </r>
    <r>
      <rPr>
        <sz val="11"/>
        <color rgb="FF000000"/>
        <rFont val="Calibri"/>
      </rPr>
      <t xml:space="preserve">
</t>
    </r>
    <r>
      <rPr>
        <sz val="11"/>
        <color rgb="FF000000"/>
        <rFont val="Calibri"/>
      </rPr>
      <t>If the command output does not show the property ssmc.tls.trustManager.enabled as set to "true", this is a finding.</t>
    </r>
  </si>
  <si>
    <t>V-255260</t>
  </si>
  <si>
    <r>
      <rPr>
        <sz val="11"/>
        <rFont val="Calibri"/>
      </rPr>
      <t>SSMC web server must set an absolute timeout for sessions.</t>
    </r>
  </si>
  <si>
    <r>
      <rPr>
        <sz val="11"/>
        <color rgb="FF000000"/>
        <rFont val="Calibri"/>
      </rPr>
      <t>Configure SSMC to close web sessions after an absolute period of time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Use vi editor to locate and set the value of property "server.absolute.session.timeout" to 60 in /opt/hpe/ssmc/ssmcbase/resources/ssmc.properties. Uncomment it if required. Save and exit.</t>
    </r>
    <r>
      <rPr>
        <sz val="11"/>
        <color rgb="FF000000"/>
        <rFont val="Calibri"/>
      </rPr>
      <t xml:space="preserve">
</t>
    </r>
    <r>
      <rPr>
        <sz val="11"/>
        <color rgb="FF000000"/>
        <rFont val="Calibri"/>
      </rPr>
      <t>3. Type "config_appliance" to return to TUI. Restart (stop and start) SSMC services using TUI menu option 2.</t>
    </r>
  </si>
  <si>
    <r>
      <rPr>
        <sz val="11"/>
        <color rgb="FF000000"/>
        <rFont val="Calibri"/>
      </rPr>
      <t>Leaving sessions open indefinitely is a major security risk. An attacker can easily use an already authenticated session to access the hosted application as the previously authenticated user. By closing sessions after an absolute period of time, the user is forced to re-authenticate guaranteeing the session is still in use. Enabling an absolute timeout for sessions closes sessions that are still active. Examples would be a runaway process accessing the web server or an attacker using a hijacked session to slowly probe the web server.</t>
    </r>
  </si>
  <si>
    <r>
      <rPr>
        <sz val="11"/>
        <color rgb="FF000000"/>
        <rFont val="Calibri"/>
      </rPr>
      <t>Verify that SSMC is configured to close web sessions after an absolute period of time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 xml:space="preserve">2. Execute the following command: </t>
    </r>
    <r>
      <rPr>
        <sz val="11"/>
        <color rgb="FF000000"/>
        <rFont val="Calibri"/>
      </rPr>
      <t xml:space="preserve">
</t>
    </r>
    <r>
      <rPr>
        <sz val="11"/>
        <color rgb="FF000000"/>
        <rFont val="Calibri"/>
      </rPr>
      <t>$ grep ^server.absolute.session.timeout /opt/hpe/ssmc/ssmcbase/resources/ssmc.properties</t>
    </r>
    <r>
      <rPr>
        <sz val="11"/>
        <color rgb="FF000000"/>
        <rFont val="Calibri"/>
      </rPr>
      <t xml:space="preserve">
</t>
    </r>
    <r>
      <rPr>
        <sz val="11"/>
        <color rgb="FF000000"/>
        <rFont val="Calibri"/>
      </rPr>
      <t>server.absolute.session.timeout=60</t>
    </r>
    <r>
      <rPr>
        <sz val="11"/>
        <color rgb="FF000000"/>
        <rFont val="Calibri"/>
      </rPr>
      <t xml:space="preserve">
</t>
    </r>
    <r>
      <rPr>
        <sz val="11"/>
        <color rgb="FF000000"/>
        <rFont val="Calibri"/>
      </rPr>
      <t>If the command output does not read "server.absolute.session.timeout=60", this is a finding.</t>
    </r>
  </si>
  <si>
    <t>V-255261</t>
  </si>
  <si>
    <r>
      <rPr>
        <sz val="11"/>
        <rFont val="Calibri"/>
      </rPr>
      <t>SSMC web server must set an inactive timeout for sessions.</t>
    </r>
  </si>
  <si>
    <r>
      <rPr>
        <sz val="11"/>
        <color rgb="FF000000"/>
        <rFont val="Calibri"/>
      </rPr>
      <t>Configure idle session timeouts on the web GUI by doing the following:</t>
    </r>
    <r>
      <rPr>
        <sz val="11"/>
        <color rgb="FF000000"/>
        <rFont val="Calibri"/>
      </rPr>
      <t xml:space="preserve">
</t>
    </r>
    <r>
      <rPr>
        <sz val="11"/>
        <color rgb="FF000000"/>
        <rFont val="Calibri"/>
      </rPr>
      <t>1. Log on to SSMC administrator console as ssmcadmin.</t>
    </r>
    <r>
      <rPr>
        <sz val="11"/>
        <color rgb="FF000000"/>
        <rFont val="Calibri"/>
      </rPr>
      <t xml:space="preserve">
</t>
    </r>
    <r>
      <rPr>
        <sz val="11"/>
        <color rgb="FF000000"/>
        <rFont val="Calibri"/>
      </rPr>
      <t>2. Navigate to Actions &gt;&gt; Preferences.</t>
    </r>
    <r>
      <rPr>
        <sz val="11"/>
        <color rgb="FF000000"/>
        <rFont val="Calibri"/>
      </rPr>
      <t xml:space="preserve">
</t>
    </r>
    <r>
      <rPr>
        <sz val="11"/>
        <color rgb="FF000000"/>
        <rFont val="Calibri"/>
      </rPr>
      <t>3. Locate Session timeout property and update the value to 10 minutes.</t>
    </r>
    <r>
      <rPr>
        <sz val="11"/>
        <color rgb="FF000000"/>
        <rFont val="Calibri"/>
      </rPr>
      <t xml:space="preserve">
</t>
    </r>
    <r>
      <rPr>
        <sz val="11"/>
        <color rgb="FF000000"/>
        <rFont val="Calibri"/>
      </rPr>
      <t>4. Restart SSMC services from appliance TUI menu option 2.</t>
    </r>
  </si>
  <si>
    <r>
      <rPr>
        <sz val="11"/>
        <color rgb="FF000000"/>
        <rFont val="Calibri"/>
      </rPr>
      <t xml:space="preserve">Leaving sessions open indefinitely is a major security risk. An attacker can easily use an already authenticated session to access the hosted application as the previously authenticated user. By closing sessions after a set period of inactivity, the web server can make certain that those sessions that are not closed through the user logging out of an application are eventually closed. </t>
    </r>
    <r>
      <rPr>
        <sz val="11"/>
        <color rgb="FF000000"/>
        <rFont val="Calibri"/>
      </rPr>
      <t xml:space="preserve">
</t>
    </r>
    <r>
      <rPr>
        <sz val="11"/>
        <color rgb="FF000000"/>
        <rFont val="Calibri"/>
      </rPr>
      <t>Acceptable values are 5 minutes for high-value applications, 10 minutes for medium-value applications, and 20 minutes for low-value applications.</t>
    </r>
  </si>
  <si>
    <r>
      <rPr>
        <sz val="11"/>
        <color rgb="FF000000"/>
        <rFont val="Calibri"/>
      </rPr>
      <t>Verify that idle session timeout is set by doing the following:</t>
    </r>
    <r>
      <rPr>
        <sz val="11"/>
        <color rgb="FF000000"/>
        <rFont val="Calibri"/>
      </rPr>
      <t xml:space="preserve">
</t>
    </r>
    <r>
      <rPr>
        <sz val="11"/>
        <color rgb="FF000000"/>
        <rFont val="Calibri"/>
      </rPr>
      <t xml:space="preserve">1. Log on to SSMC administrator console as ssmcadmin. </t>
    </r>
    <r>
      <rPr>
        <sz val="11"/>
        <color rgb="FF000000"/>
        <rFont val="Calibri"/>
      </rPr>
      <t xml:space="preserve">
</t>
    </r>
    <r>
      <rPr>
        <sz val="11"/>
        <color rgb="FF000000"/>
        <rFont val="Calibri"/>
      </rPr>
      <t>2. Navigate to Actions &gt;&gt; Preferences.</t>
    </r>
    <r>
      <rPr>
        <sz val="11"/>
        <color rgb="FF000000"/>
        <rFont val="Calibri"/>
      </rPr>
      <t xml:space="preserve">
</t>
    </r>
    <r>
      <rPr>
        <sz val="11"/>
        <color rgb="FF000000"/>
        <rFont val="Calibri"/>
      </rPr>
      <t>3. Locate Session timeout property and check if it is set to 10 minutes.</t>
    </r>
    <r>
      <rPr>
        <sz val="11"/>
        <color rgb="FF000000"/>
        <rFont val="Calibri"/>
      </rPr>
      <t xml:space="preserve">
</t>
    </r>
    <r>
      <rPr>
        <sz val="11"/>
        <color rgb="FF000000"/>
        <rFont val="Calibri"/>
      </rPr>
      <t>If the value is not set to 10 minutes, this is a finding.</t>
    </r>
  </si>
  <si>
    <t>V-255262</t>
  </si>
  <si>
    <r>
      <rPr>
        <sz val="11"/>
        <rFont val="Calibri"/>
      </rPr>
      <t>SSMC web server must set an inactive timeout for shell sessions.</t>
    </r>
  </si>
  <si>
    <r>
      <rPr>
        <sz val="11"/>
        <color rgb="FF000000"/>
        <rFont val="Calibri"/>
      </rPr>
      <t>Configure SSMC web server to close inactive shell sessions after 10 minutes by doing the following:</t>
    </r>
    <r>
      <rPr>
        <sz val="11"/>
        <color rgb="FF000000"/>
        <rFont val="Calibri"/>
      </rPr>
      <t xml:space="preserve">
</t>
    </r>
    <r>
      <rPr>
        <sz val="11"/>
        <color rgb="FF000000"/>
        <rFont val="Calibri"/>
      </rPr>
      <t>1. Log on to the SSMC appliance as ssmcadmin. Press "X" to escape to general bash shell.</t>
    </r>
    <r>
      <rPr>
        <sz val="11"/>
        <color rgb="FF000000"/>
        <rFont val="Calibri"/>
      </rPr>
      <t xml:space="preserve">
</t>
    </r>
    <r>
      <rPr>
        <sz val="11"/>
        <color rgb="FF000000"/>
        <rFont val="Calibri"/>
      </rPr>
      <t>2. Use vi to edit /ssmc/conf/security_config.properties file.</t>
    </r>
    <r>
      <rPr>
        <sz val="11"/>
        <color rgb="FF000000"/>
        <rFont val="Calibri"/>
      </rPr>
      <t xml:space="preserve">
</t>
    </r>
    <r>
      <rPr>
        <sz val="11"/>
        <color rgb="FF000000"/>
        <rFont val="Calibri"/>
      </rPr>
      <t>3. Uncomment and update "ssmc.shell.session.inactivity.timeout property" to "600 seconds". Save and exit.</t>
    </r>
    <r>
      <rPr>
        <sz val="11"/>
        <color rgb="FF000000"/>
        <rFont val="Calibri"/>
      </rPr>
      <t xml:space="preserve">
</t>
    </r>
    <r>
      <rPr>
        <sz val="11"/>
        <color rgb="FF000000"/>
        <rFont val="Calibri"/>
      </rPr>
      <t>4. Execute the following command:</t>
    </r>
    <r>
      <rPr>
        <sz val="11"/>
        <color rgb="FF000000"/>
        <rFont val="Calibri"/>
      </rPr>
      <t xml:space="preserve">
</t>
    </r>
    <r>
      <rPr>
        <sz val="11"/>
        <color rgb="FF000000"/>
        <rFont val="Calibri"/>
      </rPr>
      <t>$ sudo /ssmc/bin/config_security.sh -o shell_session_idle_timeout -a set</t>
    </r>
    <r>
      <rPr>
        <sz val="11"/>
        <color rgb="FF000000"/>
        <rFont val="Calibri"/>
      </rPr>
      <t xml:space="preserve">
</t>
    </r>
    <r>
      <rPr>
        <sz val="11"/>
        <color rgb="FF000000"/>
        <rFont val="Calibri"/>
      </rPr>
      <t>5. Terminate all open ssh sessions to SSMC appliance.</t>
    </r>
  </si>
  <si>
    <r>
      <rPr>
        <sz val="11"/>
        <color rgb="FF000000"/>
        <rFont val="Calibri"/>
      </rPr>
      <t>Verify that SSMC web server is configured to close inactive sessions after 10 minutes by doing the following:</t>
    </r>
    <r>
      <rPr>
        <sz val="11"/>
        <color rgb="FF000000"/>
        <rFont val="Calibri"/>
      </rPr>
      <t xml:space="preserve">
</t>
    </r>
    <r>
      <rPr>
        <sz val="11"/>
        <color rgb="FF000000"/>
        <rFont val="Calibri"/>
      </rPr>
      <t>1. Log on to the SSMC appliance as ssmcadmin. Press "X" to escape to general bash shell.</t>
    </r>
    <r>
      <rPr>
        <sz val="11"/>
        <color rgb="FF000000"/>
        <rFont val="Calibri"/>
      </rPr>
      <t xml:space="preserve">
</t>
    </r>
    <r>
      <rPr>
        <sz val="11"/>
        <color rgb="FF000000"/>
        <rFont val="Calibri"/>
      </rPr>
      <t>2. Execute the command:</t>
    </r>
    <r>
      <rPr>
        <sz val="11"/>
        <color rgb="FF000000"/>
        <rFont val="Calibri"/>
      </rPr>
      <t xml:space="preserve">
</t>
    </r>
    <r>
      <rPr>
        <sz val="11"/>
        <color rgb="FF000000"/>
        <rFont val="Calibri"/>
      </rPr>
      <t>$ sudo /ssmc/bin/config_security.sh -o shell_session_idle_timeout -a status</t>
    </r>
    <r>
      <rPr>
        <sz val="11"/>
        <color rgb="FF000000"/>
        <rFont val="Calibri"/>
      </rPr>
      <t xml:space="preserve">
</t>
    </r>
    <r>
      <rPr>
        <sz val="11"/>
        <color rgb="FF000000"/>
        <rFont val="Calibri"/>
      </rPr>
      <t>Shell session idle timeout is configured to 600 seconds</t>
    </r>
    <r>
      <rPr>
        <sz val="11"/>
        <color rgb="FF000000"/>
        <rFont val="Calibri"/>
      </rPr>
      <t xml:space="preserve">
</t>
    </r>
    <r>
      <rPr>
        <sz val="11"/>
        <color rgb="FF000000"/>
        <rFont val="Calibri"/>
      </rPr>
      <t>If the shell session idle timeout status does not read as "configured to 600 seconds", this is a finding.</t>
    </r>
  </si>
  <si>
    <t>V-255263</t>
  </si>
  <si>
    <r>
      <rPr>
        <sz val="11"/>
        <rFont val="Calibri"/>
      </rPr>
      <t>SSMC web server must restrict connections from nonsecure zones.</t>
    </r>
  </si>
  <si>
    <r>
      <rPr>
        <sz val="11"/>
        <color rgb="FF000000"/>
        <rFont val="Calibri"/>
      </rPr>
      <t>Configure SSMC to block access from DOD-defined nonsecure zones by enabling remote host access control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2. Configure all hosts to which network traffic needs to be allowed by setting these two properties in /ssmc/conf/security_config.properties.</t>
    </r>
    <r>
      <rPr>
        <sz val="11"/>
        <color rgb="FF000000"/>
        <rFont val="Calibri"/>
      </rPr>
      <t xml:space="preserve">
</t>
    </r>
    <r>
      <rPr>
        <sz val="11"/>
        <color rgb="FF000000"/>
        <rFont val="Calibri"/>
      </rPr>
      <t>ssmc.inbound.hosts.allow=&lt;comma separated list or range of hosts; cidr and range notations are supported&gt;</t>
    </r>
    <r>
      <rPr>
        <sz val="11"/>
        <color rgb="FF000000"/>
        <rFont val="Calibri"/>
      </rPr>
      <t xml:space="preserve">
</t>
    </r>
    <r>
      <rPr>
        <sz val="11"/>
        <color rgb="FF000000"/>
        <rFont val="Calibri"/>
      </rPr>
      <t>ssmc.outbound.hosts.allow=&lt;comma separated list or range of hosts; cidr and range notations are supported&gt;</t>
    </r>
    <r>
      <rPr>
        <sz val="11"/>
        <color rgb="FF000000"/>
        <rFont val="Calibri"/>
      </rPr>
      <t xml:space="preserve">
</t>
    </r>
    <r>
      <rPr>
        <sz val="11"/>
        <color rgb="FF000000"/>
        <rFont val="Calibri"/>
      </rPr>
      <t xml:space="preserve">3. Execute the following command: </t>
    </r>
    <r>
      <rPr>
        <sz val="11"/>
        <color rgb="FF000000"/>
        <rFont val="Calibri"/>
      </rPr>
      <t xml:space="preserve">
</t>
    </r>
    <r>
      <rPr>
        <sz val="11"/>
        <color rgb="FF000000"/>
        <rFont val="Calibri"/>
      </rPr>
      <t>$ sudo /ssmc/bin/config_security.sh -o host_access -a set</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</si>
  <si>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A web server can be accessed remotely and must be capable of restricting access from what the DOD defines as nonsecure zones. Nonsecure zones are defined as any IP, subnet, or region that is defined as a threat to the organization. The nonsecure zones must be defined for public web servers logically located in a DMZ, as well as private web servers with perimeter protection devices. By restricting access from nonsecure zones, through internal web server access list, the web server can stop or slow denial of service (DoS) attacks on the web server.</t>
    </r>
    <r>
      <rPr>
        <sz val="11"/>
        <color rgb="FF000000"/>
        <rFont val="Calibri"/>
      </rPr>
      <t xml:space="preserve">
</t>
    </r>
    <r>
      <rPr>
        <sz val="11"/>
        <color rgb="FF000000"/>
        <rFont val="Calibri"/>
      </rPr>
      <t>Satisfies: SRG-APP-000315-WSR-000004, SRG-APP-000315-WSR-000003</t>
    </r>
  </si>
  <si>
    <r>
      <rPr>
        <sz val="11"/>
        <color rgb="FF000000"/>
        <rFont val="Calibri"/>
      </rPr>
      <t>Verify that SSMC is configured to block DOD-defined nonsecure zones  using remote host access controls by doing the following:</t>
    </r>
    <r>
      <rPr>
        <sz val="11"/>
        <color rgb="FF000000"/>
        <rFont val="Calibri"/>
      </rPr>
      <t xml:space="preserve">
</t>
    </r>
    <r>
      <rPr>
        <sz val="11"/>
        <color rgb="FF000000"/>
        <rFont val="Calibri"/>
      </rPr>
      <t>1. Log on to SSMC appliance as ssmcadmin. Press "X" to escape to general bash shell.</t>
    </r>
    <r>
      <rPr>
        <sz val="11"/>
        <color rgb="FF000000"/>
        <rFont val="Calibri"/>
      </rPr>
      <t xml:space="preserve">
</t>
    </r>
    <r>
      <rPr>
        <sz val="11"/>
        <color rgb="FF000000"/>
        <rFont val="Calibri"/>
      </rPr>
      <t xml:space="preserve">2. Execute the following command: </t>
    </r>
    <r>
      <rPr>
        <sz val="11"/>
        <color rgb="FF000000"/>
        <rFont val="Calibri"/>
      </rPr>
      <t xml:space="preserve">
</t>
    </r>
    <r>
      <rPr>
        <sz val="11"/>
        <color rgb="FF000000"/>
        <rFont val="Calibri"/>
      </rPr>
      <t>$ sudo /ssmc/bin/config_security.sh -o host_access -a status</t>
    </r>
    <r>
      <rPr>
        <sz val="11"/>
        <color rgb="FF000000"/>
        <rFont val="Calibri"/>
      </rPr>
      <t xml:space="preserve">
</t>
    </r>
    <r>
      <rPr>
        <sz val="11"/>
        <color rgb="FF000000"/>
        <rFont val="Calibri"/>
      </rPr>
      <t>Host access is configured</t>
    </r>
    <r>
      <rPr>
        <sz val="11"/>
        <color rgb="FF000000"/>
        <rFont val="Calibri"/>
      </rPr>
      <t xml:space="preserve">
</t>
    </r>
    <r>
      <rPr>
        <sz val="11"/>
        <color rgb="FF000000"/>
        <rFont val="Calibri"/>
      </rPr>
      <t>If the command output does not read "Host access is configured", this is a finding.</t>
    </r>
    <r>
      <rPr>
        <sz val="11"/>
        <color rgb="FF000000"/>
        <rFont val="Calibri"/>
      </rPr>
      <t xml:space="preserve">
</t>
    </r>
    <r>
      <rPr>
        <sz val="11"/>
        <color rgb="FF000000"/>
        <rFont val="Calibri"/>
      </rPr>
      <t>3. Review the inbound and outbound allow lists by executing the following command:</t>
    </r>
    <r>
      <rPr>
        <sz val="11"/>
        <color rgb="FF000000"/>
        <rFont val="Calibri"/>
      </rPr>
      <t xml:space="preserve">
</t>
    </r>
    <r>
      <rPr>
        <sz val="11"/>
        <color rgb="FF000000"/>
        <rFont val="Calibri"/>
      </rPr>
      <t>$ grep ^ssmc.*.hosts.allow /ssmc/conf/security_config.properties</t>
    </r>
    <r>
      <rPr>
        <sz val="11"/>
        <color rgb="FF000000"/>
        <rFont val="Calibri"/>
      </rPr>
      <t xml:space="preserve">
</t>
    </r>
    <r>
      <rPr>
        <sz val="11"/>
        <color rgb="FF000000"/>
        <rFont val="Calibri"/>
      </rPr>
      <t>ssmc.inbound.hosts.allow=&lt;comma separated list or range of hosts&gt;</t>
    </r>
    <r>
      <rPr>
        <sz val="11"/>
        <color rgb="FF000000"/>
        <rFont val="Calibri"/>
      </rPr>
      <t xml:space="preserve">
</t>
    </r>
    <r>
      <rPr>
        <sz val="11"/>
        <color rgb="FF000000"/>
        <rFont val="Calibri"/>
      </rPr>
      <t>ssmc.outbound.hosts.allow=&lt;comma separated list or range of hosts&gt;</t>
    </r>
    <r>
      <rPr>
        <sz val="11"/>
        <color rgb="FF000000"/>
        <rFont val="Calibri"/>
      </rPr>
      <t xml:space="preserve">
</t>
    </r>
    <r>
      <rPr>
        <sz val="11"/>
        <color rgb="FF000000"/>
        <rFont val="Calibri"/>
      </rPr>
      <t>If the inbound and outbound allow lists do not restrict connections from nonsecure zones, this is a finding.</t>
    </r>
  </si>
  <si>
    <t>V-255264</t>
  </si>
  <si>
    <r>
      <rPr>
        <sz val="11"/>
        <rFont val="Calibri"/>
      </rPr>
      <t>SSMC web server application, libraries, and configuration files must only be accessible to privileged users.</t>
    </r>
  </si>
  <si>
    <r>
      <rPr>
        <sz val="11"/>
        <color rgb="FF000000"/>
        <rFont val="Calibri"/>
      </rPr>
      <t xml:space="preserve">Configure SSMC to protect web server configuration files and logs from unauthorized access by executing command that enables stricter file permission (cannot be undone): </t>
    </r>
    <r>
      <rPr>
        <sz val="11"/>
        <color rgb="FF000000"/>
        <rFont val="Calibri"/>
      </rPr>
      <t xml:space="preserve">
</t>
    </r>
    <r>
      <rPr>
        <sz val="11"/>
        <color rgb="FF000000"/>
        <rFont val="Calibri"/>
      </rPr>
      <t>$ sudo /ssmc/bin/config_security.sh -f -o strict_file_permission -a set</t>
    </r>
  </si>
  <si>
    <r>
      <rPr>
        <sz val="11"/>
        <color rgb="FF000000"/>
        <rFont val="Calibri"/>
      </rPr>
      <t>A web server can be modified through parameter modification, patch installation, upgrades to the web server or modules, and security parameter changes. With each of these changes, there is the potential for an adverse effect such as a DoS, web server instability, or hosted application instability.</t>
    </r>
    <r>
      <rPr>
        <sz val="11"/>
        <color rgb="FF000000"/>
        <rFont val="Calibri"/>
      </rPr>
      <t xml:space="preserve">
</t>
    </r>
    <r>
      <rPr>
        <sz val="11"/>
        <color rgb="FF000000"/>
        <rFont val="Calibri"/>
      </rPr>
      <t>To limit changes to the web server and limit exposure to any adverse effects from the changes, files such as the web server application files, libraries, and configuration files must have permissions and ownership set properly to only allow privileged users access.</t>
    </r>
    <r>
      <rPr>
        <sz val="11"/>
        <color rgb="FF000000"/>
        <rFont val="Calibri"/>
      </rPr>
      <t xml:space="preserve">
</t>
    </r>
    <r>
      <rPr>
        <sz val="11"/>
        <color rgb="FF000000"/>
        <rFont val="Calibri"/>
      </rPr>
      <t>Satisfies: SRG-APP-000176-WSR-000096, SRG-APP-000380-WSR-000072, SRG-APP-000211-WSR-000030</t>
    </r>
  </si>
  <si>
    <r>
      <rPr>
        <sz val="11"/>
        <color rgb="FF000000"/>
        <rFont val="Calibri"/>
      </rPr>
      <t>Verify that SSMC is configured to protect web server configuration files and logs from unauthorized access by executing command that enables stricter file permission:</t>
    </r>
    <r>
      <rPr>
        <sz val="11"/>
        <color rgb="FF000000"/>
        <rFont val="Calibri"/>
      </rPr>
      <t xml:space="preserve">
</t>
    </r>
    <r>
      <rPr>
        <sz val="11"/>
        <color rgb="FF000000"/>
        <rFont val="Calibri"/>
      </rPr>
      <t>$ sudo /ssmc/bin/config_security.sh -o strict_file_permission -a status</t>
    </r>
    <r>
      <rPr>
        <sz val="11"/>
        <color rgb="FF000000"/>
        <rFont val="Calibri"/>
      </rPr>
      <t xml:space="preserve">
</t>
    </r>
    <r>
      <rPr>
        <sz val="11"/>
        <color rgb="FF000000"/>
        <rFont val="Calibri"/>
      </rPr>
      <t>Strict file permission is set</t>
    </r>
    <r>
      <rPr>
        <sz val="11"/>
        <color rgb="FF000000"/>
        <rFont val="Calibri"/>
      </rPr>
      <t xml:space="preserve">
</t>
    </r>
    <r>
      <rPr>
        <sz val="11"/>
        <color rgb="FF000000"/>
        <rFont val="Calibri"/>
      </rPr>
      <t>If the output does not read "Strict file permission is set", this is a finding.</t>
    </r>
  </si>
  <si>
    <t>V-255265</t>
  </si>
  <si>
    <r>
      <rPr>
        <sz val="11"/>
        <rFont val="Calibri"/>
      </rPr>
      <t>SSMC web server must enable strict two-factor authentication for access to the webUI.</t>
    </r>
  </si>
  <si>
    <r>
      <rPr>
        <sz val="11"/>
        <color rgb="FF000000"/>
        <rFont val="Calibri"/>
      </rPr>
      <t>Configure SSMC to enforce strict two-factor authentication by doing the following:</t>
    </r>
    <r>
      <rPr>
        <sz val="11"/>
        <color rgb="FF000000"/>
        <rFont val="Calibri"/>
      </rPr>
      <t xml:space="preserve">
</t>
    </r>
    <r>
      <rPr>
        <sz val="11"/>
        <color rgb="FF000000"/>
        <rFont val="Calibri"/>
      </rPr>
      <t>1. Log on to SSMC appliance as ssmcadmin.</t>
    </r>
    <r>
      <rPr>
        <sz val="11"/>
        <color rgb="FF000000"/>
        <rFont val="Calibri"/>
      </rPr>
      <t xml:space="preserve">
</t>
    </r>
    <r>
      <rPr>
        <sz val="11"/>
        <color rgb="FF000000"/>
        <rFont val="Calibri"/>
      </rPr>
      <t>2. Navigate to the Advanced Features section of the TUI by pressing "9" then "2". Press "1"  to "Enable strict two-factor authentication" and "Y" to confirm.</t>
    </r>
    <r>
      <rPr>
        <sz val="11"/>
        <color rgb="FF000000"/>
        <rFont val="Calibri"/>
      </rPr>
      <t xml:space="preserve">
</t>
    </r>
    <r>
      <rPr>
        <sz val="11"/>
        <color rgb="FF000000"/>
        <rFont val="Calibri"/>
      </rPr>
      <t>3. Escape to the bash shell by pressing "X".</t>
    </r>
    <r>
      <rPr>
        <sz val="11"/>
        <color rgb="FF000000"/>
        <rFont val="Calibri"/>
      </rPr>
      <t xml:space="preserve">
</t>
    </r>
    <r>
      <rPr>
        <sz val="11"/>
        <color rgb="FF000000"/>
        <rFont val="Calibri"/>
      </rPr>
      <t>4. Enable and enforce strict two-factor authentication by setting these two properties in /opt/hpe/ssmc/ssmcbase/resources/ssmc.properties:</t>
    </r>
    <r>
      <rPr>
        <sz val="11"/>
        <color rgb="FF000000"/>
        <rFont val="Calibri"/>
      </rPr>
      <t xml:space="preserve">
</t>
    </r>
    <r>
      <rPr>
        <sz val="11"/>
        <color rgb="FF000000"/>
        <rFont val="Calibri"/>
      </rPr>
      <t>security.twofactor.enabled = true</t>
    </r>
    <r>
      <rPr>
        <sz val="11"/>
        <color rgb="FF000000"/>
        <rFont val="Calibri"/>
      </rPr>
      <t xml:space="preserve">
</t>
    </r>
    <r>
      <rPr>
        <sz val="11"/>
        <color rgb="FF000000"/>
        <rFont val="Calibri"/>
      </rPr>
      <t>security.twofactor.strict = true</t>
    </r>
  </si>
  <si>
    <r>
      <rPr>
        <sz val="11"/>
        <color rgb="FF000000"/>
        <rFont val="Calibri"/>
      </rPr>
      <t>Accounts secured with only a password are subject to multiple forms of attack, from brute force, to social engineering. By enforcing strict two-factor authentication, this reduces the risk of account compromise by requiring an additional factor that is not a password.</t>
    </r>
    <r>
      <rPr>
        <sz val="11"/>
        <color rgb="FF000000"/>
        <rFont val="Calibri"/>
      </rPr>
      <t xml:space="preserve">
</t>
    </r>
    <r>
      <rPr>
        <sz val="11"/>
        <color rgb="FF000000"/>
        <rFont val="Calibri"/>
      </rPr>
      <t>Strict two-factor authentication is enabled by default. However, this is enforced only when two-factor authentication is configured and active. This blocks access to web administrator console for ssmcadmin as this is a local account authenticated using password credentials. To allow access to administrator console, disable this strict two-factor authentication setting.</t>
    </r>
  </si>
  <si>
    <r>
      <rPr>
        <sz val="11"/>
        <color rgb="FF000000"/>
        <rFont val="Calibri"/>
      </rPr>
      <t>Verify that SSMC is configured to enforce strict two-factor authentication by doing the following:</t>
    </r>
    <r>
      <rPr>
        <sz val="11"/>
        <color rgb="FF000000"/>
        <rFont val="Calibri"/>
      </rPr>
      <t xml:space="preserve">
</t>
    </r>
    <r>
      <rPr>
        <sz val="11"/>
        <color rgb="FF000000"/>
        <rFont val="Calibri"/>
      </rPr>
      <t>1. Log on to SSMC appliance as ssmcadmin.</t>
    </r>
    <r>
      <rPr>
        <sz val="11"/>
        <color rgb="FF000000"/>
        <rFont val="Calibri"/>
      </rPr>
      <t xml:space="preserve">
</t>
    </r>
    <r>
      <rPr>
        <sz val="11"/>
        <color rgb="FF000000"/>
        <rFont val="Calibri"/>
      </rPr>
      <t>2. Navigate to the Advanced Features section of the TUI by pressing "9" then "2".</t>
    </r>
    <r>
      <rPr>
        <sz val="11"/>
        <color rgb="FF000000"/>
        <rFont val="Calibri"/>
      </rPr>
      <t xml:space="preserve">
</t>
    </r>
    <r>
      <rPr>
        <sz val="11"/>
        <color rgb="FF000000"/>
        <rFont val="Calibri"/>
      </rPr>
      <t>If the Advanced Features sections displays "Enable strict two-factor authentication", this is a finding.</t>
    </r>
    <r>
      <rPr>
        <sz val="11"/>
        <color rgb="FF000000"/>
        <rFont val="Calibri"/>
      </rPr>
      <t xml:space="preserve">
</t>
    </r>
    <r>
      <rPr>
        <sz val="11"/>
        <color rgb="FF000000"/>
        <rFont val="Calibri"/>
      </rPr>
      <t>3. Escape to the bash shell by pressing "X".</t>
    </r>
    <r>
      <rPr>
        <sz val="11"/>
        <color rgb="FF000000"/>
        <rFont val="Calibri"/>
      </rPr>
      <t xml:space="preserve">
</t>
    </r>
    <r>
      <rPr>
        <sz val="11"/>
        <color rgb="FF000000"/>
        <rFont val="Calibri"/>
      </rPr>
      <t>4. Check the two-factor authentication property values in the /opt/hpe/ssmc/ssmcbase/resources/ssmc.properties file with the following command:</t>
    </r>
    <r>
      <rPr>
        <sz val="11"/>
        <color rgb="FF000000"/>
        <rFont val="Calibri"/>
      </rPr>
      <t xml:space="preserve">
</t>
    </r>
    <r>
      <rPr>
        <sz val="11"/>
        <color rgb="FF000000"/>
        <rFont val="Calibri"/>
      </rPr>
      <t>$ grep ^security.twofactor /opt/hpe/ssmc/ssmcbase/resources/ssmc.properties</t>
    </r>
    <r>
      <rPr>
        <sz val="11"/>
        <color rgb="FF000000"/>
        <rFont val="Calibri"/>
      </rPr>
      <t xml:space="preserve">
</t>
    </r>
    <r>
      <rPr>
        <sz val="11"/>
        <color rgb="FF000000"/>
        <rFont val="Calibri"/>
      </rPr>
      <t>security.twofactor.strict = true</t>
    </r>
    <r>
      <rPr>
        <sz val="11"/>
        <color rgb="FF000000"/>
        <rFont val="Calibri"/>
      </rPr>
      <t xml:space="preserve">
</t>
    </r>
    <r>
      <rPr>
        <sz val="11"/>
        <color rgb="FF000000"/>
        <rFont val="Calibri"/>
      </rPr>
      <t>security.twofactor.enabled = true</t>
    </r>
    <r>
      <rPr>
        <sz val="11"/>
        <color rgb="FF000000"/>
        <rFont val="Calibri"/>
      </rPr>
      <t xml:space="preserve">
</t>
    </r>
    <r>
      <rPr>
        <sz val="11"/>
        <color rgb="FF000000"/>
        <rFont val="Calibri"/>
      </rPr>
      <t>If the properties for "security.twofactor.strict" and "security.twofactor.enabled" are not set to "true" or are missing, this is a finding.</t>
    </r>
  </si>
  <si>
    <t>V-255266</t>
  </si>
  <si>
    <r>
      <rPr>
        <sz val="11"/>
        <rFont val="Calibri"/>
      </rPr>
      <t>SSMC web server must not impede the ability to write specified log record content to an audit log server.</t>
    </r>
  </si>
  <si>
    <r>
      <rPr>
        <sz val="11"/>
        <color rgb="FF000000"/>
        <rFont val="Calibri"/>
      </rPr>
      <t>Configure SSMC web process to write the web application and audit log files at the right location on the filesystem for log exports to work correctly:</t>
    </r>
    <r>
      <rPr>
        <sz val="11"/>
        <color rgb="FF000000"/>
        <rFont val="Calibri"/>
      </rPr>
      <t xml:space="preserve">
</t>
    </r>
    <r>
      <rPr>
        <sz val="11"/>
        <color rgb="FF000000"/>
        <rFont val="Calibri"/>
      </rPr>
      <t>1. Log on to SSMC appliance via SSH as ssmcadmin. Press "X" to escape to general bash shell.</t>
    </r>
    <r>
      <rPr>
        <sz val="11"/>
        <color rgb="FF000000"/>
        <rFont val="Calibri"/>
      </rPr>
      <t xml:space="preserve">
</t>
    </r>
    <r>
      <rPr>
        <sz val="11"/>
        <color rgb="FF000000"/>
        <rFont val="Calibri"/>
      </rPr>
      <t>2. Locate and update the following property values in /opt/hpe/ssmc/ssmcbase/resources/log4j2.json file:</t>
    </r>
    <r>
      <rPr>
        <sz val="11"/>
        <color rgb="FF000000"/>
        <rFont val="Calibri"/>
      </rPr>
      <t xml:space="preserve">
</t>
    </r>
    <r>
      <rPr>
        <sz val="11"/>
        <color rgb="FF000000"/>
        <rFont val="Calibri"/>
      </rPr>
      <t>a. File name for SSMCRollingFile Appender:</t>
    </r>
    <r>
      <rPr>
        <sz val="11"/>
        <color rgb="FF000000"/>
        <rFont val="Calibri"/>
      </rPr>
      <t xml:space="preserve">
</t>
    </r>
    <r>
      <rPr>
        <sz val="11"/>
        <color rgb="FF000000"/>
        <rFont val="Calibri"/>
      </rPr>
      <t>Locate the line to update with the following command: $ grep -n "\"name\" : \"SSMCRollingFile\"" -A13 /opt/hpe/ssmc/ssmcbase/resources/log4j2.json | grep "fileName"</t>
    </r>
    <r>
      <rPr>
        <sz val="11"/>
        <color rgb="FF000000"/>
        <rFont val="Calibri"/>
      </rPr>
      <t xml:space="preserve">
</t>
    </r>
    <r>
      <rPr>
        <sz val="11"/>
        <color rgb="FF000000"/>
        <rFont val="Calibri"/>
      </rPr>
      <t>21-        "fileName" : "${logpath}/ssmc.log",</t>
    </r>
    <r>
      <rPr>
        <sz val="11"/>
        <color rgb="FF000000"/>
        <rFont val="Calibri"/>
      </rPr>
      <t xml:space="preserve">
</t>
    </r>
    <r>
      <rPr>
        <sz val="11"/>
        <color rgb="FF000000"/>
        <rFont val="Calibri"/>
      </rPr>
      <t>Update: set the value for "fileName" property to "${logpath}/ssmc.log", if different, using vi editor.</t>
    </r>
    <r>
      <rPr>
        <sz val="11"/>
        <color rgb="FF000000"/>
        <rFont val="Calibri"/>
      </rPr>
      <t xml:space="preserve">
</t>
    </r>
    <r>
      <rPr>
        <sz val="11"/>
        <color rgb="FF000000"/>
        <rFont val="Calibri"/>
      </rPr>
      <t>b. File name for LocalAuditRollingFile Appender:</t>
    </r>
    <r>
      <rPr>
        <sz val="11"/>
        <color rgb="FF000000"/>
        <rFont val="Calibri"/>
      </rPr>
      <t xml:space="preserve">
</t>
    </r>
    <r>
      <rPr>
        <sz val="11"/>
        <color rgb="FF000000"/>
        <rFont val="Calibri"/>
      </rPr>
      <t>Locate the line to update with the following command: $ grep -n "\"name\" : \"LocalAuditRollingFile\"" -A13 /opt/hpe/ssmc/ssmcbase/resources/log4j2.json | grep "fileName"</t>
    </r>
    <r>
      <rPr>
        <sz val="11"/>
        <color rgb="FF000000"/>
        <rFont val="Calibri"/>
      </rPr>
      <t xml:space="preserve">
</t>
    </r>
    <r>
      <rPr>
        <sz val="11"/>
        <color rgb="FF000000"/>
        <rFont val="Calibri"/>
      </rPr>
      <t>51-        "fileName" : "${logpath}/audit.log",</t>
    </r>
    <r>
      <rPr>
        <sz val="11"/>
        <color rgb="FF000000"/>
        <rFont val="Calibri"/>
      </rPr>
      <t xml:space="preserve">
</t>
    </r>
    <r>
      <rPr>
        <sz val="11"/>
        <color rgb="FF000000"/>
        <rFont val="Calibri"/>
      </rPr>
      <t>Update: set the value for "fileName" property to "${logpath}/audit.log", if different, using vi editor.</t>
    </r>
  </si>
  <si>
    <r>
      <rPr>
        <sz val="11"/>
        <color rgb="FF000000"/>
        <rFont val="Calibri"/>
      </rPr>
      <t>Writing events to a centralized management audit system offers many benefits to the enterprise over having dispersed logs. Centralized management of audit records and logs provides for efficiency in maintenance and management of records, enterprise analysis of events, and backup and archiving of event records enterprise-wide. The web server and related components are required to be capable of writing logs to centralized audit log servers.</t>
    </r>
  </si>
  <si>
    <r>
      <rPr>
        <sz val="11"/>
        <color rgb="FF000000"/>
        <rFont val="Calibri"/>
      </rPr>
      <t>Verify that the SSMC web process writes the web app and audit log files at the right location on the filesystem for log exports to work correctly:</t>
    </r>
    <r>
      <rPr>
        <sz val="11"/>
        <color rgb="FF000000"/>
        <rFont val="Calibri"/>
      </rPr>
      <t xml:space="preserve">
</t>
    </r>
    <r>
      <rPr>
        <sz val="11"/>
        <color rgb="FF000000"/>
        <rFont val="Calibri"/>
      </rPr>
      <t>1. Log on to SSMC appliance via SSH as ssmcadmin. Press "X" to escape to general bash shell.</t>
    </r>
    <r>
      <rPr>
        <sz val="11"/>
        <color rgb="FF000000"/>
        <rFont val="Calibri"/>
      </rPr>
      <t xml:space="preserve">
</t>
    </r>
    <r>
      <rPr>
        <sz val="11"/>
        <color rgb="FF000000"/>
        <rFont val="Calibri"/>
      </rPr>
      <t>2. Check the following property values in /opt/hpe/ssmc/ssmcbase/resources/log4j2.json file:</t>
    </r>
    <r>
      <rPr>
        <sz val="11"/>
        <color rgb="FF000000"/>
        <rFont val="Calibri"/>
      </rPr>
      <t xml:space="preserve">
</t>
    </r>
    <r>
      <rPr>
        <sz val="11"/>
        <color rgb="FF000000"/>
        <rFont val="Calibri"/>
      </rPr>
      <t>a. File name for SSMCRollingFile Appender:</t>
    </r>
    <r>
      <rPr>
        <sz val="11"/>
        <color rgb="FF000000"/>
        <rFont val="Calibri"/>
      </rPr>
      <t xml:space="preserve">
</t>
    </r>
    <r>
      <rPr>
        <sz val="11"/>
        <color rgb="FF000000"/>
        <rFont val="Calibri"/>
      </rPr>
      <t>$ grep "\"name\" : \"SSMCRollingFile\"" -A13 /opt/hpe/ssmc/ssmcbase/resources/log4j2.json | grep "fileName"</t>
    </r>
    <r>
      <rPr>
        <sz val="11"/>
        <color rgb="FF000000"/>
        <rFont val="Calibri"/>
      </rPr>
      <t xml:space="preserve">
</t>
    </r>
    <r>
      <rPr>
        <sz val="11"/>
        <color rgb="FF000000"/>
        <rFont val="Calibri"/>
      </rPr>
      <t xml:space="preserve">        "fileName" : "${logpath}/ssmc.log",</t>
    </r>
    <r>
      <rPr>
        <sz val="11"/>
        <color rgb="FF000000"/>
        <rFont val="Calibri"/>
      </rPr>
      <t xml:space="preserve">
</t>
    </r>
    <r>
      <rPr>
        <sz val="11"/>
        <color rgb="FF000000"/>
        <rFont val="Calibri"/>
      </rPr>
      <t>If the output does not read ' "fileName" : "${logpath}/ssmc.log", ' , this is a finding.</t>
    </r>
    <r>
      <rPr>
        <sz val="11"/>
        <color rgb="FF000000"/>
        <rFont val="Calibri"/>
      </rPr>
      <t xml:space="preserve">
</t>
    </r>
    <r>
      <rPr>
        <sz val="11"/>
        <color rgb="FF000000"/>
        <rFont val="Calibri"/>
      </rPr>
      <t>b. File name for LocalAuditRollingFile Appender:</t>
    </r>
    <r>
      <rPr>
        <sz val="11"/>
        <color rgb="FF000000"/>
        <rFont val="Calibri"/>
      </rPr>
      <t xml:space="preserve">
</t>
    </r>
    <r>
      <rPr>
        <sz val="11"/>
        <color rgb="FF000000"/>
        <rFont val="Calibri"/>
      </rPr>
      <t>$ grep "\"name\" : \"LocalAuditRollingFile\"" -A13 /opt/hpe/ssmc/ssmcbase/resources/log4j2.json | grep "fileName"</t>
    </r>
    <r>
      <rPr>
        <sz val="11"/>
        <color rgb="FF000000"/>
        <rFont val="Calibri"/>
      </rPr>
      <t xml:space="preserve">
</t>
    </r>
    <r>
      <rPr>
        <sz val="11"/>
        <color rgb="FF000000"/>
        <rFont val="Calibri"/>
      </rPr>
      <t xml:space="preserve">        "fileName" : "${logpath}/audit.log",</t>
    </r>
    <r>
      <rPr>
        <sz val="11"/>
        <color rgb="FF000000"/>
        <rFont val="Calibri"/>
      </rPr>
      <t xml:space="preserve">
</t>
    </r>
    <r>
      <rPr>
        <sz val="11"/>
        <color rgb="FF000000"/>
        <rFont val="Calibri"/>
      </rPr>
      <t>If the output does not read ' "fileName" : "${logpath}/audit.log", ' , this is a finding.</t>
    </r>
  </si>
  <si>
    <t>V-255267</t>
  </si>
  <si>
    <r>
      <rPr>
        <sz val="11"/>
        <rFont val="Calibri"/>
      </rPr>
      <t>SSMC web server must generate, at a minimum, log records for system startup and shutdown, system access, and system authentication events.</t>
    </r>
  </si>
  <si>
    <r>
      <rPr>
        <sz val="11"/>
        <color rgb="FF000000"/>
        <rFont val="Calibri"/>
      </rPr>
      <t>Configure SSMC to generate log records for system access by doing the following:</t>
    </r>
    <r>
      <rPr>
        <sz val="11"/>
        <color rgb="FF000000"/>
        <rFont val="Calibri"/>
      </rPr>
      <t xml:space="preserve">
</t>
    </r>
    <r>
      <rPr>
        <sz val="11"/>
        <color rgb="FF000000"/>
        <rFont val="Calibri"/>
      </rPr>
      <t>1. Log on to SSH as ssmcadmin. Press "X" to escape to general bash shell.</t>
    </r>
    <r>
      <rPr>
        <sz val="11"/>
        <color rgb="FF000000"/>
        <rFont val="Calibri"/>
      </rPr>
      <t xml:space="preserve">
</t>
    </r>
    <r>
      <rPr>
        <sz val="11"/>
        <color rgb="FF000000"/>
        <rFont val="Calibri"/>
      </rPr>
      <t>2. Execute the following commands:</t>
    </r>
    <r>
      <rPr>
        <sz val="11"/>
        <color rgb="FF000000"/>
        <rFont val="Calibri"/>
      </rPr>
      <t xml:space="preserve">
</t>
    </r>
    <r>
      <rPr>
        <sz val="11"/>
        <color rgb="FF000000"/>
        <rFont val="Calibri"/>
      </rPr>
      <t>$ sudo /ssmc/bin/config_security.sh -f -o  tcp_access_log -a enable</t>
    </r>
    <r>
      <rPr>
        <sz val="11"/>
        <color rgb="FF000000"/>
        <rFont val="Calibri"/>
      </rPr>
      <t xml:space="preserve">
</t>
    </r>
    <r>
      <rPr>
        <sz val="11"/>
        <color rgb="FF000000"/>
        <rFont val="Calibri"/>
      </rPr>
      <t>$ sudo /ssmc/bin/config_security.sh -f -o  http_access_log -f -a enable</t>
    </r>
  </si>
  <si>
    <r>
      <rPr>
        <sz val="11"/>
        <color rgb="FF000000"/>
        <rFont val="Calibri"/>
      </rPr>
      <t>Log records can be generated from various components within the web server (e.g., httpd, plug-ins to external backends, etc.). From a web server perspective, certain specific web server functionalities may be logged as well. The web server must allow the definition of what events are to be logged. As conditions change, the number and types of events to be logged may change, and the web server must be able to facilitate these changes.</t>
    </r>
    <r>
      <rPr>
        <sz val="11"/>
        <color rgb="FF000000"/>
        <rFont val="Calibri"/>
      </rPr>
      <t xml:space="preserve">
</t>
    </r>
    <r>
      <rPr>
        <sz val="11"/>
        <color rgb="FF000000"/>
        <rFont val="Calibri"/>
      </rPr>
      <t>The minimum list of logged events should be those pertaining to system startup and shutdown, system access, and system authentication events. If these events are not logged at a minimum, any type of forensic investigation would be missing pertinent information needed to replay what occurred.</t>
    </r>
    <r>
      <rPr>
        <sz val="11"/>
        <color rgb="FF000000"/>
        <rFont val="Calibri"/>
      </rPr>
      <t xml:space="preserve">
</t>
    </r>
    <r>
      <rPr>
        <sz val="11"/>
        <color rgb="FF000000"/>
        <rFont val="Calibri"/>
      </rPr>
      <t>Satisfies: SRG-APP-000089-WSR-000047, SRG-APP-000093-WSR-000053, SRG-APP-000095-WSR-000056, SRG-APP-000096-WSR-000057, SRG-APP-000097-WSR-000058, SRG-APP-000098-WSR-000059, SRG-APP-000099-WSR-000061, SRG-APP-000092-WSR-000055</t>
    </r>
  </si>
  <si>
    <r>
      <rPr>
        <sz val="11"/>
        <color rgb="FF000000"/>
        <rFont val="Calibri"/>
      </rPr>
      <t>Verify that SSMC generates log records for system access by doing the following:</t>
    </r>
    <r>
      <rPr>
        <sz val="11"/>
        <color rgb="FF000000"/>
        <rFont val="Calibri"/>
      </rPr>
      <t xml:space="preserve">
</t>
    </r>
    <r>
      <rPr>
        <sz val="11"/>
        <color rgb="FF000000"/>
        <rFont val="Calibri"/>
      </rPr>
      <t>1. Log on to SSH as ssmcadmin. Press "X" to escape to general bash shell.</t>
    </r>
    <r>
      <rPr>
        <sz val="11"/>
        <color rgb="FF000000"/>
        <rFont val="Calibri"/>
      </rPr>
      <t xml:space="preserve">
</t>
    </r>
    <r>
      <rPr>
        <sz val="11"/>
        <color rgb="FF000000"/>
        <rFont val="Calibri"/>
      </rPr>
      <t>2. Execute the following commands:</t>
    </r>
    <r>
      <rPr>
        <sz val="11"/>
        <color rgb="FF000000"/>
        <rFont val="Calibri"/>
      </rPr>
      <t xml:space="preserve">
</t>
    </r>
    <r>
      <rPr>
        <sz val="11"/>
        <color rgb="FF000000"/>
        <rFont val="Calibri"/>
      </rPr>
      <t>a. $ sudo /ssmc/bin/config_security.sh -o  tcp_access_log -a status</t>
    </r>
    <r>
      <rPr>
        <sz val="11"/>
        <color rgb="FF000000"/>
        <rFont val="Calibri"/>
      </rPr>
      <t xml:space="preserve">
</t>
    </r>
    <r>
      <rPr>
        <sz val="11"/>
        <color rgb="FF000000"/>
        <rFont val="Calibri"/>
      </rPr>
      <t>TCP access logging is enabled</t>
    </r>
    <r>
      <rPr>
        <sz val="11"/>
        <color rgb="FF000000"/>
        <rFont val="Calibri"/>
      </rPr>
      <t xml:space="preserve">
</t>
    </r>
    <r>
      <rPr>
        <sz val="11"/>
        <color rgb="FF000000"/>
        <rFont val="Calibri"/>
      </rPr>
      <t>If the command output does not read "TCP access logging is enabled", this is a finding.</t>
    </r>
    <r>
      <rPr>
        <sz val="11"/>
        <color rgb="FF000000"/>
        <rFont val="Calibri"/>
      </rPr>
      <t xml:space="preserve">
</t>
    </r>
    <r>
      <rPr>
        <sz val="11"/>
        <color rgb="FF000000"/>
        <rFont val="Calibri"/>
      </rPr>
      <t>b. $ sudo /ssmc/bin/config_security.sh -o  http_access_log -f -a status</t>
    </r>
    <r>
      <rPr>
        <sz val="11"/>
        <color rgb="FF000000"/>
        <rFont val="Calibri"/>
      </rPr>
      <t xml:space="preserve">
</t>
    </r>
    <r>
      <rPr>
        <sz val="11"/>
        <color rgb="FF000000"/>
        <rFont val="Calibri"/>
      </rPr>
      <t>HTTP access logging is enabled</t>
    </r>
    <r>
      <rPr>
        <sz val="11"/>
        <color rgb="FF000000"/>
        <rFont val="Calibri"/>
      </rPr>
      <t xml:space="preserve">
</t>
    </r>
    <r>
      <rPr>
        <sz val="11"/>
        <color rgb="FF000000"/>
        <rFont val="Calibri"/>
      </rPr>
      <t>If the command output does not read "HTTP access logging is enabled", this is a finding.</t>
    </r>
  </si>
  <si>
    <t>V-255268</t>
  </si>
  <si>
    <r>
      <rPr>
        <sz val="11"/>
        <rFont val="Calibri"/>
      </rPr>
      <t>SSMC web server must initiate session logging upon start up.</t>
    </r>
  </si>
  <si>
    <r>
      <rPr>
        <sz val="11"/>
        <color rgb="FF000000"/>
        <rFont val="Calibri"/>
      </rPr>
      <t>Configure SSMC to generate log records for system startup and shutdown, system access, and system authentication events. To do so, enable auditd facility (session_log):</t>
    </r>
    <r>
      <rPr>
        <sz val="11"/>
        <color rgb="FF000000"/>
        <rFont val="Calibri"/>
      </rPr>
      <t xml:space="preserve">
</t>
    </r>
    <r>
      <rPr>
        <sz val="11"/>
        <color rgb="FF000000"/>
        <rFont val="Calibri"/>
      </rPr>
      <t>1. Log on to SSMC appliance as ssmcadmin. Press "X" to escape to general bash shell from the TUI menu.</t>
    </r>
    <r>
      <rPr>
        <sz val="11"/>
        <color rgb="FF000000"/>
        <rFont val="Calibri"/>
      </rPr>
      <t xml:space="preserve">
</t>
    </r>
    <r>
      <rPr>
        <sz val="11"/>
        <color rgb="FF000000"/>
        <rFont val="Calibri"/>
      </rPr>
      <t>2. Execute the following command to enable session logging:</t>
    </r>
    <r>
      <rPr>
        <sz val="11"/>
        <color rgb="FF000000"/>
        <rFont val="Calibri"/>
      </rPr>
      <t xml:space="preserve">
</t>
    </r>
    <r>
      <rPr>
        <sz val="11"/>
        <color rgb="FF000000"/>
        <rFont val="Calibri"/>
      </rPr>
      <t>$ sudo /ssmc/bin/config_security.sh -o session_log -a enable</t>
    </r>
  </si>
  <si>
    <r>
      <rPr>
        <sz val="11"/>
        <color rgb="FF000000"/>
        <rFont val="Calibri"/>
      </rPr>
      <t>An attacker can compromise a web server during the startup process. If logging is not initiated until all the web server processes are started, key information may be missed and not available during a forensic investigation. To assure all loggable events are captured, the web server must begin logging once the first web server process is initiated.</t>
    </r>
  </si>
  <si>
    <r>
      <rPr>
        <sz val="11"/>
        <color rgb="FF000000"/>
        <rFont val="Calibri"/>
      </rPr>
      <t>Verify that SSMC is configured to generate log records for system startup and shutdown, system access, and system authentication events. To do so, check if auditd facility (session_log) is enabled:</t>
    </r>
    <r>
      <rPr>
        <sz val="11"/>
        <color rgb="FF000000"/>
        <rFont val="Calibri"/>
      </rPr>
      <t xml:space="preserve">
</t>
    </r>
    <r>
      <rPr>
        <sz val="11"/>
        <color rgb="FF000000"/>
        <rFont val="Calibri"/>
      </rPr>
      <t>1. Log on as ssmcadmin to ssmc appliance via SSH. Press "X" to escape to general bash shell.</t>
    </r>
    <r>
      <rPr>
        <sz val="11"/>
        <color rgb="FF000000"/>
        <rFont val="Calibri"/>
      </rPr>
      <t xml:space="preserve">
</t>
    </r>
    <r>
      <rPr>
        <sz val="11"/>
        <color rgb="FF000000"/>
        <rFont val="Calibri"/>
      </rPr>
      <t>2. Execute the following command:</t>
    </r>
    <r>
      <rPr>
        <sz val="11"/>
        <color rgb="FF000000"/>
        <rFont val="Calibri"/>
      </rPr>
      <t xml:space="preserve">
</t>
    </r>
    <r>
      <rPr>
        <sz val="11"/>
        <color rgb="FF000000"/>
        <rFont val="Calibri"/>
      </rPr>
      <t>$ sudo /ssmc/bin/config_security.sh -o session_log -a status</t>
    </r>
    <r>
      <rPr>
        <sz val="11"/>
        <color rgb="FF000000"/>
        <rFont val="Calibri"/>
      </rPr>
      <t xml:space="preserve">
</t>
    </r>
    <r>
      <rPr>
        <sz val="11"/>
        <color rgb="FF000000"/>
        <rFont val="Calibri"/>
      </rPr>
      <t>Session log is enabled</t>
    </r>
    <r>
      <rPr>
        <sz val="11"/>
        <color rgb="FF000000"/>
        <rFont val="Calibri"/>
      </rPr>
      <t xml:space="preserve">
</t>
    </r>
    <r>
      <rPr>
        <sz val="11"/>
        <color rgb="FF000000"/>
        <rFont val="Calibri"/>
      </rPr>
      <t>If the console output does not show the session log function as enabled, this is a finding.</t>
    </r>
  </si>
  <si>
    <t>V-255269</t>
  </si>
  <si>
    <r>
      <rPr>
        <sz val="11"/>
        <rFont val="Calibri"/>
      </rPr>
      <t>SSMC web server must use a logging mechanism that is configured to alert the ISSO and SA in the event of a processing failure.</t>
    </r>
  </si>
  <si>
    <r>
      <rPr>
        <sz val="11"/>
        <color rgb="FF000000"/>
        <rFont val="Calibri"/>
      </rPr>
      <t>Configure SSMC  to provide an alert to the ISSO and SA when log processing failures occur by doing the following:</t>
    </r>
    <r>
      <rPr>
        <sz val="11"/>
        <color rgb="FF000000"/>
        <rFont val="Calibri"/>
      </rPr>
      <t xml:space="preserve">
</t>
    </r>
    <r>
      <rPr>
        <sz val="11"/>
        <color rgb="FF000000"/>
        <rFont val="Calibri"/>
      </rPr>
      <t>1. Configure rsyslog parameters in /ssmc/conf/security_config.properties like below (use vi editor) -</t>
    </r>
    <r>
      <rPr>
        <sz val="11"/>
        <color rgb="FF000000"/>
        <rFont val="Calibri"/>
      </rPr>
      <t xml:space="preserve">
</t>
    </r>
    <r>
      <rPr>
        <sz val="11"/>
        <color rgb="FF000000"/>
        <rFont val="Calibri"/>
      </rPr>
      <t>ssmc.rsyslog.smtp.alert=true</t>
    </r>
    <r>
      <rPr>
        <sz val="11"/>
        <color rgb="FF000000"/>
        <rFont val="Calibri"/>
      </rPr>
      <t xml:space="preserve">
</t>
    </r>
    <r>
      <rPr>
        <sz val="11"/>
        <color rgb="FF000000"/>
        <rFont val="Calibri"/>
      </rPr>
      <t>ssmc.rsyslog.smtp.server=&lt;smtp_server_ip&gt;</t>
    </r>
    <r>
      <rPr>
        <sz val="11"/>
        <color rgb="FF000000"/>
        <rFont val="Calibri"/>
      </rPr>
      <t xml:space="preserve">
</t>
    </r>
    <r>
      <rPr>
        <sz val="11"/>
        <color rgb="FF000000"/>
        <rFont val="Calibri"/>
      </rPr>
      <t>ssmc.rsyslog.smtp.port=&lt;smtp_port&gt;</t>
    </r>
    <r>
      <rPr>
        <sz val="11"/>
        <color rgb="FF000000"/>
        <rFont val="Calibri"/>
      </rPr>
      <t xml:space="preserve">
</t>
    </r>
    <r>
      <rPr>
        <sz val="11"/>
        <color rgb="FF000000"/>
        <rFont val="Calibri"/>
      </rPr>
      <t>ssmc.rsyslog.smtp.recipient=["id1@domain","id2@domain"]</t>
    </r>
    <r>
      <rPr>
        <sz val="11"/>
        <color rgb="FF000000"/>
        <rFont val="Calibri"/>
      </rPr>
      <t xml:space="preserve">
</t>
    </r>
    <r>
      <rPr>
        <sz val="11"/>
        <color rgb="FF000000"/>
        <rFont val="Calibri"/>
      </rPr>
      <t>ssmc.rsyslog.smtp.notify-interval=300</t>
    </r>
    <r>
      <rPr>
        <sz val="11"/>
        <color rgb="FF000000"/>
        <rFont val="Calibri"/>
      </rPr>
      <t xml:space="preserve">
</t>
    </r>
    <r>
      <rPr>
        <sz val="11"/>
        <color rgb="FF000000"/>
        <rFont val="Calibri"/>
      </rPr>
      <t>ssmc.rsyslog.smtp.mailFrom=id@domain</t>
    </r>
    <r>
      <rPr>
        <sz val="11"/>
        <color rgb="FF000000"/>
        <rFont val="Calibri"/>
      </rPr>
      <t xml:space="preserve">
</t>
    </r>
    <r>
      <rPr>
        <sz val="11"/>
        <color rgb="FF000000"/>
        <rFont val="Calibri"/>
      </rPr>
      <t>2. Execute "sudo /ssmc/bin/config_security.sh -o remote_syslog_appliance -a set -f" to commit the configuration and enable the service.</t>
    </r>
  </si>
  <si>
    <r>
      <rPr>
        <sz val="11"/>
        <color rgb="FF000000"/>
        <rFont val="Calibri"/>
      </rPr>
      <t xml:space="preserve">Reviewing log data allows an investigator to recreate the path of an attacker and to capture forensic data for later use. Log data is also essential to system administrators in their daily administrative duties on the hosted system or within the hosted applications. </t>
    </r>
    <r>
      <rPr>
        <sz val="11"/>
        <color rgb="FF000000"/>
        <rFont val="Calibri"/>
      </rPr>
      <t xml:space="preserve">
</t>
    </r>
    <r>
      <rPr>
        <sz val="11"/>
        <color rgb="FF000000"/>
        <rFont val="Calibri"/>
      </rPr>
      <t>If the logging system begins to fail, events will not be recorded. Organizations must define logging failure events, at which time the application or the logging mechanism the application utilizes will provide a warning to the ISSO and SA at a minimum.</t>
    </r>
  </si>
  <si>
    <r>
      <rPr>
        <sz val="11"/>
        <color rgb="FF000000"/>
        <rFont val="Calibri"/>
      </rPr>
      <t>Verify that SSMC is configured to provide an alert to the ISSO and SA when log processing failures occur by doing the following:</t>
    </r>
    <r>
      <rPr>
        <sz val="11"/>
        <color rgb="FF000000"/>
        <rFont val="Calibri"/>
      </rPr>
      <t xml:space="preserve">
</t>
    </r>
    <r>
      <rPr>
        <sz val="11"/>
        <color rgb="FF000000"/>
        <rFont val="Calibri"/>
      </rPr>
      <t>Execute status check on remote_syslog_appliance security control:</t>
    </r>
    <r>
      <rPr>
        <sz val="11"/>
        <color rgb="FF000000"/>
        <rFont val="Calibri"/>
      </rPr>
      <t xml:space="preserve">
</t>
    </r>
    <r>
      <rPr>
        <sz val="11"/>
        <color rgb="FF000000"/>
        <rFont val="Calibri"/>
      </rPr>
      <t>$ sudo /ssmc/bin/config_security.sh -o remote_syslog_appliance -a status | grep smtp</t>
    </r>
    <r>
      <rPr>
        <sz val="11"/>
        <color rgb="FF000000"/>
        <rFont val="Calibri"/>
      </rPr>
      <t xml:space="preserve">
</t>
    </r>
    <r>
      <rPr>
        <sz val="11"/>
        <color rgb="FF000000"/>
        <rFont val="Calibri"/>
      </rPr>
      <t>ssmc.rsyslog.smtp.alert=true</t>
    </r>
    <r>
      <rPr>
        <sz val="11"/>
        <color rgb="FF000000"/>
        <rFont val="Calibri"/>
      </rPr>
      <t xml:space="preserve">
</t>
    </r>
    <r>
      <rPr>
        <sz val="11"/>
        <color rgb="FF000000"/>
        <rFont val="Calibri"/>
      </rPr>
      <t>ssmc.rsyslog.smtp.mailFrom=id@domain</t>
    </r>
    <r>
      <rPr>
        <sz val="11"/>
        <color rgb="FF000000"/>
        <rFont val="Calibri"/>
      </rPr>
      <t xml:space="preserve">
</t>
    </r>
    <r>
      <rPr>
        <sz val="11"/>
        <color rgb="FF000000"/>
        <rFont val="Calibri"/>
      </rPr>
      <t>ssmc.rsyslog.smtp.recipient=["id1@domain","id2@domain"]</t>
    </r>
    <r>
      <rPr>
        <sz val="11"/>
        <color rgb="FF000000"/>
        <rFont val="Calibri"/>
      </rPr>
      <t xml:space="preserve">
</t>
    </r>
    <r>
      <rPr>
        <sz val="11"/>
        <color rgb="FF000000"/>
        <rFont val="Calibri"/>
      </rPr>
      <t>ssmc.rsyslog.smtp.notify-interval=&lt;failure_notify_interval&gt;</t>
    </r>
    <r>
      <rPr>
        <sz val="11"/>
        <color rgb="FF000000"/>
        <rFont val="Calibri"/>
      </rPr>
      <t xml:space="preserve">
</t>
    </r>
    <r>
      <rPr>
        <sz val="11"/>
        <color rgb="FF000000"/>
        <rFont val="Calibri"/>
      </rPr>
      <t>ssmc.rsyslog.smtp.server=&lt;smtp_server_ip&gt;</t>
    </r>
    <r>
      <rPr>
        <sz val="11"/>
        <color rgb="FF000000"/>
        <rFont val="Calibri"/>
      </rPr>
      <t xml:space="preserve">
</t>
    </r>
    <r>
      <rPr>
        <sz val="11"/>
        <color rgb="FF000000"/>
        <rFont val="Calibri"/>
      </rPr>
      <t>ssmc.rsyslog.smtp.port=&lt;smtp_port&gt;</t>
    </r>
    <r>
      <rPr>
        <sz val="11"/>
        <color rgb="FF000000"/>
        <rFont val="Calibri"/>
      </rPr>
      <t xml:space="preserve">
</t>
    </r>
    <r>
      <rPr>
        <sz val="11"/>
        <color rgb="FF000000"/>
        <rFont val="Calibri"/>
      </rPr>
      <t>If the "smtp.alert" is not equal to "true" and the remaining smtp configuration is not established per the site requirements, this is a finding.</t>
    </r>
  </si>
  <si>
    <t>V-255270</t>
  </si>
  <si>
    <r>
      <rPr>
        <sz val="11"/>
        <rFont val="Calibri"/>
      </rPr>
      <t>The HPE 3PAR OS must be configured to disable nonessential web-services.</t>
    </r>
  </si>
  <si>
    <t>StoreServ 3.3.x</t>
  </si>
  <si>
    <r>
      <rPr>
        <sz val="11"/>
        <color rgb="FF000000"/>
        <rFont val="Calibri"/>
      </rPr>
      <t>If web services functionality is not required, stop and disable web-services:</t>
    </r>
    <r>
      <rPr>
        <sz val="11"/>
        <color rgb="FF000000"/>
        <rFont val="Calibri"/>
      </rPr>
      <t xml:space="preserve">
</t>
    </r>
    <r>
      <rPr>
        <sz val="11"/>
        <color rgb="FF000000"/>
        <rFont val="Calibri"/>
      </rPr>
      <t>cli% stopwsapi -f</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</si>
  <si>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HPE 3PAR OS does not, by default, operate nonessential services. The web-services component must be configured for it to start. If it is not required by the mission, then it must be disabled.</t>
    </r>
  </si>
  <si>
    <r>
      <rPr>
        <sz val="11"/>
        <color rgb="FF000000"/>
        <rFont val="Calibri"/>
      </rPr>
      <t>Verify the state of the Optional capabilities on the array.</t>
    </r>
    <r>
      <rPr>
        <sz val="11"/>
        <color rgb="FF000000"/>
        <rFont val="Calibri"/>
      </rPr>
      <t xml:space="preserve">
</t>
    </r>
    <r>
      <rPr>
        <sz val="11"/>
        <color rgb="FF000000"/>
        <rFont val="Calibri"/>
      </rPr>
      <t>cli% showwsapi</t>
    </r>
    <r>
      <rPr>
        <sz val="11"/>
        <color rgb="FF000000"/>
        <rFont val="Calibri"/>
      </rPr>
      <t xml:space="preserve">
</t>
    </r>
    <r>
      <rPr>
        <sz val="11"/>
        <color rgb="FF000000"/>
        <rFont val="Calibri"/>
      </rPr>
      <t>If the service state is not "Disabled", and the web-services functionality is not being used, this is a finding.</t>
    </r>
    <r>
      <rPr>
        <sz val="11"/>
        <color rgb="FF000000"/>
        <rFont val="Calibri"/>
      </rPr>
      <t xml:space="preserve">
</t>
    </r>
    <r>
      <rPr>
        <sz val="11"/>
        <color rgb="FF000000"/>
        <rFont val="Calibri"/>
      </rPr>
      <t>If web services functionality is required, this is not applicable.</t>
    </r>
  </si>
  <si>
    <t>V-255271</t>
  </si>
  <si>
    <r>
      <rPr>
        <sz val="11"/>
        <rFont val="Calibri"/>
      </rPr>
      <t>The HPE 3PAR OS must be configured to terminate all network connections associated with a communications session at the end of the session, or after 10 minutes of inactivity.</t>
    </r>
  </si>
  <si>
    <r>
      <rPr>
        <sz val="11"/>
        <color rgb="FF000000"/>
        <rFont val="Calibri"/>
      </rPr>
      <t>Set the SessionTimeout value to 10 minutes:</t>
    </r>
    <r>
      <rPr>
        <sz val="11"/>
        <color rgb="FF000000"/>
        <rFont val="Calibri"/>
      </rPr>
      <t xml:space="preserve">
</t>
    </r>
    <r>
      <rPr>
        <sz val="11"/>
        <color rgb="FF000000"/>
        <rFont val="Calibri"/>
      </rPr>
      <t>cli% setsys SessionTimeout 10m</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</si>
  <si>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If a maintenance session or connection remains open after maintenance is completed, it may be hijacked by an attacker and used to compromise or damage the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Under normal circumstances, a service user would log out of the array when maintenance is complete, and the session/connection would be terminated. Setting an acceptable inactivity timeout will guarantee that sessions cannot remain idle if they were not cleanly terminated.</t>
    </r>
    <r>
      <rPr>
        <sz val="11"/>
        <color rgb="FF000000"/>
        <rFont val="Calibri"/>
      </rPr>
      <t xml:space="preserve">
</t>
    </r>
    <r>
      <rPr>
        <sz val="11"/>
        <color rgb="FF000000"/>
        <rFont val="Calibri"/>
      </rPr>
      <t>Satisfies: SRG-OS-000126-GPOS-00066, SRG-OS-000163-GPOS-00072, SRG-OS-000279-GPOS-00109</t>
    </r>
  </si>
  <si>
    <r>
      <rPr>
        <sz val="11"/>
        <color rgb="FF000000"/>
        <rFont val="Calibri"/>
      </rPr>
      <t>Verify the current SessionTimeout setting:</t>
    </r>
    <r>
      <rPr>
        <sz val="11"/>
        <color rgb="FF000000"/>
        <rFont val="Calibri"/>
      </rPr>
      <t xml:space="preserve">
</t>
    </r>
    <r>
      <rPr>
        <sz val="11"/>
        <color rgb="FF000000"/>
        <rFont val="Calibri"/>
      </rPr>
      <t>cli% showsys -param</t>
    </r>
    <r>
      <rPr>
        <sz val="11"/>
        <color rgb="FF000000"/>
        <rFont val="Calibri"/>
      </rPr>
      <t xml:space="preserve">
</t>
    </r>
    <r>
      <rPr>
        <sz val="11"/>
        <color rgb="FF000000"/>
        <rFont val="Calibri"/>
      </rPr>
      <t>Find the line in the output for SessionTimeout, if the value is not "00:10:00", this is a finding.</t>
    </r>
  </si>
  <si>
    <t>V-255272</t>
  </si>
  <si>
    <r>
      <rPr>
        <sz val="11"/>
        <rFont val="Calibri"/>
      </rPr>
      <t>The HPE 3PAR OS must be configured to restrict the encryption algorithms and protocols to comply with DOD-approved encryption to protect the confidentiality and integrity of remote access sessions.</t>
    </r>
  </si>
  <si>
    <r>
      <rPr>
        <sz val="11"/>
        <color rgb="FF000000"/>
        <rFont val="Calibri"/>
      </rPr>
      <t>To disable all unencrypted ports, use the command:</t>
    </r>
    <r>
      <rPr>
        <sz val="11"/>
        <color rgb="FF000000"/>
        <rFont val="Calibri"/>
      </rPr>
      <t xml:space="preserve">
</t>
    </r>
    <r>
      <rPr>
        <sz val="11"/>
        <color rgb="FF000000"/>
        <rFont val="Calibri"/>
      </rPr>
      <t>cli%  setnet disableports yes</t>
    </r>
    <r>
      <rPr>
        <sz val="11"/>
        <color rgb="FF000000"/>
        <rFont val="Calibri"/>
      </rPr>
      <t xml:space="preserve">
</t>
    </r>
    <r>
      <rPr>
        <sz val="11"/>
        <color rgb="FF000000"/>
        <rFont val="Calibri"/>
      </rPr>
      <t>To confirm the operation, enter</t>
    </r>
    <r>
      <rPr>
        <sz val="11"/>
        <color rgb="FF000000"/>
        <rFont val="Calibri"/>
      </rPr>
      <t xml:space="preserve">
</t>
    </r>
    <r>
      <rPr>
        <sz val="11"/>
        <color rgb="FF000000"/>
        <rFont val="Calibri"/>
      </rPr>
      <t>"cli%  y"</t>
    </r>
    <r>
      <rPr>
        <sz val="11"/>
        <color rgb="FF000000"/>
        <rFont val="Calibri"/>
      </rPr>
      <t xml:space="preserve">
</t>
    </r>
    <r>
      <rPr>
        <sz val="11"/>
        <color rgb="FF000000"/>
        <rFont val="Calibri"/>
      </rPr>
      <t>and press "Enter".</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</si>
  <si>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The HPE 3PAR OS supports communication security in compliance with DOD requirements. These include TLS1.2 protocols, encryption supplied by a FIPS140-2 library, and using specific cipher suites in a subset of the CNSA guidelines. Configuration is required to restrict the available algorithms to a subset of those approved by the DOD.</t>
    </r>
    <r>
      <rPr>
        <sz val="11"/>
        <color rgb="FF000000"/>
        <rFont val="Calibri"/>
      </rPr>
      <t xml:space="preserve">
</t>
    </r>
    <r>
      <rPr>
        <sz val="11"/>
        <color rgb="FF000000"/>
        <rFont val="Calibri"/>
      </rPr>
      <t>Satisfies: SRG-OS-000033-GPOS-00014, SRG-OS-000096-GPOS-00050, SRG-OS-000112-GPOS-00057, SRG-OS-000250-GPOS-00093, SRG-OS-000480-GPOS-00227, SRG-OS-000393-GPOS-00173, SRG-OS-000394-GPOS-00174, SRG-OS-000423-GPOS-00187, SRG-OS-000424-GPOS-00188, SRG-OS-000425-GPOS-00189, SRG-OS-000426-GPOS-00190, SRG-OS-000297-GPOS-00115, SRG-OS-000074-GPOS-00042</t>
    </r>
  </si>
  <si>
    <r>
      <rPr>
        <sz val="11"/>
        <color rgb="FF000000"/>
        <rFont val="Calibri"/>
      </rPr>
      <t>Verify that insecure ports are disabled.</t>
    </r>
    <r>
      <rPr>
        <sz val="11"/>
        <color rgb="FF000000"/>
        <rFont val="Calibri"/>
      </rPr>
      <t xml:space="preserve">
</t>
    </r>
    <r>
      <rPr>
        <sz val="11"/>
        <color rgb="FF000000"/>
        <rFont val="Calibri"/>
      </rPr>
      <t>cli%  setnet disableports yes</t>
    </r>
    <r>
      <rPr>
        <sz val="11"/>
        <color rgb="FF000000"/>
        <rFont val="Calibri"/>
      </rPr>
      <t xml:space="preserve">
</t>
    </r>
    <r>
      <rPr>
        <sz val="11"/>
        <color rgb="FF000000"/>
        <rFont val="Calibri"/>
      </rPr>
      <t>To confirm the operation, enter</t>
    </r>
    <r>
      <rPr>
        <sz val="11"/>
        <color rgb="FF000000"/>
        <rFont val="Calibri"/>
      </rPr>
      <t xml:space="preserve">
</t>
    </r>
    <r>
      <rPr>
        <sz val="11"/>
        <color rgb="FF000000"/>
        <rFont val="Calibri"/>
      </rPr>
      <t>"cli%  y"</t>
    </r>
    <r>
      <rPr>
        <sz val="11"/>
        <color rgb="FF000000"/>
        <rFont val="Calibri"/>
      </rPr>
      <t xml:space="preserve">
</t>
    </r>
    <r>
      <rPr>
        <sz val="11"/>
        <color rgb="FF000000"/>
        <rFont val="Calibri"/>
      </rPr>
      <t>and press "Enter".</t>
    </r>
    <r>
      <rPr>
        <sz val="11"/>
        <color rgb="FF000000"/>
        <rFont val="Calibri"/>
      </rPr>
      <t xml:space="preserve">
</t>
    </r>
    <r>
      <rPr>
        <sz val="11"/>
        <color rgb="FF000000"/>
        <rFont val="Calibri"/>
      </rPr>
      <t>If an error is reported, this is a finding.</t>
    </r>
    <r>
      <rPr>
        <sz val="11"/>
        <color rgb="FF000000"/>
        <rFont val="Calibri"/>
      </rPr>
      <t xml:space="preserve">
</t>
    </r>
    <r>
      <rPr>
        <sz val="11"/>
        <color rgb="FF000000"/>
        <rFont val="Calibri"/>
      </rPr>
      <t>If available, a port scan can also verify that only secure ports are open. From a command shell on a Linux workstation in the operational environment, enter the following command:</t>
    </r>
    <r>
      <rPr>
        <sz val="11"/>
        <color rgb="FF000000"/>
        <rFont val="Calibri"/>
      </rPr>
      <t xml:space="preserve">
</t>
    </r>
    <r>
      <rPr>
        <sz val="11"/>
        <color rgb="FF000000"/>
        <rFont val="Calibri"/>
      </rPr>
      <t xml:space="preserve">cli%  nmap -sT -sU -sV --version-all -vv -p1 -65535 &lt;ip address of storage system&gt; </t>
    </r>
    <r>
      <rPr>
        <sz val="11"/>
        <color rgb="FF000000"/>
        <rFont val="Calibri"/>
      </rPr>
      <t xml:space="preserve">
</t>
    </r>
    <r>
      <rPr>
        <sz val="11"/>
        <color rgb="FF000000"/>
        <rFont val="Calibri"/>
      </rPr>
      <t>If any Port is listed other than SSHD(22), NTP(123), SNMP(161,162), 3PAR Mgmt Intfc (5783), CIM (5989/configurable), or WSAPI (8088/configurable), this is a finding.</t>
    </r>
  </si>
  <si>
    <t>V-255273</t>
  </si>
  <si>
    <r>
      <rPr>
        <sz val="11"/>
        <rFont val="Calibri"/>
      </rPr>
      <t>The HPE 3PAR OS must be configured to initialize its FIPS module to use mechanisms meeting the requirements of applicable federal laws, Executive orders, directives, policies, regulations, standards, and guidance for authentication to a cryptographic module.</t>
    </r>
  </si>
  <si>
    <r>
      <rPr>
        <sz val="11"/>
        <color rgb="FF000000"/>
        <rFont val="Calibri"/>
      </rPr>
      <t>To initialize the FIPS module use:</t>
    </r>
    <r>
      <rPr>
        <sz val="11"/>
        <color rgb="FF000000"/>
        <rFont val="Calibri"/>
      </rPr>
      <t xml:space="preserve">
</t>
    </r>
    <r>
      <rPr>
        <sz val="11"/>
        <color rgb="FF000000"/>
        <rFont val="Calibri"/>
      </rPr>
      <t>cli% controlsecurity fips enable</t>
    </r>
    <r>
      <rPr>
        <sz val="11"/>
        <color rgb="FF000000"/>
        <rFont val="Calibri"/>
      </rPr>
      <t xml:space="preserve">
</t>
    </r>
    <r>
      <rPr>
        <sz val="11"/>
        <color rgb="FF000000"/>
        <rFont val="Calibri"/>
      </rPr>
      <t>Warning: Enabling FIPS mode requires restarting all system management interfaces, which will terminate ALL existing connections including this one.</t>
    </r>
    <r>
      <rPr>
        <sz val="11"/>
        <color rgb="FF000000"/>
        <rFont val="Calibri"/>
      </rPr>
      <t xml:space="preserve">
</t>
    </r>
    <r>
      <rPr>
        <sz val="11"/>
        <color rgb="FF000000"/>
        <rFont val="Calibri"/>
      </rPr>
      <t>When that happens, you must reconnect to continue.</t>
    </r>
    <r>
      <rPr>
        <sz val="11"/>
        <color rgb="FF000000"/>
        <rFont val="Calibri"/>
      </rPr>
      <t xml:space="preserve">
</t>
    </r>
    <r>
      <rPr>
        <sz val="11"/>
        <color rgb="FF000000"/>
        <rFont val="Calibri"/>
      </rPr>
      <t>Continue enabling FIPS mode (yes/no)?</t>
    </r>
    <r>
      <rPr>
        <sz val="11"/>
        <color rgb="FF000000"/>
        <rFont val="Calibri"/>
      </rPr>
      <t xml:space="preserve">
</t>
    </r>
    <r>
      <rPr>
        <sz val="11"/>
        <color rgb="FF000000"/>
        <rFont val="Calibri"/>
      </rPr>
      <t>yes</t>
    </r>
    <r>
      <rPr>
        <sz val="11"/>
        <color rgb="FF000000"/>
        <rFont val="Calibri"/>
      </rPr>
      <t xml:space="preserve">
</t>
    </r>
    <r>
      <rPr>
        <sz val="11"/>
        <color rgb="FF000000"/>
        <rFont val="Calibri"/>
      </rPr>
      <t>After reconnecting, verify FIPS mode with:</t>
    </r>
    <r>
      <rPr>
        <sz val="11"/>
        <color rgb="FF000000"/>
        <rFont val="Calibri"/>
      </rPr>
      <t xml:space="preserve">
</t>
    </r>
    <r>
      <rPr>
        <sz val="11"/>
        <color rgb="FF000000"/>
        <rFont val="Calibri"/>
      </rPr>
      <t>cli% controlsecurity fips status</t>
    </r>
  </si>
  <si>
    <r>
      <rPr>
        <sz val="11"/>
        <color rgb="FF000000"/>
        <rFont val="Calibri"/>
      </rPr>
      <t>Unapproved mechanisms used for authentication to the cryptographic module are not verified and therefore cannot be relied upon to provide confidentiality or integrity, and DOD data may be compromised.</t>
    </r>
  </si>
  <si>
    <r>
      <rPr>
        <sz val="11"/>
        <color rgb="FF000000"/>
        <rFont val="Calibri"/>
      </rPr>
      <t>Verify the status of FIPS operation mode:</t>
    </r>
    <r>
      <rPr>
        <sz val="11"/>
        <color rgb="FF000000"/>
        <rFont val="Calibri"/>
      </rPr>
      <t xml:space="preserve">
</t>
    </r>
    <r>
      <rPr>
        <sz val="11"/>
        <color rgb="FF000000"/>
        <rFont val="Calibri"/>
      </rPr>
      <t>cli% controlsecurity fips status</t>
    </r>
    <r>
      <rPr>
        <sz val="11"/>
        <color rgb="FF000000"/>
        <rFont val="Calibri"/>
      </rPr>
      <t xml:space="preserve">
</t>
    </r>
    <r>
      <rPr>
        <sz val="11"/>
        <color rgb="FF000000"/>
        <rFont val="Calibri"/>
      </rPr>
      <t>If the output indicates FIPS mode is disabled, this is a finding.</t>
    </r>
    <r>
      <rPr>
        <sz val="11"/>
        <color rgb="FF000000"/>
        <rFont val="Calibri"/>
      </rPr>
      <t xml:space="preserve">
</t>
    </r>
    <r>
      <rPr>
        <sz val="11"/>
        <color rgb="FF000000"/>
        <rFont val="Calibri"/>
      </rPr>
      <t>If the output shows CIM is disabled, and CIM is an essential service for the mission, this is a finding.</t>
    </r>
    <r>
      <rPr>
        <sz val="11"/>
        <color rgb="FF000000"/>
        <rFont val="Calibri"/>
      </rPr>
      <t xml:space="preserve">
</t>
    </r>
    <r>
      <rPr>
        <sz val="11"/>
        <color rgb="FF000000"/>
        <rFont val="Calibri"/>
      </rPr>
      <t>If the output shows VASA is disabled, and VASA is an essential service for the mission, this is a finding.</t>
    </r>
    <r>
      <rPr>
        <sz val="11"/>
        <color rgb="FF000000"/>
        <rFont val="Calibri"/>
      </rPr>
      <t xml:space="preserve">
</t>
    </r>
    <r>
      <rPr>
        <sz val="11"/>
        <color rgb="FF000000"/>
        <rFont val="Calibri"/>
      </rPr>
      <t>If the output shows WSAPI is disabled, and WSAPI is an essential service for the mission, this is a finding.</t>
    </r>
    <r>
      <rPr>
        <sz val="11"/>
        <color rgb="FF000000"/>
        <rFont val="Calibri"/>
      </rPr>
      <t xml:space="preserve">
</t>
    </r>
    <r>
      <rPr>
        <sz val="11"/>
        <color rgb="FF000000"/>
        <rFont val="Calibri"/>
      </rPr>
      <t>If the output shows any other service status as Disabled, this is a finding.</t>
    </r>
  </si>
  <si>
    <t>V-255274</t>
  </si>
  <si>
    <r>
      <rPr>
        <sz val="11"/>
        <rFont val="Calibri"/>
      </rPr>
      <t>The HPE 3PAR OS must be configured to implement cryptographic mechanisms to prevent the unauthorized modification or disclosure of all information at rest on all operating system components.</t>
    </r>
  </si>
  <si>
    <r>
      <rPr>
        <sz val="11"/>
        <color rgb="FF000000"/>
        <rFont val="Calibri"/>
      </rPr>
      <t>Contact an authorized service partner to install and configure the encryption license feature.</t>
    </r>
  </si>
  <si>
    <r>
      <rPr>
        <sz val="11"/>
        <color rgb="FF000000"/>
        <rFont val="Calibri"/>
      </rPr>
      <t>Operating systems handling data requiring data-at-rest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HPE 3PAR OS protects data at rest through the use of Self-Encrypting Drives, and a licensed feature that takes ownership of them. The feature requires an authorized installer to install and activate it.</t>
    </r>
    <r>
      <rPr>
        <sz val="11"/>
        <color rgb="FF000000"/>
        <rFont val="Calibri"/>
      </rPr>
      <t xml:space="preserve">
</t>
    </r>
    <r>
      <rPr>
        <sz val="11"/>
        <color rgb="FF000000"/>
        <rFont val="Calibri"/>
      </rPr>
      <t>Satisfies: SRG-OS-000404-GPOS-00183, SRG-OS-000405-GPOS-00184</t>
    </r>
  </si>
  <si>
    <r>
      <rPr>
        <sz val="11"/>
        <color rgb="FF000000"/>
        <rFont val="Calibri"/>
      </rPr>
      <t>Review the requirements by the Information Owner to discover whether the system stores sensitive or classified information.</t>
    </r>
    <r>
      <rPr>
        <sz val="11"/>
        <color rgb="FF000000"/>
        <rFont val="Calibri"/>
      </rPr>
      <t xml:space="preserve">
</t>
    </r>
    <r>
      <rPr>
        <sz val="11"/>
        <color rgb="FF000000"/>
        <rFont val="Calibri"/>
      </rPr>
      <t>If the system does not store sensitive or classified information, this requirement is not applicable.</t>
    </r>
    <r>
      <rPr>
        <sz val="11"/>
        <color rgb="FF000000"/>
        <rFont val="Calibri"/>
      </rPr>
      <t xml:space="preserve">
</t>
    </r>
    <r>
      <rPr>
        <sz val="11"/>
        <color rgb="FF000000"/>
        <rFont val="Calibri"/>
      </rPr>
      <t>If the system does store sensitive or classified information, use the following command to display the state of encryption:</t>
    </r>
    <r>
      <rPr>
        <sz val="11"/>
        <color rgb="FF000000"/>
        <rFont val="Calibri"/>
      </rPr>
      <t xml:space="preserve">
</t>
    </r>
    <r>
      <rPr>
        <sz val="11"/>
        <color rgb="FF000000"/>
        <rFont val="Calibri"/>
      </rPr>
      <t>cli% controlencryption status</t>
    </r>
    <r>
      <rPr>
        <sz val="11"/>
        <color rgb="FF000000"/>
        <rFont val="Calibri"/>
      </rPr>
      <t xml:space="preserve">
</t>
    </r>
    <r>
      <rPr>
        <sz val="11"/>
        <color rgb="FF000000"/>
        <rFont val="Calibri"/>
      </rPr>
      <t>If Licensed, Enabled, or BackupSaved is not "Yes", or Keystore is not "EKM", this is a finding.</t>
    </r>
  </si>
  <si>
    <t>V-255275</t>
  </si>
  <si>
    <r>
      <rPr>
        <sz val="11"/>
        <rFont val="Calibri"/>
      </rPr>
      <t>The HPE 3PAR OS must be configured to send SNMP alerts to alert in the event of an audit processing failure.</t>
    </r>
  </si>
  <si>
    <r>
      <rPr>
        <sz val="11"/>
        <color rgb="FF000000"/>
        <rFont val="Calibri"/>
      </rPr>
      <t>To configure SNMPv3 alert notifications, use this sequence of operations.</t>
    </r>
    <r>
      <rPr>
        <sz val="11"/>
        <color rgb="FF000000"/>
        <rFont val="Calibri"/>
      </rPr>
      <t xml:space="preserve">
</t>
    </r>
    <r>
      <rPr>
        <sz val="11"/>
        <color rgb="FF000000"/>
        <rFont val="Calibri"/>
      </rPr>
      <t>Create and enable an SNMPv3 user, and create associated keys for authentication and privacy:</t>
    </r>
    <r>
      <rPr>
        <sz val="11"/>
        <color rgb="FF000000"/>
        <rFont val="Calibri"/>
      </rPr>
      <t xml:space="preserve">
</t>
    </r>
    <r>
      <rPr>
        <sz val="11"/>
        <color rgb="FF000000"/>
        <rFont val="Calibri"/>
      </rPr>
      <t>cli% createuser 3parsnmpuser all browse</t>
    </r>
    <r>
      <rPr>
        <sz val="11"/>
        <color rgb="FF000000"/>
        <rFont val="Calibri"/>
      </rPr>
      <t xml:space="preserve">
</t>
    </r>
    <r>
      <rPr>
        <sz val="11"/>
        <color rgb="FF000000"/>
        <rFont val="Calibri"/>
      </rPr>
      <t>Enter the password and confirm</t>
    </r>
    <r>
      <rPr>
        <sz val="11"/>
        <color rgb="FF000000"/>
        <rFont val="Calibri"/>
      </rPr>
      <t xml:space="preserve">
</t>
    </r>
    <r>
      <rPr>
        <sz val="11"/>
        <color rgb="FF000000"/>
        <rFont val="Calibri"/>
      </rPr>
      <t>cli%  createsnmpuser 3parsnmpuser</t>
    </r>
    <r>
      <rPr>
        <sz val="11"/>
        <color rgb="FF000000"/>
        <rFont val="Calibri"/>
      </rPr>
      <t xml:space="preserve">
</t>
    </r>
    <r>
      <rPr>
        <sz val="11"/>
        <color rgb="FF000000"/>
        <rFont val="Calibri"/>
      </rPr>
      <t>at the prompt, enter the password</t>
    </r>
    <r>
      <rPr>
        <sz val="11"/>
        <color rgb="FF000000"/>
        <rFont val="Calibri"/>
      </rPr>
      <t xml:space="preserve">
</t>
    </r>
    <r>
      <rPr>
        <sz val="11"/>
        <color rgb="FF000000"/>
        <rFont val="Calibri"/>
      </rPr>
      <t>at the next prompt, re-enter the password.</t>
    </r>
    <r>
      <rPr>
        <sz val="11"/>
        <color rgb="FF000000"/>
        <rFont val="Calibri"/>
      </rPr>
      <t xml:space="preserve">
</t>
    </r>
    <r>
      <rPr>
        <sz val="11"/>
        <color rgb="FF000000"/>
        <rFont val="Calibri"/>
      </rPr>
      <t>Add the IP address of the SNMPv3 trap recipient, where permissions of the account are used:</t>
    </r>
    <r>
      <rPr>
        <sz val="11"/>
        <color rgb="FF000000"/>
        <rFont val="Calibri"/>
      </rPr>
      <t xml:space="preserve">
</t>
    </r>
    <r>
      <rPr>
        <sz val="11"/>
        <color rgb="FF000000"/>
        <rFont val="Calibri"/>
      </rPr>
      <t>cli%  addsnmpmgr -version 3 -snmpuser 3parsnmpuser  &lt;ip address&gt;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</si>
  <si>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The HPE 3PAR OS will send an SNMP trap event on any failure of audit components (failure to write a record, failure to send to remote syslog server, etc.). All of these conditions are automatically recovered Q20 in the short term. Configuration of the SNMP consumer is required to facilitate collection of these events.</t>
    </r>
  </si>
  <si>
    <r>
      <rPr>
        <sz val="11"/>
        <color rgb="FF000000"/>
        <rFont val="Calibri"/>
      </rPr>
      <t>Verify an SNMPv3 user account is configured:</t>
    </r>
    <r>
      <rPr>
        <sz val="11"/>
        <color rgb="FF000000"/>
        <rFont val="Calibri"/>
      </rPr>
      <t xml:space="preserve">
</t>
    </r>
    <r>
      <rPr>
        <sz val="11"/>
        <color rgb="FF000000"/>
        <rFont val="Calibri"/>
      </rPr>
      <t>cli%  showsnmpuser</t>
    </r>
    <r>
      <rPr>
        <sz val="11"/>
        <color rgb="FF000000"/>
        <rFont val="Calibri"/>
      </rPr>
      <t xml:space="preserve">
</t>
    </r>
    <r>
      <rPr>
        <sz val="11"/>
        <color rgb="FF000000"/>
        <rFont val="Calibri"/>
      </rPr>
      <t>Username                        | AuthProtocol    | PrivProtocol</t>
    </r>
    <r>
      <rPr>
        <sz val="11"/>
        <color rgb="FF000000"/>
        <rFont val="Calibri"/>
      </rPr>
      <t xml:space="preserve">
</t>
    </r>
    <r>
      <rPr>
        <sz val="11"/>
        <color rgb="FF000000"/>
        <rFont val="Calibri"/>
      </rPr>
      <t>3parsnmpuser                | HMAC SHA 96   |   CFB128 AES 128</t>
    </r>
    <r>
      <rPr>
        <sz val="11"/>
        <color rgb="FF000000"/>
        <rFont val="Calibri"/>
      </rPr>
      <t xml:space="preserve">
</t>
    </r>
    <r>
      <rPr>
        <sz val="11"/>
        <color rgb="FF000000"/>
        <rFont val="Calibri"/>
      </rPr>
      <t>If the output is not displayed in the above format, this is a finding.</t>
    </r>
    <r>
      <rPr>
        <sz val="11"/>
        <color rgb="FF000000"/>
        <rFont val="Calibri"/>
      </rPr>
      <t xml:space="preserve">
</t>
    </r>
    <r>
      <rPr>
        <sz val="11"/>
        <color rgb="FF000000"/>
        <rFont val="Calibri"/>
      </rPr>
      <t>Identify the SNMP trap recipient and report SNMP configuration:</t>
    </r>
    <r>
      <rPr>
        <sz val="11"/>
        <color rgb="FF000000"/>
        <rFont val="Calibri"/>
      </rPr>
      <t xml:space="preserve">
</t>
    </r>
    <r>
      <rPr>
        <sz val="11"/>
        <color rgb="FF000000"/>
        <rFont val="Calibri"/>
      </rPr>
      <t>cli%  showsnmpmgr</t>
    </r>
    <r>
      <rPr>
        <sz val="11"/>
        <color rgb="FF000000"/>
        <rFont val="Calibri"/>
      </rPr>
      <t xml:space="preserve">
</t>
    </r>
    <r>
      <rPr>
        <sz val="11"/>
        <color rgb="FF000000"/>
        <rFont val="Calibri"/>
      </rPr>
      <t xml:space="preserve">  HostIP                                            | Port  | SNMPVersion  | User</t>
    </r>
    <r>
      <rPr>
        <sz val="11"/>
        <color rgb="FF000000"/>
        <rFont val="Calibri"/>
      </rPr>
      <t xml:space="preserve">
</t>
    </r>
    <r>
      <rPr>
        <sz val="11"/>
        <color rgb="FF000000"/>
        <rFont val="Calibri"/>
      </rPr>
      <t xml:space="preserve"> &lt;snmp trap recipient IP&gt;        | 162    | 3                            | 3parsnmpuser</t>
    </r>
    <r>
      <rPr>
        <sz val="11"/>
        <color rgb="FF000000"/>
        <rFont val="Calibri"/>
      </rPr>
      <t xml:space="preserve">
</t>
    </r>
    <r>
      <rPr>
        <sz val="11"/>
        <color rgb="FF000000"/>
        <rFont val="Calibri"/>
      </rPr>
      <t>If the SNMP trap recipient IP address is incorrect, this is a finding.</t>
    </r>
    <r>
      <rPr>
        <sz val="11"/>
        <color rgb="FF000000"/>
        <rFont val="Calibri"/>
      </rPr>
      <t xml:space="preserve">
</t>
    </r>
    <r>
      <rPr>
        <sz val="11"/>
        <color rgb="FF000000"/>
        <rFont val="Calibri"/>
      </rPr>
      <t>If the SNMP port is not "162", this is a finding.</t>
    </r>
    <r>
      <rPr>
        <sz val="11"/>
        <color rgb="FF000000"/>
        <rFont val="Calibri"/>
      </rPr>
      <t xml:space="preserve">
</t>
    </r>
    <r>
      <rPr>
        <sz val="11"/>
        <color rgb="FF000000"/>
        <rFont val="Calibri"/>
      </rPr>
      <t>If the SNMP version is not "3", this is a finding.</t>
    </r>
    <r>
      <rPr>
        <sz val="11"/>
        <color rgb="FF000000"/>
        <rFont val="Calibri"/>
      </rPr>
      <t xml:space="preserve">
</t>
    </r>
    <r>
      <rPr>
        <sz val="11"/>
        <color rgb="FF000000"/>
        <rFont val="Calibri"/>
      </rPr>
      <t>If the SNMP user ID is incorrect, this is a finding.</t>
    </r>
    <r>
      <rPr>
        <sz val="11"/>
        <color rgb="FF000000"/>
        <rFont val="Calibri"/>
      </rPr>
      <t xml:space="preserve">
</t>
    </r>
    <r>
      <rPr>
        <sz val="11"/>
        <color rgb="FF000000"/>
        <rFont val="Calibri"/>
      </rPr>
      <t>Generate a test trap:</t>
    </r>
    <r>
      <rPr>
        <sz val="11"/>
        <color rgb="FF000000"/>
        <rFont val="Calibri"/>
      </rPr>
      <t xml:space="preserve">
</t>
    </r>
    <r>
      <rPr>
        <sz val="11"/>
        <color rgb="FF000000"/>
        <rFont val="Calibri"/>
      </rPr>
      <t>cli%  checksnmp</t>
    </r>
    <r>
      <rPr>
        <sz val="11"/>
        <color rgb="FF000000"/>
        <rFont val="Calibri"/>
      </rPr>
      <t xml:space="preserve">
</t>
    </r>
    <r>
      <rPr>
        <sz val="11"/>
        <color rgb="FF000000"/>
        <rFont val="Calibri"/>
      </rPr>
      <t>Trap sent to the following managers:</t>
    </r>
    <r>
      <rPr>
        <sz val="11"/>
        <color rgb="FF000000"/>
        <rFont val="Calibri"/>
      </rPr>
      <t xml:space="preserve">
</t>
    </r>
    <r>
      <rPr>
        <sz val="11"/>
        <color rgb="FF000000"/>
        <rFont val="Calibri"/>
      </rPr>
      <t>&lt; IP address of trap recipient&gt;</t>
    </r>
    <r>
      <rPr>
        <sz val="11"/>
        <color rgb="FF000000"/>
        <rFont val="Calibri"/>
      </rPr>
      <t xml:space="preserve">
</t>
    </r>
    <r>
      <rPr>
        <sz val="11"/>
        <color rgb="FF000000"/>
        <rFont val="Calibri"/>
      </rPr>
      <t>If the response does not indicate a trap was successfully sent, this is a finding.</t>
    </r>
  </si>
  <si>
    <t>V-255276</t>
  </si>
  <si>
    <r>
      <rPr>
        <sz val="11"/>
        <rFont val="Calibri"/>
      </rPr>
      <t>The HPE 3PAR OS must provide an immediate real-time alert to the System Administrator (SA) and Information System Security Officer (ISSO), at a minimum, of all audit failure events requiring real-time alerts.</t>
    </r>
  </si>
  <si>
    <r>
      <rPr>
        <sz val="11"/>
        <color rgb="FF000000"/>
        <rFont val="Calibri"/>
      </rPr>
      <t>Configure SNMPV3 notifications.</t>
    </r>
    <r>
      <rPr>
        <sz val="11"/>
        <color rgb="FF000000"/>
        <rFont val="Calibri"/>
      </rPr>
      <t xml:space="preserve">
</t>
    </r>
    <r>
      <rPr>
        <sz val="11"/>
        <color rgb="FF000000"/>
        <rFont val="Calibri"/>
      </rPr>
      <t>Create an SNMPV3 user, and create associated keys for authentication and privacy.</t>
    </r>
    <r>
      <rPr>
        <sz val="11"/>
        <color rgb="FF000000"/>
        <rFont val="Calibri"/>
      </rPr>
      <t xml:space="preserve">
</t>
    </r>
    <r>
      <rPr>
        <sz val="11"/>
        <color rgb="FF000000"/>
        <rFont val="Calibri"/>
      </rPr>
      <t>cli% createsnmpuser &lt;someusername&gt;</t>
    </r>
    <r>
      <rPr>
        <sz val="11"/>
        <color rgb="FF000000"/>
        <rFont val="Calibri"/>
      </rPr>
      <t xml:space="preserve">
</t>
    </r>
    <r>
      <rPr>
        <sz val="11"/>
        <color rgb="FF000000"/>
        <rFont val="Calibri"/>
      </rPr>
      <t>where "&lt;someusername&gt;" is the desired username, and then enter a password at the prompts.</t>
    </r>
    <r>
      <rPr>
        <sz val="11"/>
        <color rgb="FF000000"/>
        <rFont val="Calibri"/>
      </rPr>
      <t xml:space="preserve">
</t>
    </r>
    <r>
      <rPr>
        <sz val="11"/>
        <color rgb="FF000000"/>
        <rFont val="Calibri"/>
      </rPr>
      <t>Add the SNMP trap recipient and the user just created.</t>
    </r>
    <r>
      <rPr>
        <sz val="11"/>
        <color rgb="FF000000"/>
        <rFont val="Calibri"/>
      </rPr>
      <t xml:space="preserve">
</t>
    </r>
    <r>
      <rPr>
        <sz val="11"/>
        <color rgb="FF000000"/>
        <rFont val="Calibri"/>
      </rPr>
      <t>cli%  addsnmpmgr -version 3 -snmpuser &lt;someusername&gt; &lt;ipaddress&gt;</t>
    </r>
    <r>
      <rPr>
        <sz val="11"/>
        <color rgb="FF000000"/>
        <rFont val="Calibri"/>
      </rPr>
      <t xml:space="preserve">
</t>
    </r>
    <r>
      <rPr>
        <sz val="11"/>
        <color rgb="FF000000"/>
        <rFont val="Calibri"/>
      </rPr>
      <t>where "&lt;someusername&gt;" is the user created above, and "&lt;ipaddress&gt;" is the address of the SNMPV3 trap recipient.</t>
    </r>
    <r>
      <rPr>
        <sz val="11"/>
        <color rgb="FF000000"/>
        <rFont val="Calibri"/>
      </rPr>
      <t xml:space="preserve">
</t>
    </r>
    <r>
      <rPr>
        <sz val="11"/>
        <color rgb="FF000000"/>
        <rFont val="Calibri"/>
      </rPr>
      <t>Generate a test trap:</t>
    </r>
    <r>
      <rPr>
        <sz val="11"/>
        <color rgb="FF000000"/>
        <rFont val="Calibri"/>
      </rPr>
      <t xml:space="preserve">
</t>
    </r>
    <r>
      <rPr>
        <sz val="11"/>
        <color rgb="FF000000"/>
        <rFont val="Calibri"/>
      </rPr>
      <t>cli% checksnmp</t>
    </r>
    <r>
      <rPr>
        <sz val="11"/>
        <color rgb="FF000000"/>
        <rFont val="Calibri"/>
      </rPr>
      <t xml:space="preserve">
</t>
    </r>
    <r>
      <rPr>
        <sz val="11"/>
        <color rgb="FF000000"/>
        <rFont val="Calibri"/>
      </rPr>
      <t>Verify that a trap was received by the manager specified.</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</si>
  <si>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In HPE 3PAR OS all event logging responsibility is shared among the clustered nodes. If one node should panic, a surviving node will issue an SNMP trap, and take over event log management, recording the failure messages from the panic'ing node. If the panic'ing node was also the network owner (responsible for communications with outside entities such as the SIEM system), another node will take over the network ownership. Any messages not yet sent will be sent to the SIEM system at this time. When the panic'd node reboots, it will simply rejoin the cluster as a participant.</t>
    </r>
  </si>
  <si>
    <r>
      <rPr>
        <sz val="11"/>
        <color rgb="FF000000"/>
        <rFont val="Calibri"/>
      </rPr>
      <t>Verify that an SNMPV3 user account is configured:</t>
    </r>
    <r>
      <rPr>
        <sz val="11"/>
        <color rgb="FF000000"/>
        <rFont val="Calibri"/>
      </rPr>
      <t xml:space="preserve">
</t>
    </r>
    <r>
      <rPr>
        <sz val="11"/>
        <color rgb="FF000000"/>
        <rFont val="Calibri"/>
      </rPr>
      <t>cli% showsnmpuser</t>
    </r>
    <r>
      <rPr>
        <sz val="11"/>
        <color rgb="FF000000"/>
        <rFont val="Calibri"/>
      </rPr>
      <t xml:space="preserve">
</t>
    </r>
    <r>
      <rPr>
        <sz val="11"/>
        <color rgb="FF000000"/>
        <rFont val="Calibri"/>
      </rPr>
      <t>Username                        | AuthProtocol    | PrivProtocol</t>
    </r>
    <r>
      <rPr>
        <sz val="11"/>
        <color rgb="FF000000"/>
        <rFont val="Calibri"/>
      </rPr>
      <t xml:space="preserve">
</t>
    </r>
    <r>
      <rPr>
        <sz val="11"/>
        <color rgb="FF000000"/>
        <rFont val="Calibri"/>
      </rPr>
      <t>&lt;someusername&gt;   | HMAC SHA 96   |   CFB128 AES 128</t>
    </r>
    <r>
      <rPr>
        <sz val="11"/>
        <color rgb="FF000000"/>
        <rFont val="Calibri"/>
      </rPr>
      <t xml:space="preserve">
</t>
    </r>
    <r>
      <rPr>
        <sz val="11"/>
        <color rgb="FF000000"/>
        <rFont val="Calibri"/>
      </rPr>
      <t>If the output is not in the above format, this is a finding.</t>
    </r>
    <r>
      <rPr>
        <sz val="11"/>
        <color rgb="FF000000"/>
        <rFont val="Calibri"/>
      </rPr>
      <t xml:space="preserve">
</t>
    </r>
    <r>
      <rPr>
        <sz val="11"/>
        <color rgb="FF000000"/>
        <rFont val="Calibri"/>
      </rPr>
      <t>Verify the SNMP trap recipient and SNMP configuration:</t>
    </r>
    <r>
      <rPr>
        <sz val="11"/>
        <color rgb="FF000000"/>
        <rFont val="Calibri"/>
      </rPr>
      <t xml:space="preserve">
</t>
    </r>
    <r>
      <rPr>
        <sz val="11"/>
        <color rgb="FF000000"/>
        <rFont val="Calibri"/>
      </rPr>
      <t>cli% showsnmpmgr</t>
    </r>
    <r>
      <rPr>
        <sz val="11"/>
        <color rgb="FF000000"/>
        <rFont val="Calibri"/>
      </rPr>
      <t xml:space="preserve">
</t>
    </r>
    <r>
      <rPr>
        <sz val="11"/>
        <color rgb="FF000000"/>
        <rFont val="Calibri"/>
      </rPr>
      <t>If the HostIP identified is not correct, this is a finding.</t>
    </r>
    <r>
      <rPr>
        <sz val="11"/>
        <color rgb="FF000000"/>
        <rFont val="Calibri"/>
      </rPr>
      <t xml:space="preserve">
</t>
    </r>
    <r>
      <rPr>
        <sz val="11"/>
        <color rgb="FF000000"/>
        <rFont val="Calibri"/>
      </rPr>
      <t>If the port is not 162, this is a finding.</t>
    </r>
    <r>
      <rPr>
        <sz val="11"/>
        <color rgb="FF000000"/>
        <rFont val="Calibri"/>
      </rPr>
      <t xml:space="preserve">
</t>
    </r>
    <r>
      <rPr>
        <sz val="11"/>
        <color rgb="FF000000"/>
        <rFont val="Calibri"/>
      </rPr>
      <t>If the version is not 3, this is a finding.</t>
    </r>
    <r>
      <rPr>
        <sz val="11"/>
        <color rgb="FF000000"/>
        <rFont val="Calibri"/>
      </rPr>
      <t xml:space="preserve">
</t>
    </r>
    <r>
      <rPr>
        <sz val="11"/>
        <color rgb="FF000000"/>
        <rFont val="Calibri"/>
      </rPr>
      <t>If the username does not match the user from above, this is a finding.</t>
    </r>
    <r>
      <rPr>
        <sz val="11"/>
        <color rgb="FF000000"/>
        <rFont val="Calibri"/>
      </rPr>
      <t xml:space="preserve">
</t>
    </r>
    <r>
      <rPr>
        <sz val="11"/>
        <color rgb="FF000000"/>
        <rFont val="Calibri"/>
      </rPr>
      <t>Send a test trap and verify it is received:</t>
    </r>
    <r>
      <rPr>
        <sz val="11"/>
        <color rgb="FF000000"/>
        <rFont val="Calibri"/>
      </rPr>
      <t xml:space="preserve">
</t>
    </r>
    <r>
      <rPr>
        <sz val="11"/>
        <color rgb="FF000000"/>
        <rFont val="Calibri"/>
      </rPr>
      <t>cli% checksnmp</t>
    </r>
    <r>
      <rPr>
        <sz val="11"/>
        <color rgb="FF000000"/>
        <rFont val="Calibri"/>
      </rPr>
      <t xml:space="preserve">
</t>
    </r>
    <r>
      <rPr>
        <sz val="11"/>
        <color rgb="FF000000"/>
        <rFont val="Calibri"/>
      </rPr>
      <t>If the response does not indicate a trap was successfully sent, this is a finding.</t>
    </r>
  </si>
  <si>
    <t>V-255277</t>
  </si>
  <si>
    <r>
      <rPr>
        <sz val="11"/>
        <rFont val="Calibri"/>
      </rPr>
      <t>The HPE 3PAR OS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</si>
  <si>
    <r>
      <rPr>
        <sz val="11"/>
        <color rgb="FF000000"/>
        <rFont val="Calibri"/>
      </rPr>
      <t>Enable NTP with:</t>
    </r>
    <r>
      <rPr>
        <sz val="11"/>
        <color rgb="FF000000"/>
        <rFont val="Calibri"/>
      </rPr>
      <t xml:space="preserve">
</t>
    </r>
    <r>
      <rPr>
        <sz val="11"/>
        <color rgb="FF000000"/>
        <rFont val="Calibri"/>
      </rPr>
      <t>cli% setnet ntp -add &lt;server ip address&gt;</t>
    </r>
    <r>
      <rPr>
        <sz val="11"/>
        <color rgb="FF000000"/>
        <rFont val="Calibri"/>
      </rPr>
      <t xml:space="preserve">
</t>
    </r>
    <r>
      <rPr>
        <sz val="11"/>
        <color rgb="FF000000"/>
        <rFont val="Calibri"/>
      </rPr>
      <t>This command can be used multiple times to specify multiple NTP Servers.</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</si>
  <si>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The HPE 3PAR OS maintains an internal synchronization of node clocks, and aligns that with an NTP client always running on the network owner node when configured as shown.</t>
    </r>
  </si>
  <si>
    <r>
      <rPr>
        <sz val="11"/>
        <color rgb="FF000000"/>
        <rFont val="Calibri"/>
      </rPr>
      <t>Verify NTP is operational:</t>
    </r>
    <r>
      <rPr>
        <sz val="11"/>
        <color rgb="FF000000"/>
        <rFont val="Calibri"/>
      </rPr>
      <t xml:space="preserve">
</t>
    </r>
    <r>
      <rPr>
        <sz val="11"/>
        <color rgb="FF000000"/>
        <rFont val="Calibri"/>
      </rPr>
      <t>cli% shownet</t>
    </r>
    <r>
      <rPr>
        <sz val="11"/>
        <color rgb="FF000000"/>
        <rFont val="Calibri"/>
      </rPr>
      <t xml:space="preserve">
</t>
    </r>
    <r>
      <rPr>
        <sz val="11"/>
        <color rgb="FF000000"/>
        <rFont val="Calibri"/>
      </rPr>
      <t>If any of the NTP Server lines in the output show an incorrect NTP Server address, this is a finding.</t>
    </r>
    <r>
      <rPr>
        <sz val="11"/>
        <color rgb="FF000000"/>
        <rFont val="Calibri"/>
      </rPr>
      <t xml:space="preserve">
</t>
    </r>
    <r>
      <rPr>
        <sz val="11"/>
        <color rgb="FF000000"/>
        <rFont val="Calibri"/>
      </rPr>
      <t>If only one NTP Server line is present, and it indicates "None" for the address, this is a finding.</t>
    </r>
  </si>
  <si>
    <t>V-255278</t>
  </si>
  <si>
    <r>
      <rPr>
        <sz val="11"/>
        <rFont val="Calibri"/>
      </rPr>
      <t>The HPE 3PAR OS must be configured for centralized account management functions via LDAP.</t>
    </r>
  </si>
  <si>
    <r>
      <rPr>
        <sz val="11"/>
        <color rgb="FF000000"/>
        <rFont val="Calibri"/>
      </rPr>
      <t>If Active Directory is in use, this requirement is not applicable.</t>
    </r>
    <r>
      <rPr>
        <sz val="11"/>
        <color rgb="FF000000"/>
        <rFont val="Calibri"/>
      </rPr>
      <t xml:space="preserve">
</t>
    </r>
    <r>
      <rPr>
        <sz val="11"/>
        <color rgb="FF000000"/>
        <rFont val="Calibri"/>
      </rPr>
      <t>Use this series of commands to configure LDAP:</t>
    </r>
    <r>
      <rPr>
        <sz val="11"/>
        <color rgb="FF000000"/>
        <rFont val="Calibri"/>
      </rPr>
      <t xml:space="preserve">
</t>
    </r>
    <r>
      <rPr>
        <sz val="11"/>
        <color rgb="FF000000"/>
        <rFont val="Calibri"/>
      </rPr>
      <t>cli% setauthparam -f ldap-type &lt;type&gt;  where type is RHDS or OPEN.</t>
    </r>
    <r>
      <rPr>
        <sz val="11"/>
        <color rgb="FF000000"/>
        <rFont val="Calibri"/>
      </rPr>
      <t xml:space="preserve">
</t>
    </r>
    <r>
      <rPr>
        <sz val="11"/>
        <color rgb="FF000000"/>
        <rFont val="Calibri"/>
      </rPr>
      <t>cli%  setauthparam -f ldap-server        &lt;ldap server IP address&gt;</t>
    </r>
    <r>
      <rPr>
        <sz val="11"/>
        <color rgb="FF000000"/>
        <rFont val="Calibri"/>
      </rPr>
      <t xml:space="preserve">
</t>
    </r>
    <r>
      <rPr>
        <sz val="11"/>
        <color rgb="FF000000"/>
        <rFont val="Calibri"/>
      </rPr>
      <t>cli%  setauthparam -f ldap-server-hn    &lt;fully qualified domain name of ldap server, such as ldapserver.thisdomain.com&gt;</t>
    </r>
    <r>
      <rPr>
        <sz val="11"/>
        <color rgb="FF000000"/>
        <rFont val="Calibri"/>
      </rPr>
      <t xml:space="preserve">
</t>
    </r>
    <r>
      <rPr>
        <sz val="11"/>
        <color rgb="FF000000"/>
        <rFont val="Calibri"/>
      </rPr>
      <t>cli% setauthparam -f binding            simple</t>
    </r>
    <r>
      <rPr>
        <sz val="11"/>
        <color rgb="FF000000"/>
        <rFont val="Calibri"/>
      </rPr>
      <t xml:space="preserve">
</t>
    </r>
    <r>
      <rPr>
        <sz val="11"/>
        <color rgb="FF000000"/>
        <rFont val="Calibri"/>
      </rPr>
      <t>cli% setauthparam -f ldap-StartTLS      require</t>
    </r>
    <r>
      <rPr>
        <sz val="11"/>
        <color rgb="FF000000"/>
        <rFont val="Calibri"/>
      </rPr>
      <t xml:space="preserve">
</t>
    </r>
    <r>
      <rPr>
        <sz val="11"/>
        <color rgb="FF000000"/>
        <rFont val="Calibri"/>
      </rPr>
      <t>cli% setauthparam -f groups-dn          ou=Groups,dc=thisdomain,dc=com</t>
    </r>
    <r>
      <rPr>
        <sz val="11"/>
        <color rgb="FF000000"/>
        <rFont val="Calibri"/>
      </rPr>
      <t xml:space="preserve">
</t>
    </r>
    <r>
      <rPr>
        <sz val="11"/>
        <color rgb="FF000000"/>
        <rFont val="Calibri"/>
      </rPr>
      <t>cli% setauthparam -f user-dn-base       ou=People,dc=thisdomain,dc=com</t>
    </r>
    <r>
      <rPr>
        <sz val="11"/>
        <color rgb="FF000000"/>
        <rFont val="Calibri"/>
      </rPr>
      <t xml:space="preserve">
</t>
    </r>
    <r>
      <rPr>
        <sz val="11"/>
        <color rgb="FF000000"/>
        <rFont val="Calibri"/>
      </rPr>
      <t>cli% setauthparam -f user-attr          uid</t>
    </r>
    <r>
      <rPr>
        <sz val="11"/>
        <color rgb="FF000000"/>
        <rFont val="Calibri"/>
      </rPr>
      <t xml:space="preserve">
</t>
    </r>
    <r>
      <rPr>
        <sz val="11"/>
        <color rgb="FF000000"/>
        <rFont val="Calibri"/>
      </rPr>
      <t>cli% setauthparam -f group-obj          groupofuniquenames</t>
    </r>
    <r>
      <rPr>
        <sz val="11"/>
        <color rgb="FF000000"/>
        <rFont val="Calibri"/>
      </rPr>
      <t xml:space="preserve">
</t>
    </r>
    <r>
      <rPr>
        <sz val="11"/>
        <color rgb="FF000000"/>
        <rFont val="Calibri"/>
      </rPr>
      <t>cli% setauthparam -f group-name-attr    cn</t>
    </r>
    <r>
      <rPr>
        <sz val="11"/>
        <color rgb="FF000000"/>
        <rFont val="Calibri"/>
      </rPr>
      <t xml:space="preserve">
</t>
    </r>
    <r>
      <rPr>
        <sz val="11"/>
        <color rgb="FF000000"/>
        <rFont val="Calibri"/>
      </rPr>
      <t>cli% setauthparam -f member-attr        uniqueMember</t>
    </r>
    <r>
      <rPr>
        <sz val="11"/>
        <color rgb="FF000000"/>
        <rFont val="Calibri"/>
      </rPr>
      <t xml:space="preserve">
</t>
    </r>
    <r>
      <rPr>
        <sz val="11"/>
        <color rgb="FF000000"/>
        <rFont val="Calibri"/>
      </rPr>
      <t xml:space="preserve">cli% setauthparam -f browse-map          &lt;customer-assigned name of browse role&gt;   &lt;customer-assigned name of "browse" group&gt; </t>
    </r>
    <r>
      <rPr>
        <sz val="11"/>
        <color rgb="FF000000"/>
        <rFont val="Calibri"/>
      </rPr>
      <t xml:space="preserve">
</t>
    </r>
    <r>
      <rPr>
        <sz val="11"/>
        <color rgb="FF000000"/>
        <rFont val="Calibri"/>
      </rPr>
      <t>cli% setauthparam -f edit-map          &lt;customer-assigned name of edit role&gt;   &lt;customer-assigned name of "edit" group&gt;</t>
    </r>
    <r>
      <rPr>
        <sz val="11"/>
        <color rgb="FF000000"/>
        <rFont val="Calibri"/>
      </rPr>
      <t xml:space="preserve">
</t>
    </r>
    <r>
      <rPr>
        <sz val="11"/>
        <color rgb="FF000000"/>
        <rFont val="Calibri"/>
      </rPr>
      <t>cli% setauthparam -f service-map      &lt;customer-assigned name of service role&gt;   &lt;customer-assigned name of "service" group&gt;</t>
    </r>
    <r>
      <rPr>
        <sz val="11"/>
        <color rgb="FF000000"/>
        <rFont val="Calibri"/>
      </rPr>
      <t xml:space="preserve">
</t>
    </r>
    <r>
      <rPr>
        <sz val="11"/>
        <color rgb="FF000000"/>
        <rFont val="Calibri"/>
      </rPr>
      <t>cli% setauthparam -f super-map          &lt;customer-assigned name of super role&gt;   &lt;customer-assigned name of "super" group&gt;</t>
    </r>
  </si>
  <si>
    <r>
      <rPr>
        <sz val="11"/>
        <color rgb="FF000000"/>
        <rFont val="Calibri"/>
      </rPr>
      <t>Enterprise environments make account management challenging and complex. A manual process for account management functions adds the risk of a potential oversight or other errors.</t>
    </r>
    <r>
      <rPr>
        <sz val="11"/>
        <color rgb="FF000000"/>
        <rFont val="Calibri"/>
      </rPr>
      <t xml:space="preserve">
</t>
    </r>
    <r>
      <rPr>
        <sz val="11"/>
        <color rgb="FF000000"/>
        <rFont val="Calibri"/>
      </rPr>
      <t>A comprehensive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automated mechanisms may reside within the operating system itself or may be offered by other infrastructure providing automated account management capabilities. Automated mechanisms may be composed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assigning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r>
      <rPr>
        <sz val="11"/>
        <color rgb="FF000000"/>
        <rFont val="Calibri"/>
      </rPr>
      <t xml:space="preserve">
</t>
    </r>
    <r>
      <rPr>
        <sz val="11"/>
        <color rgb="FF000000"/>
        <rFont val="Calibri"/>
      </rPr>
      <t>The HPE 3PAR OS supports external account management via communication with LDAP-enabled technologies (OpenLDAP and Active Directory). Configuration is required to establish the external management relationship. Internally defined roles (SUPER, SERVICE, EDIT, BROWSE) are mapped to centrally defined user groups. Administrators attempting to log in are checked first against local accounts (for emergency purposes). If no local account exists, the central account management system is checked. Users that are successfully authenticated, are then checked for membership in the mapped groups to establish their authorization to access the system, if any, and at what role level.</t>
    </r>
    <r>
      <rPr>
        <sz val="11"/>
        <color rgb="FF000000"/>
        <rFont val="Calibri"/>
      </rPr>
      <t xml:space="preserve">
</t>
    </r>
    <r>
      <rPr>
        <sz val="11"/>
        <color rgb="FF000000"/>
        <rFont val="Calibri"/>
      </rPr>
      <t>Satisfies: SRG-OS-000001-GPOS-00001, SRG-OS-000104-GPOS-00051, SRG-OS-000042-GPOS-00021</t>
    </r>
  </si>
  <si>
    <r>
      <rPr>
        <sz val="11"/>
        <color rgb="FF000000"/>
        <rFont val="Calibri"/>
      </rPr>
      <t>Determine if the system is configured for external account management.</t>
    </r>
    <r>
      <rPr>
        <sz val="11"/>
        <color rgb="FF000000"/>
        <rFont val="Calibri"/>
      </rPr>
      <t xml:space="preserve">
</t>
    </r>
    <r>
      <rPr>
        <sz val="11"/>
        <color rgb="FF000000"/>
        <rFont val="Calibri"/>
      </rPr>
      <t>Enter the command</t>
    </r>
    <r>
      <rPr>
        <sz val="11"/>
        <color rgb="FF000000"/>
        <rFont val="Calibri"/>
      </rPr>
      <t xml:space="preserve">
</t>
    </r>
    <r>
      <rPr>
        <sz val="11"/>
        <color rgb="FF000000"/>
        <rFont val="Calibri"/>
      </rPr>
      <t>"cli% showauthparam"</t>
    </r>
    <r>
      <rPr>
        <sz val="11"/>
        <color rgb="FF000000"/>
        <rFont val="Calibri"/>
      </rPr>
      <t xml:space="preserve">
</t>
    </r>
    <r>
      <rPr>
        <sz val="11"/>
        <color rgb="FF000000"/>
        <rFont val="Calibri"/>
      </rPr>
      <t>If the result returns an error, or these fields of the output are not configured, this is a finding.</t>
    </r>
    <r>
      <rPr>
        <sz val="11"/>
        <color rgb="FF000000"/>
        <rFont val="Calibri"/>
      </rPr>
      <t xml:space="preserve">
</t>
    </r>
    <r>
      <rPr>
        <sz val="11"/>
        <color rgb="FF000000"/>
        <rFont val="Calibri"/>
      </rPr>
      <t xml:space="preserve">ldap-server              &lt;ip address of LDAP server&gt; </t>
    </r>
    <r>
      <rPr>
        <sz val="11"/>
        <color rgb="FF000000"/>
        <rFont val="Calibri"/>
      </rPr>
      <t xml:space="preserve">
</t>
    </r>
    <r>
      <rPr>
        <sz val="11"/>
        <color rgb="FF000000"/>
        <rFont val="Calibri"/>
      </rPr>
      <t>ldap-server-hn      &lt;host name of LDAP server&gt;</t>
    </r>
    <r>
      <rPr>
        <sz val="11"/>
        <color rgb="FF000000"/>
        <rFont val="Calibri"/>
      </rPr>
      <t xml:space="preserve">
</t>
    </r>
    <r>
      <rPr>
        <sz val="11"/>
        <color rgb="FF000000"/>
        <rFont val="Calibri"/>
      </rPr>
      <t>ldap-type &lt;RHDS | OPEN&gt;</t>
    </r>
    <r>
      <rPr>
        <sz val="11"/>
        <color rgb="FF000000"/>
        <rFont val="Calibri"/>
      </rPr>
      <t xml:space="preserve">
</t>
    </r>
    <r>
      <rPr>
        <sz val="11"/>
        <color rgb="FF000000"/>
        <rFont val="Calibri"/>
      </rPr>
      <t>If ldap-type is "MSAD", this requirement is not applicable.</t>
    </r>
    <r>
      <rPr>
        <sz val="11"/>
        <color rgb="FF000000"/>
        <rFont val="Calibri"/>
      </rPr>
      <t xml:space="preserve">
</t>
    </r>
    <r>
      <rPr>
        <sz val="11"/>
        <color rgb="FF000000"/>
        <rFont val="Calibri"/>
      </rPr>
      <t>If the resulting Parameters DO NOT include the following group parameters, this is a finding.</t>
    </r>
    <r>
      <rPr>
        <sz val="11"/>
        <color rgb="FF000000"/>
        <rFont val="Calibri"/>
      </rPr>
      <t xml:space="preserve">
</t>
    </r>
    <r>
      <rPr>
        <sz val="11"/>
        <color rgb="FF000000"/>
        <rFont val="Calibri"/>
      </rPr>
      <t>groups-dn</t>
    </r>
    <r>
      <rPr>
        <sz val="11"/>
        <color rgb="FF000000"/>
        <rFont val="Calibri"/>
      </rPr>
      <t xml:space="preserve">
</t>
    </r>
    <r>
      <rPr>
        <sz val="11"/>
        <color rgb="FF000000"/>
        <rFont val="Calibri"/>
      </rPr>
      <t xml:space="preserve">group-obj </t>
    </r>
    <r>
      <rPr>
        <sz val="11"/>
        <color rgb="FF000000"/>
        <rFont val="Calibri"/>
      </rPr>
      <t xml:space="preserve">
</t>
    </r>
    <r>
      <rPr>
        <sz val="11"/>
        <color rgb="FF000000"/>
        <rFont val="Calibri"/>
      </rPr>
      <t>group-name-attr</t>
    </r>
    <r>
      <rPr>
        <sz val="11"/>
        <color rgb="FF000000"/>
        <rFont val="Calibri"/>
      </rPr>
      <t xml:space="preserve">
</t>
    </r>
    <r>
      <rPr>
        <sz val="11"/>
        <color rgb="FF000000"/>
        <rFont val="Calibri"/>
      </rPr>
      <t>Next, verify that the LDAP authentication is operational by entering the command:</t>
    </r>
    <r>
      <rPr>
        <sz val="11"/>
        <color rgb="FF000000"/>
        <rFont val="Calibri"/>
      </rPr>
      <t xml:space="preserve">
</t>
    </r>
    <r>
      <rPr>
        <sz val="11"/>
        <color rgb="FF000000"/>
        <rFont val="Calibri"/>
      </rPr>
      <t>cli%  checkpassword  &lt;username&gt;</t>
    </r>
    <r>
      <rPr>
        <sz val="11"/>
        <color rgb="FF000000"/>
        <rFont val="Calibri"/>
      </rPr>
      <t xml:space="preserve">
</t>
    </r>
    <r>
      <rPr>
        <sz val="11"/>
        <color rgb="FF000000"/>
        <rFont val="Calibri"/>
      </rPr>
      <t>Enter the password for &lt;username&gt;</t>
    </r>
    <r>
      <rPr>
        <sz val="11"/>
        <color rgb="FF000000"/>
        <rFont val="Calibri"/>
      </rPr>
      <t xml:space="preserve">
</t>
    </r>
    <r>
      <rPr>
        <sz val="11"/>
        <color rgb="FF000000"/>
        <rFont val="Calibri"/>
      </rPr>
      <t>If the username and password used in checkpassword are known to be valid LDAP credentials, and the following text is NOT displayed at the end of the resulting output, this is a finding.</t>
    </r>
    <r>
      <rPr>
        <sz val="11"/>
        <color rgb="FF000000"/>
        <rFont val="Calibri"/>
      </rPr>
      <t xml:space="preserve">
</t>
    </r>
    <r>
      <rPr>
        <sz val="11"/>
        <color rgb="FF000000"/>
        <rFont val="Calibri"/>
      </rPr>
      <t>user &lt;username&gt;   is authenticated and authorized</t>
    </r>
    <r>
      <rPr>
        <sz val="11"/>
        <color rgb="FF000000"/>
        <rFont val="Calibri"/>
      </rPr>
      <t xml:space="preserve">
</t>
    </r>
    <r>
      <rPr>
        <sz val="11"/>
        <color rgb="FF000000"/>
        <rFont val="Calibri"/>
      </rPr>
      <t>Note: checkpassword will fail even if LDAP is properly configured, if the username and password are not entered correctly.</t>
    </r>
  </si>
  <si>
    <t>V-255279</t>
  </si>
  <si>
    <r>
      <rPr>
        <sz val="11"/>
        <rFont val="Calibri"/>
      </rPr>
      <t>The HPE 3PAR OS must be configured to have only one emergency account that can be accessed without LDAP and that has full administrator privileges.</t>
    </r>
  </si>
  <si>
    <r>
      <rPr>
        <sz val="11"/>
        <color rgb="FF000000"/>
        <rFont val="Calibri"/>
      </rPr>
      <t>Display users</t>
    </r>
    <r>
      <rPr>
        <sz val="11"/>
        <color rgb="FF000000"/>
        <rFont val="Calibri"/>
      </rPr>
      <t xml:space="preserve">
</t>
    </r>
    <r>
      <rPr>
        <sz val="11"/>
        <color rgb="FF000000"/>
        <rFont val="Calibri"/>
      </rPr>
      <t>cli% showuser</t>
    </r>
    <r>
      <rPr>
        <sz val="11"/>
        <color rgb="FF000000"/>
        <rFont val="Calibri"/>
      </rPr>
      <t xml:space="preserve">
</t>
    </r>
    <r>
      <rPr>
        <sz val="11"/>
        <color rgb="FF000000"/>
        <rFont val="Calibri"/>
      </rPr>
      <t>Remove all accounts except:</t>
    </r>
    <r>
      <rPr>
        <sz val="11"/>
        <color rgb="FF000000"/>
        <rFont val="Calibri"/>
      </rPr>
      <t xml:space="preserve">
</t>
    </r>
    <r>
      <rPr>
        <sz val="11"/>
        <color rgb="FF000000"/>
        <rFont val="Calibri"/>
      </rPr>
      <t>--3paradm (or other customer-created "super" role account)</t>
    </r>
    <r>
      <rPr>
        <sz val="11"/>
        <color rgb="FF000000"/>
        <rFont val="Calibri"/>
      </rPr>
      <t xml:space="preserve">
</t>
    </r>
    <r>
      <rPr>
        <sz val="11"/>
        <color rgb="FF000000"/>
        <rFont val="Calibri"/>
      </rPr>
      <t>--3parsnmpuser</t>
    </r>
    <r>
      <rPr>
        <sz val="11"/>
        <color rgb="FF000000"/>
        <rFont val="Calibri"/>
      </rPr>
      <t xml:space="preserve">
</t>
    </r>
    <r>
      <rPr>
        <sz val="11"/>
        <color rgb="FF000000"/>
        <rFont val="Calibri"/>
      </rPr>
      <t>--3parsvc</t>
    </r>
    <r>
      <rPr>
        <sz val="11"/>
        <color rgb="FF000000"/>
        <rFont val="Calibri"/>
      </rPr>
      <t xml:space="preserve">
</t>
    </r>
    <r>
      <rPr>
        <sz val="11"/>
        <color rgb="FF000000"/>
        <rFont val="Calibri"/>
      </rPr>
      <t>Use the command:</t>
    </r>
    <r>
      <rPr>
        <sz val="11"/>
        <color rgb="FF000000"/>
        <rFont val="Calibri"/>
      </rPr>
      <t xml:space="preserve">
</t>
    </r>
    <r>
      <rPr>
        <sz val="11"/>
        <color rgb="FF000000"/>
        <rFont val="Calibri"/>
      </rPr>
      <t>cli% removeuser &lt;username&gt;</t>
    </r>
    <r>
      <rPr>
        <sz val="11"/>
        <color rgb="FF000000"/>
        <rFont val="Calibri"/>
      </rPr>
      <t xml:space="preserve">
</t>
    </r>
    <r>
      <rPr>
        <sz val="11"/>
        <color rgb="FF000000"/>
        <rFont val="Calibri"/>
      </rPr>
      <t>and confirm the operation with "y".</t>
    </r>
  </si>
  <si>
    <r>
      <rPr>
        <sz val="11"/>
        <color rgb="FF000000"/>
        <rFont val="Calibri"/>
      </rPr>
      <t>While LDAP allows the storage system to support stronger authentication, and provides additional auditing, it also places a dependency on an external entity in the operational environment. The existence of a single local account with a strong password means that administrators can continue to access the storage system in event the LDAP system is temporarily unavailable.</t>
    </r>
    <r>
      <rPr>
        <sz val="11"/>
        <color rgb="FF000000"/>
        <rFont val="Calibri"/>
      </rPr>
      <t xml:space="preserve">
</t>
    </r>
    <r>
      <rPr>
        <sz val="11"/>
        <color rgb="FF000000"/>
        <rFont val="Calibri"/>
      </rPr>
      <t>A non-LDAP enabled emergency administrator account is required in the event that LDAP fails. This account will allow the organization to successfully administer the system during an LDAP outage. Once LDAP services have been restored, the password for this account must be changed and stored in a DOD approved safe.</t>
    </r>
    <r>
      <rPr>
        <sz val="11"/>
        <color rgb="FF000000"/>
        <rFont val="Calibri"/>
      </rPr>
      <t xml:space="preserve">
</t>
    </r>
    <r>
      <rPr>
        <sz val="11"/>
        <color rgb="FF000000"/>
        <rFont val="Calibri"/>
      </rPr>
      <t>The product requires at least one local account to be present. However, the administrator must still manually remove all other local accounts, except for the emergency account, after the product has been configured for operation.</t>
    </r>
    <r>
      <rPr>
        <sz val="11"/>
        <color rgb="FF000000"/>
        <rFont val="Calibri"/>
      </rPr>
      <t xml:space="preserve">
</t>
    </r>
    <r>
      <rPr>
        <sz val="11"/>
        <color rgb="FF000000"/>
        <rFont val="Calibri"/>
      </rPr>
      <t>The 3paradm account is a user bootstrap account. During installation, the user must use it to create a new local super user account. Once that is done, the 3paradm account must be removed.</t>
    </r>
    <r>
      <rPr>
        <sz val="11"/>
        <color rgb="FF000000"/>
        <rFont val="Calibri"/>
      </rPr>
      <t xml:space="preserve">
</t>
    </r>
    <r>
      <rPr>
        <sz val="11"/>
        <color rgb="FF000000"/>
        <rFont val="Calibri"/>
      </rPr>
      <t>The 3parsvc account is used internally by the system.</t>
    </r>
    <r>
      <rPr>
        <sz val="11"/>
        <color rgb="FF000000"/>
        <rFont val="Calibri"/>
      </rPr>
      <t xml:space="preserve">
</t>
    </r>
    <r>
      <rPr>
        <sz val="11"/>
        <color rgb="FF000000"/>
        <rFont val="Calibri"/>
      </rPr>
      <t>The 3parsnmp account was created in the fix text for HP3P-33-001300.</t>
    </r>
  </si>
  <si>
    <r>
      <rPr>
        <sz val="11"/>
        <color rgb="FF000000"/>
        <rFont val="Calibri"/>
      </rPr>
      <t>Verify that only essential local accounts are configured.</t>
    </r>
    <r>
      <rPr>
        <sz val="11"/>
        <color rgb="FF000000"/>
        <rFont val="Calibri"/>
      </rPr>
      <t xml:space="preserve">
</t>
    </r>
    <r>
      <rPr>
        <sz val="11"/>
        <color rgb="FF000000"/>
        <rFont val="Calibri"/>
      </rPr>
      <t>cli% showuser</t>
    </r>
    <r>
      <rPr>
        <sz val="11"/>
        <color rgb="FF000000"/>
        <rFont val="Calibri"/>
      </rPr>
      <t xml:space="preserve">
</t>
    </r>
    <r>
      <rPr>
        <sz val="11"/>
        <color rgb="FF000000"/>
        <rFont val="Calibri"/>
      </rPr>
      <t>If the output shows users other than the three accounts below, this is a finding.</t>
    </r>
    <r>
      <rPr>
        <sz val="11"/>
        <color rgb="FF000000"/>
        <rFont val="Calibri"/>
      </rPr>
      <t xml:space="preserve">
</t>
    </r>
    <r>
      <rPr>
        <sz val="11"/>
        <color rgb="FF000000"/>
        <rFont val="Calibri"/>
      </rPr>
      <t>--3paradm (or some other customer chosen account with "super" role)</t>
    </r>
    <r>
      <rPr>
        <sz val="11"/>
        <color rgb="FF000000"/>
        <rFont val="Calibri"/>
      </rPr>
      <t xml:space="preserve">
</t>
    </r>
    <r>
      <rPr>
        <sz val="11"/>
        <color rgb="FF000000"/>
        <rFont val="Calibri"/>
      </rPr>
      <t>--3parsnmpuser</t>
    </r>
    <r>
      <rPr>
        <sz val="11"/>
        <color rgb="FF000000"/>
        <rFont val="Calibri"/>
      </rPr>
      <t xml:space="preserve">
</t>
    </r>
    <r>
      <rPr>
        <sz val="11"/>
        <color rgb="FF000000"/>
        <rFont val="Calibri"/>
      </rPr>
      <t>--3parsvc</t>
    </r>
  </si>
  <si>
    <t>V-255280</t>
  </si>
  <si>
    <r>
      <rPr>
        <sz val="11"/>
        <rFont val="Calibri"/>
      </rPr>
      <t>The HPE 3PAR OS must be configured to enforce a minimum 15-character password length.</t>
    </r>
  </si>
  <si>
    <r>
      <rPr>
        <sz val="11"/>
        <color rgb="FF000000"/>
        <rFont val="Calibri"/>
      </rPr>
      <t>Configure the minimum password length for a value of "15":</t>
    </r>
    <r>
      <rPr>
        <sz val="11"/>
        <color rgb="FF000000"/>
        <rFont val="Calibri"/>
      </rPr>
      <t xml:space="preserve">
</t>
    </r>
    <r>
      <rPr>
        <sz val="11"/>
        <color rgb="FF000000"/>
        <rFont val="Calibri"/>
      </rPr>
      <t>cli%  setpassword -minlen 15</t>
    </r>
    <r>
      <rPr>
        <sz val="11"/>
        <color rgb="FF000000"/>
        <rFont val="Calibri"/>
      </rPr>
      <t xml:space="preserve">
</t>
    </r>
    <r>
      <rPr>
        <sz val="11"/>
        <color rgb="FF000000"/>
        <rFont val="Calibri"/>
      </rPr>
      <t>Note: The user must have super-admin privileges to perform this action.</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</si>
  <si>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r>
      <rPr>
        <sz val="11"/>
        <color rgb="FF000000"/>
        <rFont val="Calibri"/>
      </rPr>
      <t xml:space="preserve">
</t>
    </r>
    <r>
      <rPr>
        <sz val="11"/>
        <color rgb="FF000000"/>
        <rFont val="Calibri"/>
      </rPr>
      <t>The HPE 3PAR OS can be configured to have 15 characters (or more) for minimum password length. This setting affects local user accounts only, and only has an impact when a password is changed.</t>
    </r>
    <r>
      <rPr>
        <sz val="11"/>
        <color rgb="FF000000"/>
        <rFont val="Calibri"/>
      </rPr>
      <t xml:space="preserve">
</t>
    </r>
    <r>
      <rPr>
        <sz val="11"/>
        <color rgb="FF000000"/>
        <rFont val="Calibri"/>
      </rPr>
      <t>Password length for externally managed users is enforced by the external identity management system (LDAP/AD). This is a dependency on HP3P-33-001500/HP3P-33-101500. The HPE 3PAR OS does not supply an interface for modification of passwords maintained by external identity management systems.</t>
    </r>
  </si>
  <si>
    <r>
      <rPr>
        <sz val="11"/>
        <color rgb="FF000000"/>
        <rFont val="Calibri"/>
      </rPr>
      <t>Verify that the minimum password length is 15 characters:</t>
    </r>
    <r>
      <rPr>
        <sz val="11"/>
        <color rgb="FF000000"/>
        <rFont val="Calibri"/>
      </rPr>
      <t xml:space="preserve">
</t>
    </r>
    <r>
      <rPr>
        <sz val="11"/>
        <color rgb="FF000000"/>
        <rFont val="Calibri"/>
      </rPr>
      <t>cli% showsys -d</t>
    </r>
    <r>
      <rPr>
        <sz val="11"/>
        <color rgb="FF000000"/>
        <rFont val="Calibri"/>
      </rPr>
      <t xml:space="preserve">
</t>
    </r>
    <r>
      <rPr>
        <sz val="11"/>
        <color rgb="FF000000"/>
        <rFont val="Calibri"/>
      </rPr>
      <t>Verify that the line containing the string "Minimum PW length" shows "15" for the length. If it is not, this is a finding.</t>
    </r>
  </si>
  <si>
    <t>V-255281</t>
  </si>
  <si>
    <r>
      <rPr>
        <sz val="11"/>
        <rFont val="Calibri"/>
      </rPr>
      <t>The HPE 3PAR OS must be configured to display the Standard Mandatory DOD Notice and Consent Banner before granting local or remote access to the system.</t>
    </r>
  </si>
  <si>
    <r>
      <rPr>
        <sz val="11"/>
        <color rgb="FF000000"/>
        <rFont val="Calibri"/>
      </rPr>
      <t>To configure the login banner, enter the command:</t>
    </r>
    <r>
      <rPr>
        <sz val="11"/>
        <color rgb="FF000000"/>
        <rFont val="Calibri"/>
      </rPr>
      <t xml:space="preserve">
</t>
    </r>
    <r>
      <rPr>
        <sz val="11"/>
        <color rgb="FF000000"/>
        <rFont val="Calibri"/>
      </rPr>
      <t>cli%  setbanner -all</t>
    </r>
    <r>
      <rPr>
        <sz val="11"/>
        <color rgb="FF000000"/>
        <rFont val="Calibri"/>
      </rPr>
      <t xml:space="preserve">
</t>
    </r>
    <r>
      <rPr>
        <sz val="11"/>
        <color rgb="FF000000"/>
        <rFont val="Calibri"/>
      </rPr>
      <t>Paste the following text:</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To complete the configuration, press "Enter" twice.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</si>
  <si>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SRG-OS-000023-GPOS-00006, SRG-OS-000228-GPOS-00088</t>
    </r>
  </si>
  <si>
    <r>
      <rPr>
        <sz val="11"/>
        <color rgb="FF000000"/>
        <rFont val="Calibri"/>
      </rPr>
      <t>Verify that the login banner is configured.</t>
    </r>
    <r>
      <rPr>
        <sz val="11"/>
        <color rgb="FF000000"/>
        <rFont val="Calibri"/>
      </rPr>
      <t xml:space="preserve">
</t>
    </r>
    <r>
      <rPr>
        <sz val="11"/>
        <color rgb="FF000000"/>
        <rFont val="Calibri"/>
      </rPr>
      <t>Enter the following command:</t>
    </r>
    <r>
      <rPr>
        <sz val="11"/>
        <color rgb="FF000000"/>
        <rFont val="Calibri"/>
      </rPr>
      <t xml:space="preserve">
</t>
    </r>
    <r>
      <rPr>
        <sz val="11"/>
        <color rgb="FF000000"/>
        <rFont val="Calibri"/>
      </rPr>
      <t>cli%  showbanner -all</t>
    </r>
    <r>
      <rPr>
        <sz val="11"/>
        <color rgb="FF000000"/>
        <rFont val="Calibri"/>
      </rPr>
      <t xml:space="preserve">
</t>
    </r>
    <r>
      <rPr>
        <sz val="11"/>
        <color rgb="FF000000"/>
        <rFont val="Calibri"/>
      </rPr>
      <t>CLI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SSH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system does not display a graphical logon banner, or the banner does not match the Standard Mandatory DOD Notice and Consent Banner, this is a finding.</t>
    </r>
  </si>
  <si>
    <t>V-255282</t>
  </si>
  <si>
    <r>
      <rPr>
        <sz val="11"/>
        <rFont val="Calibri"/>
      </rPr>
      <t>The HPE 3PAR operating system must be configured to allocate audit record storage capacity to store at least one week of audit records, even though all audit records are immediately sent to a centralized audit record storage system (SIEM).</t>
    </r>
  </si>
  <si>
    <r>
      <rPr>
        <sz val="11"/>
        <color rgb="FF000000"/>
        <rFont val="Calibri"/>
      </rPr>
      <t>Enter the following command to configure the audit logging capacity for the maximum storage value:</t>
    </r>
    <r>
      <rPr>
        <sz val="11"/>
        <color rgb="FF000000"/>
        <rFont val="Calibri"/>
      </rPr>
      <t xml:space="preserve">
</t>
    </r>
    <r>
      <rPr>
        <sz val="11"/>
        <color rgb="FF000000"/>
        <rFont val="Calibri"/>
      </rPr>
      <t>cli%  setsys EventLogSize 4M</t>
    </r>
  </si>
  <si>
    <r>
      <rPr>
        <sz val="11"/>
        <color rgb="FF000000"/>
        <rFont val="Calibri"/>
      </rPr>
      <t>To ensure operating systems have a sufficient storage capacity in which to write the audit logs, operating systems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operating system.</t>
    </r>
  </si>
  <si>
    <r>
      <rPr>
        <sz val="11"/>
        <color rgb="FF000000"/>
        <rFont val="Calibri"/>
      </rPr>
      <t>To verify the logging capacity is set to the maximum value of "4", enter the following command:</t>
    </r>
    <r>
      <rPr>
        <sz val="11"/>
        <color rgb="FF000000"/>
        <rFont val="Calibri"/>
      </rPr>
      <t xml:space="preserve">
</t>
    </r>
    <r>
      <rPr>
        <sz val="11"/>
        <color rgb="FF000000"/>
        <rFont val="Calibri"/>
      </rPr>
      <t>cli%  showsys -param</t>
    </r>
    <r>
      <rPr>
        <sz val="11"/>
        <color rgb="FF000000"/>
        <rFont val="Calibri"/>
      </rPr>
      <t xml:space="preserve">
</t>
    </r>
    <r>
      <rPr>
        <sz val="11"/>
        <color rgb="FF000000"/>
        <rFont val="Calibri"/>
      </rPr>
      <t>In the resulting list of configured parameters and values, if the following line does not appear, this is a finding.</t>
    </r>
    <r>
      <rPr>
        <sz val="11"/>
        <color rgb="FF000000"/>
        <rFont val="Calibri"/>
      </rPr>
      <t xml:space="preserve">
</t>
    </r>
    <r>
      <rPr>
        <sz val="11"/>
        <color rgb="FF000000"/>
        <rFont val="Calibri"/>
      </rPr>
      <t>cli%  EventLogSize : 4M</t>
    </r>
  </si>
  <si>
    <t>V-255283</t>
  </si>
  <si>
    <r>
      <rPr>
        <sz val="11"/>
        <rFont val="Calibri"/>
      </rPr>
      <t>The HPE 3PAR OS must record time stamps for audit records that can be mapped to Coordinated Universal Time (UTC) or Greenwich Mean Time (GMT).</t>
    </r>
  </si>
  <si>
    <r>
      <rPr>
        <sz val="11"/>
        <color rgb="FF000000"/>
        <rFont val="Calibri"/>
      </rPr>
      <t>Configure the time zone by first identifying the time zone indicator:</t>
    </r>
    <r>
      <rPr>
        <sz val="11"/>
        <color rgb="FF000000"/>
        <rFont val="Calibri"/>
      </rPr>
      <t xml:space="preserve">
</t>
    </r>
    <r>
      <rPr>
        <sz val="11"/>
        <color rgb="FF000000"/>
        <rFont val="Calibri"/>
      </rPr>
      <t>cli% setdate -tzlist</t>
    </r>
    <r>
      <rPr>
        <sz val="11"/>
        <color rgb="FF000000"/>
        <rFont val="Calibri"/>
      </rPr>
      <t xml:space="preserve">
</t>
    </r>
    <r>
      <rPr>
        <sz val="11"/>
        <color rgb="FF000000"/>
        <rFont val="Calibri"/>
      </rPr>
      <t>Then configure the timezone with:</t>
    </r>
    <r>
      <rPr>
        <sz val="11"/>
        <color rgb="FF000000"/>
        <rFont val="Calibri"/>
      </rPr>
      <t xml:space="preserve">
</t>
    </r>
    <r>
      <rPr>
        <sz val="11"/>
        <color rgb="FF000000"/>
        <rFont val="Calibri"/>
      </rPr>
      <t>cli% setdate -tz &lt;timezone identifier from above&gt;</t>
    </r>
    <r>
      <rPr>
        <sz val="11"/>
        <color rgb="FF000000"/>
        <rFont val="Calibri"/>
      </rPr>
      <t xml:space="preserve">
</t>
    </r>
    <r>
      <rPr>
        <sz val="11"/>
        <color rgb="FF000000"/>
        <rFont val="Calibri"/>
      </rPr>
      <t>If UTC is to be used, complete the operation with:</t>
    </r>
    <r>
      <rPr>
        <sz val="11"/>
        <color rgb="FF000000"/>
        <rFont val="Calibri"/>
      </rPr>
      <t xml:space="preserve">
</t>
    </r>
    <r>
      <rPr>
        <sz val="11"/>
        <color rgb="FF000000"/>
        <rFont val="Calibri"/>
      </rPr>
      <t>cli% setdate -tz Etc/UTC</t>
    </r>
    <r>
      <rPr>
        <sz val="11"/>
        <color rgb="FF000000"/>
        <rFont val="Calibri"/>
      </rPr>
      <t xml:space="preserve">
</t>
    </r>
    <r>
      <rPr>
        <sz val="11"/>
        <color rgb="FF000000"/>
        <rFont val="Calibri"/>
      </rPr>
      <t>Verify the timezone is set with:</t>
    </r>
    <r>
      <rPr>
        <sz val="11"/>
        <color rgb="FF000000"/>
        <rFont val="Calibri"/>
      </rPr>
      <t xml:space="preserve">
</t>
    </r>
    <r>
      <rPr>
        <sz val="11"/>
        <color rgb="FF000000"/>
        <rFont val="Calibri"/>
      </rPr>
      <t>cli% showdate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</si>
  <si>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operating system include date and time. Time is commonly expressed in UTC, a modern continuation of GMT, or local time with an offset from UTC.</t>
    </r>
  </si>
  <si>
    <r>
      <rPr>
        <sz val="11"/>
        <color rgb="FF000000"/>
        <rFont val="Calibri"/>
      </rPr>
      <t>To verify the time zone is configured, enter:</t>
    </r>
    <r>
      <rPr>
        <sz val="11"/>
        <color rgb="FF000000"/>
        <rFont val="Calibri"/>
      </rPr>
      <t xml:space="preserve">
</t>
    </r>
    <r>
      <rPr>
        <sz val="11"/>
        <color rgb="FF000000"/>
        <rFont val="Calibri"/>
      </rPr>
      <t>cli% showdate</t>
    </r>
    <r>
      <rPr>
        <sz val="11"/>
        <color rgb="FF000000"/>
        <rFont val="Calibri"/>
      </rPr>
      <t xml:space="preserve">
</t>
    </r>
    <r>
      <rPr>
        <sz val="11"/>
        <color rgb="FF000000"/>
        <rFont val="Calibri"/>
      </rPr>
      <t>If the time zone field is not configured, this is a finding.</t>
    </r>
  </si>
  <si>
    <t>V-255284</t>
  </si>
  <si>
    <r>
      <rPr>
        <sz val="11"/>
        <rFont val="Calibri"/>
      </rPr>
      <t>The HPE 3PAR OS must be configured to offload audit records onto a different system or media from the system being audited.</t>
    </r>
  </si>
  <si>
    <r>
      <rPr>
        <sz val="11"/>
        <color rgb="FF000000"/>
        <rFont val="Calibri"/>
      </rPr>
      <t>Configure the remote syslog host:</t>
    </r>
    <r>
      <rPr>
        <sz val="11"/>
        <color rgb="FF000000"/>
        <rFont val="Calibri"/>
      </rPr>
      <t xml:space="preserve">
</t>
    </r>
    <r>
      <rPr>
        <sz val="11"/>
        <color rgb="FF000000"/>
        <rFont val="Calibri"/>
      </rPr>
      <t>cli% setsys RemoteSyslogSecurityHost &lt;hostname&gt; &lt;address-spec&gt; [:port]</t>
    </r>
    <r>
      <rPr>
        <sz val="11"/>
        <color rgb="FF000000"/>
        <rFont val="Calibri"/>
      </rPr>
      <t xml:space="preserve">
</t>
    </r>
    <r>
      <rPr>
        <sz val="11"/>
        <color rgb="FF000000"/>
        <rFont val="Calibri"/>
      </rPr>
      <t>The hostname, and address are both required. If both IPv4 and IPv6 addresses are supplied, the IPv6 address must be enclosed in []. The default port is 6514 utilizing TLS.</t>
    </r>
    <r>
      <rPr>
        <sz val="11"/>
        <color rgb="FF000000"/>
        <rFont val="Calibri"/>
      </rPr>
      <t xml:space="preserve">
</t>
    </r>
    <r>
      <rPr>
        <sz val="11"/>
        <color rgb="FF000000"/>
        <rFont val="Calibri"/>
      </rPr>
      <t>Import the ca certificate that will have signed the syslog server:</t>
    </r>
    <r>
      <rPr>
        <sz val="11"/>
        <color rgb="FF000000"/>
        <rFont val="Calibri"/>
      </rPr>
      <t xml:space="preserve">
</t>
    </r>
    <r>
      <rPr>
        <sz val="11"/>
        <color rgb="FF000000"/>
        <rFont val="Calibri"/>
      </rPr>
      <t>cli% importcert syslog-sec-server -ca stdin</t>
    </r>
    <r>
      <rPr>
        <sz val="11"/>
        <color rgb="FF000000"/>
        <rFont val="Calibri"/>
      </rPr>
      <t xml:space="preserve">
</t>
    </r>
    <r>
      <rPr>
        <sz val="11"/>
        <color rgb="FF000000"/>
        <rFont val="Calibri"/>
      </rPr>
      <t>Copy and paste the PEM format of the appropriate CA as instructed.</t>
    </r>
    <r>
      <rPr>
        <sz val="11"/>
        <color rgb="FF000000"/>
        <rFont val="Calibri"/>
      </rPr>
      <t xml:space="preserve">
</t>
    </r>
    <r>
      <rPr>
        <sz val="11"/>
        <color rgb="FF000000"/>
        <rFont val="Calibri"/>
      </rPr>
      <t>Configure the system to utilize remote syslog:</t>
    </r>
    <r>
      <rPr>
        <sz val="11"/>
        <color rgb="FF000000"/>
        <rFont val="Calibri"/>
      </rPr>
      <t xml:space="preserve">
</t>
    </r>
    <r>
      <rPr>
        <sz val="11"/>
        <color rgb="FF000000"/>
        <rFont val="Calibri"/>
      </rPr>
      <t>cli% setsys RemoteSyslog 1</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</si>
  <si>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</si>
  <si>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 xml:space="preserve">Verify offloading of security syslog events with </t>
    </r>
    <r>
      <rPr>
        <sz val="11"/>
        <color rgb="FF000000"/>
        <rFont val="Calibri"/>
      </rPr>
      <t xml:space="preserve">
</t>
    </r>
    <r>
      <rPr>
        <sz val="11"/>
        <color rgb="FF000000"/>
        <rFont val="Calibri"/>
      </rPr>
      <t>cli% showsys -d</t>
    </r>
    <r>
      <rPr>
        <sz val="11"/>
        <color rgb="FF000000"/>
        <rFont val="Calibri"/>
      </rPr>
      <t xml:space="preserve">
</t>
    </r>
    <r>
      <rPr>
        <sz val="11"/>
        <color rgb="FF000000"/>
        <rFont val="Calibri"/>
      </rPr>
      <t>Find the output section "Remote Syslog Status".</t>
    </r>
    <r>
      <rPr>
        <sz val="11"/>
        <color rgb="FF000000"/>
        <rFont val="Calibri"/>
      </rPr>
      <t xml:space="preserve">
</t>
    </r>
    <r>
      <rPr>
        <sz val="11"/>
        <color rgb="FF000000"/>
        <rFont val="Calibri"/>
      </rPr>
      <t>If "Active" is not "1", this is a finding.</t>
    </r>
    <r>
      <rPr>
        <sz val="11"/>
        <color rgb="FF000000"/>
        <rFont val="Calibri"/>
      </rPr>
      <t xml:space="preserve">
</t>
    </r>
    <r>
      <rPr>
        <sz val="11"/>
        <color rgb="FF000000"/>
        <rFont val="Calibri"/>
      </rPr>
      <t>If "Security Server" is not defined, this is a finding.</t>
    </r>
    <r>
      <rPr>
        <sz val="11"/>
        <color rgb="FF000000"/>
        <rFont val="Calibri"/>
      </rPr>
      <t xml:space="preserve">
</t>
    </r>
    <r>
      <rPr>
        <sz val="11"/>
        <color rgb="FF000000"/>
        <rFont val="Calibri"/>
      </rPr>
      <t>If "Security Connection" is not "TLS", this is a finding.</t>
    </r>
  </si>
  <si>
    <t>V-255285</t>
  </si>
  <si>
    <r>
      <rPr>
        <sz val="11"/>
        <rFont val="Calibri"/>
      </rPr>
      <t>The HPE 3PAR OS must be configured to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</si>
  <si>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Set the communications encryption module into fips mode:</t>
    </r>
    <r>
      <rPr>
        <sz val="11"/>
        <color rgb="FF000000"/>
        <rFont val="Calibri"/>
      </rPr>
      <t xml:space="preserve">
</t>
    </r>
    <r>
      <rPr>
        <sz val="11"/>
        <color rgb="FF000000"/>
        <rFont val="Calibri"/>
      </rPr>
      <t>cli% controlsecurity fips enable</t>
    </r>
    <r>
      <rPr>
        <sz val="11"/>
        <color rgb="FF000000"/>
        <rFont val="Calibri"/>
      </rPr>
      <t xml:space="preserve">
</t>
    </r>
    <r>
      <rPr>
        <sz val="11"/>
        <color rgb="FF000000"/>
        <rFont val="Calibri"/>
      </rPr>
      <t>If the mission stores classified information, contact an authorized service provider to install and configure the licensed encryption feature.</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</si>
  <si>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The HPE 3PAR OS can be configured to use FIPS validated cryptographic methods for communications secrecy. It also has an encryption license feature that controls the handling of Self-Encrypting backend drives, which requires an authorized service provider for install and activation.</t>
    </r>
    <r>
      <rPr>
        <sz val="11"/>
        <color rgb="FF000000"/>
        <rFont val="Calibri"/>
      </rPr>
      <t xml:space="preserve">
</t>
    </r>
    <r>
      <rPr>
        <sz val="11"/>
        <color rgb="FF000000"/>
        <rFont val="Calibri"/>
      </rPr>
      <t>Satisfies: SRG-OS-000396-GPOS-00176, SRG-OS-000478-GPOS-00223</t>
    </r>
  </si>
  <si>
    <r>
      <rPr>
        <sz val="11"/>
        <color rgb="FF000000"/>
        <rFont val="Calibri"/>
      </rPr>
      <t>Verify the status of the FIPS communication library:</t>
    </r>
    <r>
      <rPr>
        <sz val="11"/>
        <color rgb="FF000000"/>
        <rFont val="Calibri"/>
      </rPr>
      <t xml:space="preserve">
</t>
    </r>
    <r>
      <rPr>
        <sz val="11"/>
        <color rgb="FF000000"/>
        <rFont val="Calibri"/>
      </rPr>
      <t>cli% controlsecurity fips status</t>
    </r>
    <r>
      <rPr>
        <sz val="11"/>
        <color rgb="FF000000"/>
        <rFont val="Calibri"/>
      </rPr>
      <t xml:space="preserve">
</t>
    </r>
    <r>
      <rPr>
        <sz val="11"/>
        <color rgb="FF000000"/>
        <rFont val="Calibri"/>
      </rPr>
      <t>If the line "FIPS Mode:" is not "Enabled", this is a finding.</t>
    </r>
    <r>
      <rPr>
        <sz val="11"/>
        <color rgb="FF000000"/>
        <rFont val="Calibri"/>
      </rPr>
      <t xml:space="preserve">
</t>
    </r>
    <r>
      <rPr>
        <sz val="11"/>
        <color rgb="FF000000"/>
        <rFont val="Calibri"/>
      </rPr>
      <t>If any of the service lines for CLI, EKM, LDAP, SNMP, SSH, or SYSLOG are Disabled, this is a finding.</t>
    </r>
    <r>
      <rPr>
        <sz val="11"/>
        <color rgb="FF000000"/>
        <rFont val="Calibri"/>
      </rPr>
      <t xml:space="preserve">
</t>
    </r>
    <r>
      <rPr>
        <sz val="11"/>
        <color rgb="FF000000"/>
        <rFont val="Calibri"/>
      </rPr>
      <t>If CIM, VASA, or WSAPI are "Disabled", and the mission requires any of these services, this is a finding.</t>
    </r>
    <r>
      <rPr>
        <sz val="11"/>
        <color rgb="FF000000"/>
        <rFont val="Calibri"/>
      </rPr>
      <t xml:space="preserve">
</t>
    </r>
    <r>
      <rPr>
        <sz val="11"/>
        <color rgb="FF000000"/>
        <rFont val="Calibri"/>
      </rPr>
      <t>Review the requirements by the Information Owner to determine if the system will store sensitive or classified information.</t>
    </r>
    <r>
      <rPr>
        <sz val="11"/>
        <color rgb="FF000000"/>
        <rFont val="Calibri"/>
      </rPr>
      <t xml:space="preserve">
</t>
    </r>
    <r>
      <rPr>
        <sz val="11"/>
        <color rgb="FF000000"/>
        <rFont val="Calibri"/>
      </rPr>
      <t>If the mission does not store sensitive, or classified information, the remainder of the check is not applicable.</t>
    </r>
    <r>
      <rPr>
        <sz val="11"/>
        <color rgb="FF000000"/>
        <rFont val="Calibri"/>
      </rPr>
      <t xml:space="preserve">
</t>
    </r>
    <r>
      <rPr>
        <sz val="11"/>
        <color rgb="FF000000"/>
        <rFont val="Calibri"/>
      </rPr>
      <t>If the mission stores classified data, check the status of backend drive encryption:</t>
    </r>
    <r>
      <rPr>
        <sz val="11"/>
        <color rgb="FF000000"/>
        <rFont val="Calibri"/>
      </rPr>
      <t xml:space="preserve">
</t>
    </r>
    <r>
      <rPr>
        <sz val="11"/>
        <color rgb="FF000000"/>
        <rFont val="Calibri"/>
      </rPr>
      <t>cli% controlencryption status</t>
    </r>
    <r>
      <rPr>
        <sz val="11"/>
        <color rgb="FF000000"/>
        <rFont val="Calibri"/>
      </rPr>
      <t xml:space="preserve">
</t>
    </r>
    <r>
      <rPr>
        <sz val="11"/>
        <color rgb="FF000000"/>
        <rFont val="Calibri"/>
      </rPr>
      <t>If Licensed, Enabled, or BackupSaved are "no", or the keystore is not EKM, this is a finding.</t>
    </r>
  </si>
  <si>
    <t>V-255286</t>
  </si>
  <si>
    <r>
      <rPr>
        <sz val="11"/>
        <rFont val="Calibri"/>
      </rPr>
      <t>The HPE 3PAR OS must map the authenticated identity to the user account for PKI-based authentication.</t>
    </r>
  </si>
  <si>
    <r>
      <rPr>
        <sz val="11"/>
        <color rgb="FF000000"/>
        <rFont val="Calibri"/>
      </rPr>
      <t>To configure the two factor authentication parameters (2fa) to support PKI based authentication/authorization:</t>
    </r>
    <r>
      <rPr>
        <sz val="11"/>
        <color rgb="FF000000"/>
        <rFont val="Calibri"/>
      </rPr>
      <t xml:space="preserve">
</t>
    </r>
    <r>
      <rPr>
        <sz val="11"/>
        <color rgb="FF000000"/>
        <rFont val="Calibri"/>
      </rPr>
      <t>cli% setauthparam -f ldap-2fa-cert-field &lt;name of certificate field containing user identity string&gt;</t>
    </r>
    <r>
      <rPr>
        <sz val="11"/>
        <color rgb="FF000000"/>
        <rFont val="Calibri"/>
      </rPr>
      <t xml:space="preserve">
</t>
    </r>
    <r>
      <rPr>
        <sz val="11"/>
        <color rgb="FF000000"/>
        <rFont val="Calibri"/>
      </rPr>
      <t>cli% setauthparam -f ldap-2fa-object-attr &lt;attribute in ldap object corresponding to cert field value&gt;</t>
    </r>
  </si>
  <si>
    <r>
      <rPr>
        <sz val="11"/>
        <color rgb="FF000000"/>
        <rFont val="Calibri"/>
      </rPr>
      <t>Without mapping the certificate used to authenticate to the user account, the ability to determine the identity of the individual user or group will not be available for forensic analysis.</t>
    </r>
    <r>
      <rPr>
        <sz val="11"/>
        <color rgb="FF000000"/>
        <rFont val="Calibri"/>
      </rPr>
      <t xml:space="preserve">
</t>
    </r>
    <r>
      <rPr>
        <sz val="11"/>
        <color rgb="FF000000"/>
        <rFont val="Calibri"/>
      </rPr>
      <t>PKI authentication is performed by the HPE 3PAR SSMC, and the authenticated user's identity is extracted from the certificate and forwarded to the HPE 3PAR OS over a mutually authenticated TLS channel. The HPE 3PAR OS then queries/authorizes the identity in the external Account Management system (LDAP/AD), and authorizes the individual as appropriate based on that. The ldap-2fa-cert-field is used to tell the SSMC which field to extract from the user certificate. The ldap-2fa-object-attr is used to search the account management system for an account with a matching attribute.</t>
    </r>
  </si>
  <si>
    <r>
      <rPr>
        <sz val="11"/>
        <color rgb="FF000000"/>
        <rFont val="Calibri"/>
      </rPr>
      <t>Verify that the two factor authentication (2fa) parameters are set:</t>
    </r>
    <r>
      <rPr>
        <sz val="11"/>
        <color rgb="FF000000"/>
        <rFont val="Calibri"/>
      </rPr>
      <t xml:space="preserve">
</t>
    </r>
    <r>
      <rPr>
        <sz val="11"/>
        <color rgb="FF000000"/>
        <rFont val="Calibri"/>
      </rPr>
      <t>cli% showauthparam</t>
    </r>
    <r>
      <rPr>
        <sz val="11"/>
        <color rgb="FF000000"/>
        <rFont val="Calibri"/>
      </rPr>
      <t xml:space="preserve">
</t>
    </r>
    <r>
      <rPr>
        <sz val="11"/>
        <color rgb="FF000000"/>
        <rFont val="Calibri"/>
      </rPr>
      <t xml:space="preserve">If there is an error, or the output does not contain the following, this is a finding. </t>
    </r>
    <r>
      <rPr>
        <sz val="11"/>
        <color rgb="FF000000"/>
        <rFont val="Calibri"/>
      </rPr>
      <t xml:space="preserve">
</t>
    </r>
    <r>
      <rPr>
        <sz val="11"/>
        <color rgb="FF000000"/>
        <rFont val="Calibri"/>
      </rPr>
      <t>ldap-2fa-cert-field &lt;fieldName&gt;</t>
    </r>
    <r>
      <rPr>
        <sz val="11"/>
        <color rgb="FF000000"/>
        <rFont val="Calibri"/>
      </rPr>
      <t xml:space="preserve">
</t>
    </r>
    <r>
      <rPr>
        <sz val="11"/>
        <color rgb="FF000000"/>
        <rFont val="Calibri"/>
      </rPr>
      <t>ldap-2fa-object-attr &lt;ldap object corresponding to cert field&gt;</t>
    </r>
  </si>
  <si>
    <t>V-255287</t>
  </si>
  <si>
    <r>
      <rPr>
        <sz val="11"/>
        <rFont val="Calibri"/>
      </rPr>
      <t>The HPE 3PAR OS must be configured to only allow the use of DOD PKI-established certificate authorities for authentication in the establishment of protected sessions to the operating system.</t>
    </r>
  </si>
  <si>
    <r>
      <rPr>
        <sz val="11"/>
        <color rgb="FF000000"/>
        <rFont val="Calibri"/>
      </rPr>
      <t>Create a CSR to be signed by an appropriate CA:</t>
    </r>
    <r>
      <rPr>
        <sz val="11"/>
        <color rgb="FF000000"/>
        <rFont val="Calibri"/>
      </rPr>
      <t xml:space="preserve">
</t>
    </r>
    <r>
      <rPr>
        <sz val="11"/>
        <color rgb="FF000000"/>
        <rFont val="Calibri"/>
      </rPr>
      <t>cli% createcert unified-server -csr -CN &lt;common name&gt; -SAN &lt;DNS:somednsname or  IP:someipaddress&gt;</t>
    </r>
    <r>
      <rPr>
        <sz val="11"/>
        <color rgb="FF000000"/>
        <rFont val="Calibri"/>
      </rPr>
      <t xml:space="preserve">
</t>
    </r>
    <r>
      <rPr>
        <sz val="11"/>
        <color rgb="FF000000"/>
        <rFont val="Calibri"/>
      </rPr>
      <t>Copy the output and give it to the CA for signing.</t>
    </r>
    <r>
      <rPr>
        <sz val="11"/>
        <color rgb="FF000000"/>
        <rFont val="Calibri"/>
      </rPr>
      <t xml:space="preserve">
</t>
    </r>
    <r>
      <rPr>
        <sz val="11"/>
        <color rgb="FF000000"/>
        <rFont val="Calibri"/>
      </rPr>
      <t>Install the root CA certificate bundle:</t>
    </r>
    <r>
      <rPr>
        <sz val="11"/>
        <color rgb="FF000000"/>
        <rFont val="Calibri"/>
      </rPr>
      <t xml:space="preserve">
</t>
    </r>
    <r>
      <rPr>
        <sz val="11"/>
        <color rgb="FF000000"/>
        <rFont val="Calibri"/>
      </rPr>
      <t>cli% importcert unified-server -ca stdin</t>
    </r>
    <r>
      <rPr>
        <sz val="11"/>
        <color rgb="FF000000"/>
        <rFont val="Calibri"/>
      </rPr>
      <t xml:space="preserve">
</t>
    </r>
    <r>
      <rPr>
        <sz val="11"/>
        <color rgb="FF000000"/>
        <rFont val="Calibri"/>
      </rPr>
      <t>Copy and paste the ca bundle contents as instructed.</t>
    </r>
    <r>
      <rPr>
        <sz val="11"/>
        <color rgb="FF000000"/>
        <rFont val="Calibri"/>
      </rPr>
      <t xml:space="preserve">
</t>
    </r>
    <r>
      <rPr>
        <sz val="11"/>
        <color rgb="FF000000"/>
        <rFont val="Calibri"/>
      </rPr>
      <t>Install the signed certificate from the ca:</t>
    </r>
    <r>
      <rPr>
        <sz val="11"/>
        <color rgb="FF000000"/>
        <rFont val="Calibri"/>
      </rPr>
      <t xml:space="preserve">
</t>
    </r>
    <r>
      <rPr>
        <sz val="11"/>
        <color rgb="FF000000"/>
        <rFont val="Calibri"/>
      </rPr>
      <t>cli% importcert unified-server stdin</t>
    </r>
    <r>
      <rPr>
        <sz val="11"/>
        <color rgb="FF000000"/>
        <rFont val="Calibri"/>
      </rPr>
      <t xml:space="preserve">
</t>
    </r>
    <r>
      <rPr>
        <sz val="11"/>
        <color rgb="FF000000"/>
        <rFont val="Calibri"/>
      </rPr>
      <t>Copy and paste the PEM format signed certificate contents as instructed.</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</si>
  <si>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The HPE 3PAR OS can be configured to use only defined CA(s) for specific purposes. There is no default set of CA certificates included in the product.</t>
    </r>
  </si>
  <si>
    <r>
      <rPr>
        <sz val="11"/>
        <color rgb="FF000000"/>
        <rFont val="Calibri"/>
      </rPr>
      <t>Check that a signed certificate and CA certificate have been imported:</t>
    </r>
    <r>
      <rPr>
        <sz val="11"/>
        <color rgb="FF000000"/>
        <rFont val="Calibri"/>
      </rPr>
      <t xml:space="preserve">
</t>
    </r>
    <r>
      <rPr>
        <sz val="11"/>
        <color rgb="FF000000"/>
        <rFont val="Calibri"/>
      </rPr>
      <t>cli% showcert -service unified-server</t>
    </r>
    <r>
      <rPr>
        <sz val="11"/>
        <color rgb="FF000000"/>
        <rFont val="Calibri"/>
      </rPr>
      <t xml:space="preserve">
</t>
    </r>
    <r>
      <rPr>
        <sz val="11"/>
        <color rgb="FF000000"/>
        <rFont val="Calibri"/>
      </rPr>
      <t>If the output does not contain DOD PKI certificates of at least two lines of output, one of type "cert" and one of type "rootca", this is a finding.</t>
    </r>
  </si>
  <si>
    <t>V-255288</t>
  </si>
  <si>
    <r>
      <rPr>
        <sz val="11"/>
        <rFont val="Calibri"/>
      </rPr>
      <t>The HPE 3PAR OS must provide automated mechanisms for supporting account management functions via AD.</t>
    </r>
  </si>
  <si>
    <r>
      <rPr>
        <sz val="11"/>
        <color rgb="FF000000"/>
        <rFont val="Calibri"/>
      </rPr>
      <t>Use this series of commands to configure AD:</t>
    </r>
    <r>
      <rPr>
        <sz val="11"/>
        <color rgb="FF000000"/>
        <rFont val="Calibri"/>
      </rPr>
      <t xml:space="preserve">
</t>
    </r>
    <r>
      <rPr>
        <sz val="11"/>
        <color rgb="FF000000"/>
        <rFont val="Calibri"/>
      </rPr>
      <t>cli% setauthparam -f ldap-type MSAD</t>
    </r>
    <r>
      <rPr>
        <sz val="11"/>
        <color rgb="FF000000"/>
        <rFont val="Calibri"/>
      </rPr>
      <t xml:space="preserve">
</t>
    </r>
    <r>
      <rPr>
        <sz val="11"/>
        <color rgb="FF000000"/>
        <rFont val="Calibri"/>
      </rPr>
      <t>cli%  setauthparam -f ldap-server        &lt;AD server IP address&gt;</t>
    </r>
    <r>
      <rPr>
        <sz val="11"/>
        <color rgb="FF000000"/>
        <rFont val="Calibri"/>
      </rPr>
      <t xml:space="preserve">
</t>
    </r>
    <r>
      <rPr>
        <sz val="11"/>
        <color rgb="FF000000"/>
        <rFont val="Calibri"/>
      </rPr>
      <t>cli% setauthparam -f binding            simple</t>
    </r>
    <r>
      <rPr>
        <sz val="11"/>
        <color rgb="FF000000"/>
        <rFont val="Calibri"/>
      </rPr>
      <t xml:space="preserve">
</t>
    </r>
    <r>
      <rPr>
        <sz val="11"/>
        <color rgb="FF000000"/>
        <rFont val="Calibri"/>
      </rPr>
      <t>cli% setauthparam -f ldap-StartTLS      require</t>
    </r>
    <r>
      <rPr>
        <sz val="11"/>
        <color rgb="FF000000"/>
        <rFont val="Calibri"/>
      </rPr>
      <t xml:space="preserve">
</t>
    </r>
    <r>
      <rPr>
        <sz val="11"/>
        <color rgb="FF000000"/>
        <rFont val="Calibri"/>
      </rPr>
      <t>cli% setauthparam -f kerberos-realm    &lt;kerberos realm, such as  WIN2K12FOREST.THISDOMAIN.COM&gt;</t>
    </r>
    <r>
      <rPr>
        <sz val="11"/>
        <color rgb="FF000000"/>
        <rFont val="Calibri"/>
      </rPr>
      <t xml:space="preserve">
</t>
    </r>
    <r>
      <rPr>
        <sz val="11"/>
        <color rgb="FF000000"/>
        <rFont val="Calibri"/>
      </rPr>
      <t>cli% setauthparam -f ldap-server-hn     &lt;fully qualified domain name of AD server, such as adserver.thisdomain.com&gt;</t>
    </r>
    <r>
      <rPr>
        <sz val="11"/>
        <color rgb="FF000000"/>
        <rFont val="Calibri"/>
      </rPr>
      <t xml:space="preserve">
</t>
    </r>
    <r>
      <rPr>
        <sz val="11"/>
        <color rgb="FF000000"/>
        <rFont val="Calibri"/>
      </rPr>
      <t>cli% setauthparam -f accounts-dn        CN=Users,DC=win2k12forest,DC=thisdomain,DC=com</t>
    </r>
    <r>
      <rPr>
        <sz val="11"/>
        <color rgb="FF000000"/>
        <rFont val="Calibri"/>
      </rPr>
      <t xml:space="preserve">
</t>
    </r>
    <r>
      <rPr>
        <sz val="11"/>
        <color rgb="FF000000"/>
        <rFont val="Calibri"/>
      </rPr>
      <t>cli% setauthparam -f user-dn-base       CN=Users,DC=win2k12forest,DC=thisdomain,DC=com</t>
    </r>
    <r>
      <rPr>
        <sz val="11"/>
        <color rgb="FF000000"/>
        <rFont val="Calibri"/>
      </rPr>
      <t xml:space="preserve">
</t>
    </r>
    <r>
      <rPr>
        <sz val="11"/>
        <color rgb="FF000000"/>
        <rFont val="Calibri"/>
      </rPr>
      <t>cli% setauthparam -f user-attr          WIN2K12FOREST\\</t>
    </r>
    <r>
      <rPr>
        <sz val="11"/>
        <color rgb="FF000000"/>
        <rFont val="Calibri"/>
      </rPr>
      <t xml:space="preserve">
</t>
    </r>
    <r>
      <rPr>
        <sz val="11"/>
        <color rgb="FF000000"/>
        <rFont val="Calibri"/>
      </rPr>
      <t>cli% setauthparam -f account-obj        user</t>
    </r>
    <r>
      <rPr>
        <sz val="11"/>
        <color rgb="FF000000"/>
        <rFont val="Calibri"/>
      </rPr>
      <t xml:space="preserve">
</t>
    </r>
    <r>
      <rPr>
        <sz val="11"/>
        <color rgb="FF000000"/>
        <rFont val="Calibri"/>
      </rPr>
      <t>cli% setauthparam -f account-name-attr  sAMAccountName</t>
    </r>
    <r>
      <rPr>
        <sz val="11"/>
        <color rgb="FF000000"/>
        <rFont val="Calibri"/>
      </rPr>
      <t xml:space="preserve">
</t>
    </r>
    <r>
      <rPr>
        <sz val="11"/>
        <color rgb="FF000000"/>
        <rFont val="Calibri"/>
      </rPr>
      <t>cli% setauthparam -f memberof-attr      memberOf</t>
    </r>
    <r>
      <rPr>
        <sz val="11"/>
        <color rgb="FF000000"/>
        <rFont val="Calibri"/>
      </rPr>
      <t xml:space="preserve">
</t>
    </r>
    <r>
      <rPr>
        <sz val="11"/>
        <color rgb="FF000000"/>
        <rFont val="Calibri"/>
      </rPr>
      <t>cli% setauthparam -f browse-map         "CN=&lt;customer-assigned name of browse role&gt;,CN=Users,DC=win2k12forest,DC=thisdomain,DC=com"</t>
    </r>
    <r>
      <rPr>
        <sz val="11"/>
        <color rgb="FF000000"/>
        <rFont val="Calibri"/>
      </rPr>
      <t xml:space="preserve">
</t>
    </r>
    <r>
      <rPr>
        <sz val="11"/>
        <color rgb="FF000000"/>
        <rFont val="Calibri"/>
      </rPr>
      <t>cli% setauthparam -f edit-map           "CN=&lt;customer-assigned name of edit role&gt;,CN=Users,DC=win2k12forest,DC=thisdomain,DC=com"</t>
    </r>
    <r>
      <rPr>
        <sz val="11"/>
        <color rgb="FF000000"/>
        <rFont val="Calibri"/>
      </rPr>
      <t xml:space="preserve">
</t>
    </r>
    <r>
      <rPr>
        <sz val="11"/>
        <color rgb="FF000000"/>
        <rFont val="Calibri"/>
      </rPr>
      <t>cli% setauthparam -f service-map        "CN=&lt;customer-assigned name of service role&gt;,CN=Users,DC=win2k12forest,DC=thisdomain,DC=com"</t>
    </r>
    <r>
      <rPr>
        <sz val="11"/>
        <color rgb="FF000000"/>
        <rFont val="Calibri"/>
      </rPr>
      <t xml:space="preserve">
</t>
    </r>
    <r>
      <rPr>
        <sz val="11"/>
        <color rgb="FF000000"/>
        <rFont val="Calibri"/>
      </rPr>
      <t>cli% setauthparam -f super-map          "CN=&lt;customer-assigned name of super role&gt;,CN=Users,DC=win2k12forest,DC=thisdomain,DC=com"</t>
    </r>
  </si>
  <si>
    <r>
      <rPr>
        <sz val="11"/>
        <color rgb="FF000000"/>
        <rFont val="Calibri"/>
      </rPr>
      <t>Enterprise environments make account management challenging and complex. A manual process for account management functions adds the risk of a potential oversight or other errors.</t>
    </r>
    <r>
      <rPr>
        <sz val="11"/>
        <color rgb="FF000000"/>
        <rFont val="Calibri"/>
      </rPr>
      <t xml:space="preserve">
</t>
    </r>
    <r>
      <rPr>
        <sz val="11"/>
        <color rgb="FF000000"/>
        <rFont val="Calibri"/>
      </rPr>
      <t>A comprehensive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automated mechanisms may reside within the operating system itself or may be offered by other infrastructure providing automated account management capabilities. Automated mechanisms may be composed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Assigning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r>
      <rPr>
        <sz val="11"/>
        <color rgb="FF000000"/>
        <rFont val="Calibri"/>
      </rPr>
      <t xml:space="preserve">
</t>
    </r>
    <r>
      <rPr>
        <sz val="11"/>
        <color rgb="FF000000"/>
        <rFont val="Calibri"/>
      </rPr>
      <t>The HPE 3PAR OS supports external account management via communication with LDAP-enabled technologies (OpenLDAP and Active Directory). Configuration is required to establish the external management relationship. Internally defined roles (SUPER, SERVICE, EDIT, BROWSE) are mapped to centrally defined user groups. Administrators attempting to log in are checked first against local accounts (for emergency purposes). If no local account exists, the central account management system is checked. Users that are successfully authenticated, are then checked for membership in the mapped groups to establish their authorization to access the system, if any, and at what role level.</t>
    </r>
    <r>
      <rPr>
        <sz val="11"/>
        <color rgb="FF000000"/>
        <rFont val="Calibri"/>
      </rPr>
      <t xml:space="preserve">
</t>
    </r>
    <r>
      <rPr>
        <sz val="11"/>
        <color rgb="FF000000"/>
        <rFont val="Calibri"/>
      </rPr>
      <t>Satisfies: SRG-OS-000001-GPOS-00001, SRG-OS-000042-GPOS-00021, SRG-OS-000104-GPOS-00051</t>
    </r>
  </si>
  <si>
    <r>
      <rPr>
        <sz val="11"/>
        <color rgb="FF000000"/>
        <rFont val="Calibri"/>
      </rPr>
      <t>Check with the Information Owner to verify if Active Directory will be used for Centralized Account Management.</t>
    </r>
    <r>
      <rPr>
        <sz val="11"/>
        <color rgb="FF000000"/>
        <rFont val="Calibri"/>
      </rPr>
      <t xml:space="preserve">
</t>
    </r>
    <r>
      <rPr>
        <sz val="11"/>
        <color rgb="FF000000"/>
        <rFont val="Calibri"/>
      </rPr>
      <t>If Active Directory will not be used, this requirement is not applicable.</t>
    </r>
    <r>
      <rPr>
        <sz val="11"/>
        <color rgb="FF000000"/>
        <rFont val="Calibri"/>
      </rPr>
      <t xml:space="preserve">
</t>
    </r>
    <r>
      <rPr>
        <sz val="11"/>
        <color rgb="FF000000"/>
        <rFont val="Calibri"/>
      </rPr>
      <t xml:space="preserve">Determine if the system is configured for Active Directory (AD). </t>
    </r>
    <r>
      <rPr>
        <sz val="11"/>
        <color rgb="FF000000"/>
        <rFont val="Calibri"/>
      </rPr>
      <t xml:space="preserve">
</t>
    </r>
    <r>
      <rPr>
        <sz val="11"/>
        <color rgb="FF000000"/>
        <rFont val="Calibri"/>
      </rPr>
      <t>Enter the command:</t>
    </r>
    <r>
      <rPr>
        <sz val="11"/>
        <color rgb="FF000000"/>
        <rFont val="Calibri"/>
      </rPr>
      <t xml:space="preserve">
</t>
    </r>
    <r>
      <rPr>
        <sz val="11"/>
        <color rgb="FF000000"/>
        <rFont val="Calibri"/>
      </rPr>
      <t>cli% showauthparam</t>
    </r>
    <r>
      <rPr>
        <sz val="11"/>
        <color rgb="FF000000"/>
        <rFont val="Calibri"/>
      </rPr>
      <t xml:space="preserve">
</t>
    </r>
    <r>
      <rPr>
        <sz val="11"/>
        <color rgb="FF000000"/>
        <rFont val="Calibri"/>
      </rPr>
      <t>If the result returns an error, or these fields of the output are not configured, this is a finding.</t>
    </r>
    <r>
      <rPr>
        <sz val="11"/>
        <color rgb="FF000000"/>
        <rFont val="Calibri"/>
      </rPr>
      <t xml:space="preserve">
</t>
    </r>
    <r>
      <rPr>
        <sz val="11"/>
        <color rgb="FF000000"/>
        <rFont val="Calibri"/>
      </rPr>
      <t xml:space="preserve">ldap-server              &lt;ip address of AD server&gt; </t>
    </r>
    <r>
      <rPr>
        <sz val="11"/>
        <color rgb="FF000000"/>
        <rFont val="Calibri"/>
      </rPr>
      <t xml:space="preserve">
</t>
    </r>
    <r>
      <rPr>
        <sz val="11"/>
        <color rgb="FF000000"/>
        <rFont val="Calibri"/>
      </rPr>
      <t>ldap-server-hn      &lt;host name of AD server&gt;</t>
    </r>
    <r>
      <rPr>
        <sz val="11"/>
        <color rgb="FF000000"/>
        <rFont val="Calibri"/>
      </rPr>
      <t xml:space="preserve">
</t>
    </r>
    <r>
      <rPr>
        <sz val="11"/>
        <color rgb="FF000000"/>
        <rFont val="Calibri"/>
      </rPr>
      <t>If the resulting Parameters include: group parameters</t>
    </r>
    <r>
      <rPr>
        <sz val="11"/>
        <color rgb="FF000000"/>
        <rFont val="Calibri"/>
      </rPr>
      <t xml:space="preserve">
</t>
    </r>
    <r>
      <rPr>
        <sz val="11"/>
        <color rgb="FF000000"/>
        <rFont val="Calibri"/>
      </rPr>
      <t>groups-dn</t>
    </r>
    <r>
      <rPr>
        <sz val="11"/>
        <color rgb="FF000000"/>
        <rFont val="Calibri"/>
      </rPr>
      <t xml:space="preserve">
</t>
    </r>
    <r>
      <rPr>
        <sz val="11"/>
        <color rgb="FF000000"/>
        <rFont val="Calibri"/>
      </rPr>
      <t>group-obj</t>
    </r>
    <r>
      <rPr>
        <sz val="11"/>
        <color rgb="FF000000"/>
        <rFont val="Calibri"/>
      </rPr>
      <t xml:space="preserve">
</t>
    </r>
    <r>
      <rPr>
        <sz val="11"/>
        <color rgb="FF000000"/>
        <rFont val="Calibri"/>
      </rPr>
      <t>group-name-attr</t>
    </r>
    <r>
      <rPr>
        <sz val="11"/>
        <color rgb="FF000000"/>
        <rFont val="Calibri"/>
      </rPr>
      <t xml:space="preserve">
</t>
    </r>
    <r>
      <rPr>
        <sz val="11"/>
        <color rgb="FF000000"/>
        <rFont val="Calibri"/>
      </rPr>
      <t>this requirement is not applicable.</t>
    </r>
    <r>
      <rPr>
        <sz val="11"/>
        <color rgb="FF000000"/>
        <rFont val="Calibri"/>
      </rPr>
      <t xml:space="preserve">
</t>
    </r>
    <r>
      <rPr>
        <sz val="11"/>
        <color rgb="FF000000"/>
        <rFont val="Calibri"/>
      </rPr>
      <t>Next, verify that the AD authentication is operational by entering the command</t>
    </r>
    <r>
      <rPr>
        <sz val="11"/>
        <color rgb="FF000000"/>
        <rFont val="Calibri"/>
      </rPr>
      <t xml:space="preserve">
</t>
    </r>
    <r>
      <rPr>
        <sz val="11"/>
        <color rgb="FF000000"/>
        <rFont val="Calibri"/>
      </rPr>
      <t>cli%  checkpassword  &lt;username&gt;</t>
    </r>
    <r>
      <rPr>
        <sz val="11"/>
        <color rgb="FF000000"/>
        <rFont val="Calibri"/>
      </rPr>
      <t xml:space="preserve">
</t>
    </r>
    <r>
      <rPr>
        <sz val="11"/>
        <color rgb="FF000000"/>
        <rFont val="Calibri"/>
      </rPr>
      <t>Enter the password for &lt;username&gt;</t>
    </r>
    <r>
      <rPr>
        <sz val="11"/>
        <color rgb="FF000000"/>
        <rFont val="Calibri"/>
      </rPr>
      <t xml:space="preserve">
</t>
    </r>
    <r>
      <rPr>
        <sz val="11"/>
        <color rgb="FF000000"/>
        <rFont val="Calibri"/>
      </rPr>
      <t>If the username and password used in checkpassword are known to be valid AD credentials, and the following text is NOT displayed at the end of the resulting output, this is a finding:</t>
    </r>
    <r>
      <rPr>
        <sz val="11"/>
        <color rgb="FF000000"/>
        <rFont val="Calibri"/>
      </rPr>
      <t xml:space="preserve">
</t>
    </r>
    <r>
      <rPr>
        <sz val="11"/>
        <color rgb="FF000000"/>
        <rFont val="Calibri"/>
      </rPr>
      <t>user &lt;username&gt;   is authenticated and authorized</t>
    </r>
    <r>
      <rPr>
        <sz val="11"/>
        <color rgb="FF000000"/>
        <rFont val="Calibri"/>
      </rPr>
      <t xml:space="preserve">
</t>
    </r>
    <r>
      <rPr>
        <sz val="11"/>
        <color rgb="FF000000"/>
        <rFont val="Calibri"/>
      </rPr>
      <t>Note: checkpassword will fail even if AD is properly configured, if the username and password are not entered correctly.</t>
    </r>
  </si>
  <si>
    <t>V-255289</t>
  </si>
  <si>
    <r>
      <rPr>
        <sz val="11"/>
        <rFont val="Calibri"/>
      </rPr>
      <t>The HPE 3PAR OS syslog-sec-client must be configured to perform mutual TLS authentication using a CA-signed client certificate.</t>
    </r>
  </si>
  <si>
    <r>
      <rPr>
        <sz val="11"/>
        <color rgb="FF000000"/>
        <rFont val="Calibri"/>
      </rPr>
      <t>Check with the Information Owner to verify that TLS mutual authentication is required by the remote syslog server.</t>
    </r>
    <r>
      <rPr>
        <sz val="11"/>
        <color rgb="FF000000"/>
        <rFont val="Calibri"/>
      </rPr>
      <t xml:space="preserve">
</t>
    </r>
    <r>
      <rPr>
        <sz val="11"/>
        <color rgb="FF000000"/>
        <rFont val="Calibri"/>
      </rPr>
      <t>If TLS mutual authentication is not required, this requirement is not applicable.</t>
    </r>
    <r>
      <rPr>
        <sz val="11"/>
        <color rgb="FF000000"/>
        <rFont val="Calibri"/>
      </rPr>
      <t xml:space="preserve">
</t>
    </r>
    <r>
      <rPr>
        <sz val="11"/>
        <color rgb="FF000000"/>
        <rFont val="Calibri"/>
      </rPr>
      <t>Create a CSR to be signed by an appropriate CA:</t>
    </r>
    <r>
      <rPr>
        <sz val="11"/>
        <color rgb="FF000000"/>
        <rFont val="Calibri"/>
      </rPr>
      <t xml:space="preserve">
</t>
    </r>
    <r>
      <rPr>
        <sz val="11"/>
        <color rgb="FF000000"/>
        <rFont val="Calibri"/>
      </rPr>
      <t>cli% createcert syslog-sec-client -csr -CN &lt;common name&gt; -SAN &lt;DNS:somednsname or IP:someipaddress&gt;</t>
    </r>
    <r>
      <rPr>
        <sz val="11"/>
        <color rgb="FF000000"/>
        <rFont val="Calibri"/>
      </rPr>
      <t xml:space="preserve">
</t>
    </r>
    <r>
      <rPr>
        <sz val="11"/>
        <color rgb="FF000000"/>
        <rFont val="Calibri"/>
      </rPr>
      <t>Copy the output and give it to the CA for signing.</t>
    </r>
    <r>
      <rPr>
        <sz val="11"/>
        <color rgb="FF000000"/>
        <rFont val="Calibri"/>
      </rPr>
      <t xml:space="preserve">
</t>
    </r>
    <r>
      <rPr>
        <sz val="11"/>
        <color rgb="FF000000"/>
        <rFont val="Calibri"/>
      </rPr>
      <t>Install the root CA certificate bundle:</t>
    </r>
    <r>
      <rPr>
        <sz val="11"/>
        <color rgb="FF000000"/>
        <rFont val="Calibri"/>
      </rPr>
      <t xml:space="preserve">
</t>
    </r>
    <r>
      <rPr>
        <sz val="11"/>
        <color rgb="FF000000"/>
        <rFont val="Calibri"/>
      </rPr>
      <t>cli% importcert syslog-sec-client -ca stdin</t>
    </r>
    <r>
      <rPr>
        <sz val="11"/>
        <color rgb="FF000000"/>
        <rFont val="Calibri"/>
      </rPr>
      <t xml:space="preserve">
</t>
    </r>
    <r>
      <rPr>
        <sz val="11"/>
        <color rgb="FF000000"/>
        <rFont val="Calibri"/>
      </rPr>
      <t>Copy and paste the ca bundle contents as instructed.</t>
    </r>
    <r>
      <rPr>
        <sz val="11"/>
        <color rgb="FF000000"/>
        <rFont val="Calibri"/>
      </rPr>
      <t xml:space="preserve">
</t>
    </r>
    <r>
      <rPr>
        <sz val="11"/>
        <color rgb="FF000000"/>
        <rFont val="Calibri"/>
      </rPr>
      <t>Install the signed certificate from the ca:</t>
    </r>
    <r>
      <rPr>
        <sz val="11"/>
        <color rgb="FF000000"/>
        <rFont val="Calibri"/>
      </rPr>
      <t xml:space="preserve">
</t>
    </r>
    <r>
      <rPr>
        <sz val="11"/>
        <color rgb="FF000000"/>
        <rFont val="Calibri"/>
      </rPr>
      <t>cli% importcert sysloc-sec-client stdin</t>
    </r>
    <r>
      <rPr>
        <sz val="11"/>
        <color rgb="FF000000"/>
        <rFont val="Calibri"/>
      </rPr>
      <t xml:space="preserve">
</t>
    </r>
    <r>
      <rPr>
        <sz val="11"/>
        <color rgb="FF000000"/>
        <rFont val="Calibri"/>
      </rPr>
      <t>Copy and paste the PEM format signed certificate contents as instructed.</t>
    </r>
    <r>
      <rPr>
        <sz val="11"/>
        <color rgb="FF000000"/>
        <rFont val="Calibri"/>
      </rPr>
      <t xml:space="preserve">
</t>
    </r>
    <r>
      <rPr>
        <sz val="11"/>
        <color rgb="FF000000"/>
        <rFont val="Calibri"/>
      </rPr>
      <t>The syslog-sec-client service will be restarted.</t>
    </r>
  </si>
  <si>
    <r>
      <rPr>
        <sz val="11"/>
        <color rgb="FF000000"/>
        <rFont val="Calibri"/>
      </rPr>
      <t>Check with the Information Owner to verify if Mutual Authentication is required by the syslog server.</t>
    </r>
    <r>
      <rPr>
        <sz val="11"/>
        <color rgb="FF000000"/>
        <rFont val="Calibri"/>
      </rPr>
      <t xml:space="preserve">
</t>
    </r>
    <r>
      <rPr>
        <sz val="11"/>
        <color rgb="FF000000"/>
        <rFont val="Calibri"/>
      </rPr>
      <t>If mutual TLS authentication is not required, this requirement is not applicable.</t>
    </r>
    <r>
      <rPr>
        <sz val="11"/>
        <color rgb="FF000000"/>
        <rFont val="Calibri"/>
      </rPr>
      <t xml:space="preserve">
</t>
    </r>
    <r>
      <rPr>
        <sz val="11"/>
        <color rgb="FF000000"/>
        <rFont val="Calibri"/>
      </rPr>
      <t>Check that a signed client certificate and CA certificate have been imported for the syslog-sec-client service:</t>
    </r>
    <r>
      <rPr>
        <sz val="11"/>
        <color rgb="FF000000"/>
        <rFont val="Calibri"/>
      </rPr>
      <t xml:space="preserve">
</t>
    </r>
    <r>
      <rPr>
        <sz val="11"/>
        <color rgb="FF000000"/>
        <rFont val="Calibri"/>
      </rPr>
      <t>cli% showcert -service syslog-sec-client</t>
    </r>
    <r>
      <rPr>
        <sz val="11"/>
        <color rgb="FF000000"/>
        <rFont val="Calibri"/>
      </rPr>
      <t xml:space="preserve">
</t>
    </r>
    <r>
      <rPr>
        <sz val="11"/>
        <color rgb="FF000000"/>
        <rFont val="Calibri"/>
      </rPr>
      <t>If the output does not contain DOD PKI certificates of at least two lines of output, one of type "cert" and one of type "rootca", this is a finding.</t>
    </r>
  </si>
  <si>
    <t>V-255290</t>
  </si>
  <si>
    <r>
      <rPr>
        <sz val="11"/>
        <rFont val="Calibri"/>
      </rPr>
      <t>The HPE 3PAR OS must be configured to disable nonessential Common Information Model services.</t>
    </r>
  </si>
  <si>
    <r>
      <rPr>
        <sz val="11"/>
        <color rgb="FF000000"/>
        <rFont val="Calibri"/>
      </rPr>
      <t>Verify with the Information Owner whether mission objectives require CIM functionality.</t>
    </r>
    <r>
      <rPr>
        <sz val="11"/>
        <color rgb="FF000000"/>
        <rFont val="Calibri"/>
      </rPr>
      <t xml:space="preserve">
</t>
    </r>
    <r>
      <rPr>
        <sz val="11"/>
        <color rgb="FF000000"/>
        <rFont val="Calibri"/>
      </rPr>
      <t>If CIM services functionality is not part of the mission requirements, stop and disable "cimserver":</t>
    </r>
    <r>
      <rPr>
        <sz val="11"/>
        <color rgb="FF000000"/>
        <rFont val="Calibri"/>
      </rPr>
      <t xml:space="preserve">
</t>
    </r>
    <r>
      <rPr>
        <sz val="11"/>
        <color rgb="FF000000"/>
        <rFont val="Calibri"/>
      </rPr>
      <t>cli% stopcim -f</t>
    </r>
    <r>
      <rPr>
        <sz val="11"/>
        <color rgb="FF000000"/>
        <rFont val="Calibri"/>
      </rPr>
      <t xml:space="preserve">
</t>
    </r>
    <r>
      <rPr>
        <sz val="11"/>
        <color rgb="FF000000"/>
        <rFont val="Calibri"/>
      </rPr>
      <t>cli%  setcim -f -http disable -https disable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</si>
  <si>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HPE 3PAR OS does not, by default, operate nonessential services. The Common Information Model services component must be configured for it to start. If it is not required by the mission, then it must be disabled.</t>
    </r>
  </si>
  <si>
    <r>
      <rPr>
        <sz val="11"/>
        <color rgb="FF000000"/>
        <rFont val="Calibri"/>
      </rPr>
      <t>Check with the Information Owner to verify if the mission objectives require CIM functionality.</t>
    </r>
    <r>
      <rPr>
        <sz val="11"/>
        <color rgb="FF000000"/>
        <rFont val="Calibri"/>
      </rPr>
      <t xml:space="preserve">
</t>
    </r>
    <r>
      <rPr>
        <sz val="11"/>
        <color rgb="FF000000"/>
        <rFont val="Calibri"/>
      </rPr>
      <t>If the mission requirements include CIM service capabilities, this requirement is not applicable.</t>
    </r>
    <r>
      <rPr>
        <sz val="11"/>
        <color rgb="FF000000"/>
        <rFont val="Calibri"/>
      </rPr>
      <t xml:space="preserve">
</t>
    </r>
    <r>
      <rPr>
        <sz val="11"/>
        <color rgb="FF000000"/>
        <rFont val="Calibri"/>
      </rPr>
      <t>If mission requirements do not include CIM, then verify the state of the CIM services capabilities on the array:</t>
    </r>
    <r>
      <rPr>
        <sz val="11"/>
        <color rgb="FF000000"/>
        <rFont val="Calibri"/>
      </rPr>
      <t xml:space="preserve">
</t>
    </r>
    <r>
      <rPr>
        <sz val="11"/>
        <color rgb="FF000000"/>
        <rFont val="Calibri"/>
      </rPr>
      <t>cli% showcim</t>
    </r>
    <r>
      <rPr>
        <sz val="11"/>
        <color rgb="FF000000"/>
        <rFont val="Calibri"/>
      </rPr>
      <t xml:space="preserve">
</t>
    </r>
    <r>
      <rPr>
        <sz val="11"/>
        <color rgb="FF000000"/>
        <rFont val="Calibri"/>
      </rPr>
      <t>If the service state is not "Disabled", this is a finding.</t>
    </r>
  </si>
  <si>
    <t>V-255291</t>
  </si>
  <si>
    <r>
      <rPr>
        <sz val="11"/>
        <rFont val="Calibri"/>
      </rPr>
      <t>The HPE 3PAR OS CIMserver process must be configured to use approved encryption and communications protocols to protect the confidentiality of remote access sessions.</t>
    </r>
  </si>
  <si>
    <r>
      <rPr>
        <sz val="11"/>
        <color rgb="FF000000"/>
        <rFont val="Calibri"/>
      </rPr>
      <t>Verify if CIMserver is configured to run.</t>
    </r>
    <r>
      <rPr>
        <sz val="11"/>
        <color rgb="FF000000"/>
        <rFont val="Calibri"/>
      </rPr>
      <t xml:space="preserve">
</t>
    </r>
    <r>
      <rPr>
        <sz val="11"/>
        <color rgb="FF000000"/>
        <rFont val="Calibri"/>
      </rPr>
      <t>Use the command:</t>
    </r>
    <r>
      <rPr>
        <sz val="11"/>
        <color rgb="FF000000"/>
        <rFont val="Calibri"/>
      </rPr>
      <t xml:space="preserve">
</t>
    </r>
    <r>
      <rPr>
        <sz val="11"/>
        <color rgb="FF000000"/>
        <rFont val="Calibri"/>
      </rPr>
      <t>"cli% showcim"</t>
    </r>
    <r>
      <rPr>
        <sz val="11"/>
        <color rgb="FF000000"/>
        <rFont val="Calibri"/>
      </rPr>
      <t xml:space="preserve">
</t>
    </r>
    <r>
      <rPr>
        <sz val="11"/>
        <color rgb="FF000000"/>
        <rFont val="Calibri"/>
      </rPr>
      <t>If the Server column shows "Disabled", this is not applicable.</t>
    </r>
    <r>
      <rPr>
        <sz val="11"/>
        <color rgb="FF000000"/>
        <rFont val="Calibri"/>
      </rPr>
      <t xml:space="preserve">
</t>
    </r>
    <r>
      <rPr>
        <sz val="11"/>
        <color rgb="FF000000"/>
        <rFont val="Calibri"/>
      </rPr>
      <t>Temporarily stop the server using the command: "cli% stopcim -f"</t>
    </r>
    <r>
      <rPr>
        <sz val="11"/>
        <color rgb="FF000000"/>
        <rFont val="Calibri"/>
      </rPr>
      <t xml:space="preserve">
</t>
    </r>
    <r>
      <rPr>
        <sz val="11"/>
        <color rgb="FF000000"/>
        <rFont val="Calibri"/>
      </rPr>
      <t xml:space="preserve">Disable the HTTP listener, and enable the HTTPS listener, using the command: </t>
    </r>
    <r>
      <rPr>
        <sz val="11"/>
        <color rgb="FF000000"/>
        <rFont val="Calibri"/>
      </rPr>
      <t xml:space="preserve">
</t>
    </r>
    <r>
      <rPr>
        <sz val="11"/>
        <color rgb="FF000000"/>
        <rFont val="Calibri"/>
      </rPr>
      <t>cli% setcim -http disable -https enable</t>
    </r>
    <r>
      <rPr>
        <sz val="11"/>
        <color rgb="FF000000"/>
        <rFont val="Calibri"/>
      </rPr>
      <t xml:space="preserve">
</t>
    </r>
    <r>
      <rPr>
        <sz val="11"/>
        <color rgb="FF000000"/>
        <rFont val="Calibri"/>
      </rPr>
      <t>Set the TLS policy to utilize only TLS1.2 with the following command:</t>
    </r>
    <r>
      <rPr>
        <sz val="11"/>
        <color rgb="FF000000"/>
        <rFont val="Calibri"/>
      </rPr>
      <t xml:space="preserve">
</t>
    </r>
    <r>
      <rPr>
        <sz val="11"/>
        <color rgb="FF000000"/>
        <rFont val="Calibri"/>
      </rPr>
      <t>cli% setcim -pol tls_strict</t>
    </r>
    <r>
      <rPr>
        <sz val="11"/>
        <color rgb="FF000000"/>
        <rFont val="Calibri"/>
      </rPr>
      <t xml:space="preserve">
</t>
    </r>
    <r>
      <rPr>
        <sz val="11"/>
        <color rgb="FF000000"/>
        <rFont val="Calibri"/>
      </rPr>
      <t>Restart the CIMserver using the command:</t>
    </r>
    <r>
      <rPr>
        <sz val="11"/>
        <color rgb="FF000000"/>
        <rFont val="Calibri"/>
      </rPr>
      <t xml:space="preserve">
</t>
    </r>
    <r>
      <rPr>
        <sz val="11"/>
        <color rgb="FF000000"/>
        <rFont val="Calibri"/>
      </rPr>
      <t>cli% startcim</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</si>
  <si>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The Common Information Model (CIM) protocol, and its associated Service Location Protocol (SLP) represent an additional, optional, management protocol for monitoring and controlling some aspects of the Storage Array. These settings limit the server to communications using TLS1.2.</t>
    </r>
    <r>
      <rPr>
        <sz val="11"/>
        <color rgb="FF000000"/>
        <rFont val="Calibri"/>
      </rPr>
      <t xml:space="preserve">
</t>
    </r>
    <r>
      <rPr>
        <sz val="11"/>
        <color rgb="FF000000"/>
        <rFont val="Calibri"/>
      </rPr>
      <t>Satisfies: SRG-OS-000033-GPOS-00014, SRG-OS-000096-GPOS-00050, SRG-OS-000112-GPOS-00057, SRG-OS-000074-GPOS-00042</t>
    </r>
  </si>
  <si>
    <r>
      <rPr>
        <sz val="11"/>
        <color rgb="FF000000"/>
        <rFont val="Calibri"/>
      </rPr>
      <t>If the mission does not require CIM functionality this requirement is not applicable.</t>
    </r>
    <r>
      <rPr>
        <sz val="11"/>
        <color rgb="FF000000"/>
        <rFont val="Calibri"/>
      </rPr>
      <t xml:space="preserve">
</t>
    </r>
    <r>
      <rPr>
        <sz val="11"/>
        <color rgb="FF000000"/>
        <rFont val="Calibri"/>
      </rPr>
      <t>Verify if CIMserver is configured to run.</t>
    </r>
    <r>
      <rPr>
        <sz val="11"/>
        <color rgb="FF000000"/>
        <rFont val="Calibri"/>
      </rPr>
      <t xml:space="preserve">
</t>
    </r>
    <r>
      <rPr>
        <sz val="11"/>
        <color rgb="FF000000"/>
        <rFont val="Calibri"/>
      </rPr>
      <t>Use the command:</t>
    </r>
    <r>
      <rPr>
        <sz val="11"/>
        <color rgb="FF000000"/>
        <rFont val="Calibri"/>
      </rPr>
      <t xml:space="preserve">
</t>
    </r>
    <r>
      <rPr>
        <sz val="11"/>
        <color rgb="FF000000"/>
        <rFont val="Calibri"/>
      </rPr>
      <t>"cli% showcim"</t>
    </r>
    <r>
      <rPr>
        <sz val="11"/>
        <color rgb="FF000000"/>
        <rFont val="Calibri"/>
      </rPr>
      <t xml:space="preserve">
</t>
    </r>
    <r>
      <rPr>
        <sz val="11"/>
        <color rgb="FF000000"/>
        <rFont val="Calibri"/>
      </rPr>
      <t>If the Server column shows "Disabled", this is not applicable.</t>
    </r>
    <r>
      <rPr>
        <sz val="11"/>
        <color rgb="FF000000"/>
        <rFont val="Calibri"/>
      </rPr>
      <t xml:space="preserve">
</t>
    </r>
    <r>
      <rPr>
        <sz val="11"/>
        <color rgb="FF000000"/>
        <rFont val="Calibri"/>
      </rPr>
      <t>If the HTTP column shows "Enabled", this is a finding.</t>
    </r>
    <r>
      <rPr>
        <sz val="11"/>
        <color rgb="FF000000"/>
        <rFont val="Calibri"/>
      </rPr>
      <t xml:space="preserve">
</t>
    </r>
    <r>
      <rPr>
        <sz val="11"/>
        <color rgb="FF000000"/>
        <rFont val="Calibri"/>
      </rPr>
      <t>If the HTTPS column shows "Disabled", this is a finding.</t>
    </r>
    <r>
      <rPr>
        <sz val="11"/>
        <color rgb="FF000000"/>
        <rFont val="Calibri"/>
      </rPr>
      <t xml:space="preserve">
</t>
    </r>
    <r>
      <rPr>
        <sz val="11"/>
        <color rgb="FF000000"/>
        <rFont val="Calibri"/>
      </rPr>
      <t>Use the command:</t>
    </r>
    <r>
      <rPr>
        <sz val="11"/>
        <color rgb="FF000000"/>
        <rFont val="Calibri"/>
      </rPr>
      <t xml:space="preserve">
</t>
    </r>
    <r>
      <rPr>
        <sz val="11"/>
        <color rgb="FF000000"/>
        <rFont val="Calibri"/>
      </rPr>
      <t>"cli% showcim -pol" to display advanced configuration policies.</t>
    </r>
    <r>
      <rPr>
        <sz val="11"/>
        <color rgb="FF000000"/>
        <rFont val="Calibri"/>
      </rPr>
      <t xml:space="preserve">
</t>
    </r>
    <r>
      <rPr>
        <sz val="11"/>
        <color rgb="FF000000"/>
        <rFont val="Calibri"/>
      </rPr>
      <t>If the output contains "no_tls_strict", this is a finding.</t>
    </r>
  </si>
  <si>
    <t>V-255292</t>
  </si>
  <si>
    <r>
      <rPr>
        <sz val="11"/>
        <rFont val="Calibri"/>
      </rPr>
      <t>The HPE 3PAR OS cimserver process must be properly configured to operate in FIPS mode in order to use mechanisms meeting the requirements of applicable federal laws, executive orders, directives, policies, regulations, standards, and guidance for authentication to a cryptographic module.</t>
    </r>
  </si>
  <si>
    <r>
      <rPr>
        <sz val="11"/>
        <color rgb="FF000000"/>
        <rFont val="Calibri"/>
      </rPr>
      <t>Stop the cimserver process:</t>
    </r>
    <r>
      <rPr>
        <sz val="11"/>
        <color rgb="FF000000"/>
        <rFont val="Calibri"/>
      </rPr>
      <t xml:space="preserve">
</t>
    </r>
    <r>
      <rPr>
        <sz val="11"/>
        <color rgb="FF000000"/>
        <rFont val="Calibri"/>
      </rPr>
      <t>cli% stopcim -f</t>
    </r>
    <r>
      <rPr>
        <sz val="11"/>
        <color rgb="FF000000"/>
        <rFont val="Calibri"/>
      </rPr>
      <t xml:space="preserve">
</t>
    </r>
    <r>
      <rPr>
        <sz val="11"/>
        <color rgb="FF000000"/>
        <rFont val="Calibri"/>
      </rPr>
      <t>Reconfigure the cimserver to use only HTTPS on TLSV1.2</t>
    </r>
    <r>
      <rPr>
        <sz val="11"/>
        <color rgb="FF000000"/>
        <rFont val="Calibri"/>
      </rPr>
      <t xml:space="preserve">
</t>
    </r>
    <r>
      <rPr>
        <sz val="11"/>
        <color rgb="FF000000"/>
        <rFont val="Calibri"/>
      </rPr>
      <t>cli% setcim -f -http disable</t>
    </r>
    <r>
      <rPr>
        <sz val="11"/>
        <color rgb="FF000000"/>
        <rFont val="Calibri"/>
      </rPr>
      <t xml:space="preserve">
</t>
    </r>
    <r>
      <rPr>
        <sz val="11"/>
        <color rgb="FF000000"/>
        <rFont val="Calibri"/>
      </rPr>
      <t>cli% setcim -f -https enable</t>
    </r>
    <r>
      <rPr>
        <sz val="11"/>
        <color rgb="FF000000"/>
        <rFont val="Calibri"/>
      </rPr>
      <t xml:space="preserve">
</t>
    </r>
    <r>
      <rPr>
        <sz val="11"/>
        <color rgb="FF000000"/>
        <rFont val="Calibri"/>
      </rPr>
      <t>cli% setcim -f -pol tls_strict</t>
    </r>
    <r>
      <rPr>
        <sz val="11"/>
        <color rgb="FF000000"/>
        <rFont val="Calibri"/>
      </rPr>
      <t xml:space="preserve">
</t>
    </r>
    <r>
      <rPr>
        <sz val="11"/>
        <color rgb="FF000000"/>
        <rFont val="Calibri"/>
      </rPr>
      <t>Restart the cimserver process:</t>
    </r>
    <r>
      <rPr>
        <sz val="11"/>
        <color rgb="FF000000"/>
        <rFont val="Calibri"/>
      </rPr>
      <t xml:space="preserve">
</t>
    </r>
    <r>
      <rPr>
        <sz val="11"/>
        <color rgb="FF000000"/>
        <rFont val="Calibri"/>
      </rPr>
      <t>cli% startcim -f</t>
    </r>
    <r>
      <rPr>
        <sz val="11"/>
        <color rgb="FF000000"/>
        <rFont val="Calibri"/>
      </rPr>
      <t xml:space="preserve">
</t>
    </r>
    <r>
      <rPr>
        <sz val="11"/>
        <color rgb="FF000000"/>
        <rFont val="Calibri"/>
      </rPr>
      <t xml:space="preserve">Wait up to five minutes for CIM to start up and verify it is Enabled/Active </t>
    </r>
    <r>
      <rPr>
        <sz val="11"/>
        <color rgb="FF000000"/>
        <rFont val="Calibri"/>
      </rPr>
      <t xml:space="preserve">
</t>
    </r>
    <r>
      <rPr>
        <sz val="11"/>
        <color rgb="FF000000"/>
        <rFont val="Calibri"/>
      </rPr>
      <t>cli% showcim</t>
    </r>
    <r>
      <rPr>
        <sz val="11"/>
        <color rgb="FF000000"/>
        <rFont val="Calibri"/>
      </rPr>
      <t xml:space="preserve">
</t>
    </r>
    <r>
      <rPr>
        <sz val="11"/>
        <color rgb="FF000000"/>
        <rFont val="Calibri"/>
      </rPr>
      <t>Once CIM is active, verify FIPS mode:</t>
    </r>
    <r>
      <rPr>
        <sz val="11"/>
        <color rgb="FF000000"/>
        <rFont val="Calibri"/>
      </rPr>
      <t xml:space="preserve">
</t>
    </r>
    <r>
      <rPr>
        <sz val="11"/>
        <color rgb="FF000000"/>
        <rFont val="Calibri"/>
      </rPr>
      <t>cli% controlsecurity fips status</t>
    </r>
    <r>
      <rPr>
        <sz val="11"/>
        <color rgb="FF000000"/>
        <rFont val="Calibri"/>
      </rPr>
      <t xml:space="preserve">
</t>
    </r>
    <r>
      <rPr>
        <sz val="11"/>
        <color rgb="FF000000"/>
        <rFont val="Calibri"/>
      </rPr>
      <t>If CIM is "Disabled", this is an error that requires a service escalation.</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</si>
  <si>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The HPE 3PAR OS cimserver utilizes a vendor-affirmed FIPS module and operates OpenSSL in FIPS mode when configured as described. If the service is not enabled in FIPS mode, it is incorrectly configured.</t>
    </r>
  </si>
  <si>
    <r>
      <rPr>
        <sz val="11"/>
        <color rgb="FF000000"/>
        <rFont val="Calibri"/>
      </rPr>
      <t>If the mission does not require CIM functionality, this requirement is not applicable.</t>
    </r>
    <r>
      <rPr>
        <sz val="11"/>
        <color rgb="FF000000"/>
        <rFont val="Calibri"/>
      </rPr>
      <t xml:space="preserve">
</t>
    </r>
    <r>
      <rPr>
        <sz val="11"/>
        <color rgb="FF000000"/>
        <rFont val="Calibri"/>
      </rPr>
      <t>Verify cim is configured:</t>
    </r>
    <r>
      <rPr>
        <sz val="11"/>
        <color rgb="FF000000"/>
        <rFont val="Calibri"/>
      </rPr>
      <t xml:space="preserve">
</t>
    </r>
    <r>
      <rPr>
        <sz val="11"/>
        <color rgb="FF000000"/>
        <rFont val="Calibri"/>
      </rPr>
      <t>cli% showcim</t>
    </r>
    <r>
      <rPr>
        <sz val="11"/>
        <color rgb="FF000000"/>
        <rFont val="Calibri"/>
      </rPr>
      <t xml:space="preserve">
</t>
    </r>
    <r>
      <rPr>
        <sz val="11"/>
        <color rgb="FF000000"/>
        <rFont val="Calibri"/>
      </rPr>
      <t>If there is an error, this is a finding.</t>
    </r>
    <r>
      <rPr>
        <sz val="11"/>
        <color rgb="FF000000"/>
        <rFont val="Calibri"/>
      </rPr>
      <t xml:space="preserve">
</t>
    </r>
    <r>
      <rPr>
        <sz val="11"/>
        <color rgb="FF000000"/>
        <rFont val="Calibri"/>
      </rPr>
      <t>If the output indicates the service is "Disabled", the state is "Inactive", HTTP is "Enabled", or HTTPS is "Disabled", this is a finding.</t>
    </r>
    <r>
      <rPr>
        <sz val="11"/>
        <color rgb="FF000000"/>
        <rFont val="Calibri"/>
      </rPr>
      <t xml:space="preserve">
</t>
    </r>
    <r>
      <rPr>
        <sz val="11"/>
        <color rgb="FF000000"/>
        <rFont val="Calibri"/>
      </rPr>
      <t>Check the FIPS status</t>
    </r>
    <r>
      <rPr>
        <sz val="11"/>
        <color rgb="FF000000"/>
        <rFont val="Calibri"/>
      </rPr>
      <t xml:space="preserve">
</t>
    </r>
    <r>
      <rPr>
        <sz val="11"/>
        <color rgb="FF000000"/>
        <rFont val="Calibri"/>
      </rPr>
      <t>cli% controlsecurity fips status</t>
    </r>
    <r>
      <rPr>
        <sz val="11"/>
        <color rgb="FF000000"/>
        <rFont val="Calibri"/>
      </rPr>
      <t xml:space="preserve">
</t>
    </r>
    <r>
      <rPr>
        <sz val="11"/>
        <color rgb="FF000000"/>
        <rFont val="Calibri"/>
      </rPr>
      <t>If there is an error, or CIM shows as "Disabled", this is a finding.</t>
    </r>
  </si>
  <si>
    <t>V-255293</t>
  </si>
  <si>
    <r>
      <rPr>
        <sz val="11"/>
        <rFont val="Calibri"/>
      </rPr>
      <t>The HPE 3PAR OS must be configured to only use DOD PKI established certificate authorities for authentication in the establishment of protected sessions to the operating system with an External Key Manager.</t>
    </r>
  </si>
  <si>
    <r>
      <rPr>
        <sz val="11"/>
        <color rgb="FF000000"/>
        <rFont val="Calibri"/>
      </rPr>
      <t>Install the root CA certificate used to sign the EKM server’s certificate:</t>
    </r>
    <r>
      <rPr>
        <sz val="11"/>
        <color rgb="FF000000"/>
        <rFont val="Calibri"/>
      </rPr>
      <t xml:space="preserve">
</t>
    </r>
    <r>
      <rPr>
        <sz val="11"/>
        <color rgb="FF000000"/>
        <rFont val="Calibri"/>
      </rPr>
      <t>cli% importcert ekm-server -ca stdin</t>
    </r>
    <r>
      <rPr>
        <sz val="11"/>
        <color rgb="FF000000"/>
        <rFont val="Calibri"/>
      </rPr>
      <t xml:space="preserve">
</t>
    </r>
    <r>
      <rPr>
        <sz val="11"/>
        <color rgb="FF000000"/>
        <rFont val="Calibri"/>
      </rPr>
      <t>Copy and paste the PEM format certificate contents as instructed.</t>
    </r>
    <r>
      <rPr>
        <sz val="11"/>
        <color rgb="FF000000"/>
        <rFont val="Calibri"/>
      </rPr>
      <t xml:space="preserve">
</t>
    </r>
    <r>
      <rPr>
        <sz val="11"/>
        <color rgb="FF000000"/>
        <rFont val="Calibri"/>
      </rPr>
      <t>The fipsvr process will be restarted.</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</si>
  <si>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The HPE 3PAR OS can be configured to  use only defined CA(s) for specific purposes. There is no default set of CA certificates included in the product.</t>
    </r>
  </si>
  <si>
    <r>
      <rPr>
        <sz val="11"/>
        <color rgb="FF000000"/>
        <rFont val="Calibri"/>
      </rPr>
      <t>Check that a signed client certificate and CA certificate have been imported for the ekm-server service:</t>
    </r>
    <r>
      <rPr>
        <sz val="11"/>
        <color rgb="FF000000"/>
        <rFont val="Calibri"/>
      </rPr>
      <t xml:space="preserve">
</t>
    </r>
    <r>
      <rPr>
        <sz val="11"/>
        <color rgb="FF000000"/>
        <rFont val="Calibri"/>
      </rPr>
      <t>cli% showcert -service ekm-server</t>
    </r>
    <r>
      <rPr>
        <sz val="11"/>
        <color rgb="FF000000"/>
        <rFont val="Calibri"/>
      </rPr>
      <t xml:space="preserve">
</t>
    </r>
    <r>
      <rPr>
        <sz val="11"/>
        <color rgb="FF000000"/>
        <rFont val="Calibri"/>
      </rPr>
      <t>If the output does not contain DOD PKI certificates of at least two lines of output, one of type "cert" and one of type "rootca", this is a finding.</t>
    </r>
  </si>
  <si>
    <t>V-255294</t>
  </si>
  <si>
    <r>
      <rPr>
        <sz val="11"/>
        <rFont val="Calibri"/>
      </rPr>
      <t>The HPE 3PAR OS must be configured to disable nonessential VASA VVol services.</t>
    </r>
  </si>
  <si>
    <r>
      <rPr>
        <sz val="11"/>
        <color rgb="FF000000"/>
        <rFont val="Calibri"/>
      </rPr>
      <t>Verify with the Information Owner whether VASA VVol functionality is required by the mission objectives.</t>
    </r>
    <r>
      <rPr>
        <sz val="11"/>
        <color rgb="FF000000"/>
        <rFont val="Calibri"/>
      </rPr>
      <t xml:space="preserve">
</t>
    </r>
    <r>
      <rPr>
        <sz val="11"/>
        <color rgb="FF000000"/>
        <rFont val="Calibri"/>
      </rPr>
      <t>If the mission requires VASA VVol functionality, this requirement is not applicable.</t>
    </r>
    <r>
      <rPr>
        <sz val="11"/>
        <color rgb="FF000000"/>
        <rFont val="Calibri"/>
      </rPr>
      <t xml:space="preserve">
</t>
    </r>
    <r>
      <rPr>
        <sz val="11"/>
        <color rgb="FF000000"/>
        <rFont val="Calibri"/>
      </rPr>
      <t>If VASA VVol services functionality is not required by the mission, stop the VASA provider:</t>
    </r>
    <r>
      <rPr>
        <sz val="11"/>
        <color rgb="FF000000"/>
        <rFont val="Calibri"/>
      </rPr>
      <t xml:space="preserve">
</t>
    </r>
    <r>
      <rPr>
        <sz val="11"/>
        <color rgb="FF000000"/>
        <rFont val="Calibri"/>
      </rPr>
      <t>cli% stopvasa -f</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</si>
  <si>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HPE 3PAR OS does not, by default, operate nonessential services. The VASA VVol Provider service component must be configured for it to start. If it is not required by the mission, then it must be disabled.</t>
    </r>
  </si>
  <si>
    <r>
      <rPr>
        <sz val="11"/>
        <color rgb="FF000000"/>
        <rFont val="Calibri"/>
      </rPr>
      <t>Check with the Information Owner whether the mission objectives require VASA VVol functionality.</t>
    </r>
    <r>
      <rPr>
        <sz val="11"/>
        <color rgb="FF000000"/>
        <rFont val="Calibri"/>
      </rPr>
      <t xml:space="preserve">
</t>
    </r>
    <r>
      <rPr>
        <sz val="11"/>
        <color rgb="FF000000"/>
        <rFont val="Calibri"/>
      </rPr>
      <t>If the mission requirements include VASA VVol functionality, this requirement is not applicable.</t>
    </r>
    <r>
      <rPr>
        <sz val="11"/>
        <color rgb="FF000000"/>
        <rFont val="Calibri"/>
      </rPr>
      <t xml:space="preserve">
</t>
    </r>
    <r>
      <rPr>
        <sz val="11"/>
        <color rgb="FF000000"/>
        <rFont val="Calibri"/>
      </rPr>
      <t>If mission requirements do not include this functionality, verify the state of the VASA VVol services capabilities on the array:</t>
    </r>
    <r>
      <rPr>
        <sz val="11"/>
        <color rgb="FF000000"/>
        <rFont val="Calibri"/>
      </rPr>
      <t xml:space="preserve">
</t>
    </r>
    <r>
      <rPr>
        <sz val="11"/>
        <color rgb="FF000000"/>
        <rFont val="Calibri"/>
      </rPr>
      <t>cli% showvasa</t>
    </r>
    <r>
      <rPr>
        <sz val="11"/>
        <color rgb="FF000000"/>
        <rFont val="Calibri"/>
      </rPr>
      <t xml:space="preserve">
</t>
    </r>
    <r>
      <rPr>
        <sz val="11"/>
        <color rgb="FF000000"/>
        <rFont val="Calibri"/>
      </rPr>
      <t>If the state is "enabled", this is a finding.</t>
    </r>
  </si>
  <si>
    <t>V-255295</t>
  </si>
  <si>
    <r>
      <rPr>
        <sz val="11"/>
        <rFont val="Calibri"/>
      </rPr>
      <t>The HPE 3PAR OS WSAPI process must be configured to use approved encryption and communications protocols to protect the confidentiality of remote access sessions.</t>
    </r>
  </si>
  <si>
    <r>
      <rPr>
        <sz val="11"/>
        <color rgb="FF000000"/>
        <rFont val="Calibri"/>
      </rPr>
      <t>Verify if WSAPI is configured to run. Use the command:</t>
    </r>
    <r>
      <rPr>
        <sz val="11"/>
        <color rgb="FF000000"/>
        <rFont val="Calibri"/>
      </rPr>
      <t xml:space="preserve">
</t>
    </r>
    <r>
      <rPr>
        <sz val="11"/>
        <color rgb="FF000000"/>
        <rFont val="Calibri"/>
      </rPr>
      <t>cli% showwsapi -d</t>
    </r>
    <r>
      <rPr>
        <sz val="11"/>
        <color rgb="FF000000"/>
        <rFont val="Calibri"/>
      </rPr>
      <t xml:space="preserve">
</t>
    </r>
    <r>
      <rPr>
        <sz val="11"/>
        <color rgb="FF000000"/>
        <rFont val="Calibri"/>
      </rPr>
      <t>If "Service State" shows "Disabled", this is not applicable.</t>
    </r>
    <r>
      <rPr>
        <sz val="11"/>
        <color rgb="FF000000"/>
        <rFont val="Calibri"/>
      </rPr>
      <t xml:space="preserve">
</t>
    </r>
    <r>
      <rPr>
        <sz val="11"/>
        <color rgb="FF000000"/>
        <rFont val="Calibri"/>
      </rPr>
      <t>Temporarily stop the WSAPI server with the command:</t>
    </r>
    <r>
      <rPr>
        <sz val="11"/>
        <color rgb="FF000000"/>
        <rFont val="Calibri"/>
      </rPr>
      <t xml:space="preserve">
</t>
    </r>
    <r>
      <rPr>
        <sz val="11"/>
        <color rgb="FF000000"/>
        <rFont val="Calibri"/>
      </rPr>
      <t>cli% stopwsapi -f</t>
    </r>
    <r>
      <rPr>
        <sz val="11"/>
        <color rgb="FF000000"/>
        <rFont val="Calibri"/>
      </rPr>
      <t xml:space="preserve">
</t>
    </r>
    <r>
      <rPr>
        <sz val="11"/>
        <color rgb="FF000000"/>
        <rFont val="Calibri"/>
      </rPr>
      <t>To disable the HTTP listener, and enable the HTTPS listener, use the command:</t>
    </r>
    <r>
      <rPr>
        <sz val="11"/>
        <color rgb="FF000000"/>
        <rFont val="Calibri"/>
      </rPr>
      <t xml:space="preserve">
</t>
    </r>
    <r>
      <rPr>
        <sz val="11"/>
        <color rgb="FF000000"/>
        <rFont val="Calibri"/>
      </rPr>
      <t>cli% setwsapi -http disable -https enable</t>
    </r>
    <r>
      <rPr>
        <sz val="11"/>
        <color rgb="FF000000"/>
        <rFont val="Calibri"/>
      </rPr>
      <t xml:space="preserve">
</t>
    </r>
    <r>
      <rPr>
        <sz val="11"/>
        <color rgb="FF000000"/>
        <rFont val="Calibri"/>
      </rPr>
      <t>To set the TLS policy to TLSv1.2 only, use the command:</t>
    </r>
    <r>
      <rPr>
        <sz val="11"/>
        <color rgb="FF000000"/>
        <rFont val="Calibri"/>
      </rPr>
      <t xml:space="preserve">
</t>
    </r>
    <r>
      <rPr>
        <sz val="11"/>
        <color rgb="FF000000"/>
        <rFont val="Calibri"/>
      </rPr>
      <t>cli% setwsapi -pol tls_strict</t>
    </r>
    <r>
      <rPr>
        <sz val="11"/>
        <color rgb="FF000000"/>
        <rFont val="Calibri"/>
      </rPr>
      <t xml:space="preserve">
</t>
    </r>
    <r>
      <rPr>
        <sz val="11"/>
        <color rgb="FF000000"/>
        <rFont val="Calibri"/>
      </rPr>
      <t>Restart the server with the following command:</t>
    </r>
    <r>
      <rPr>
        <sz val="11"/>
        <color rgb="FF000000"/>
        <rFont val="Calibri"/>
      </rPr>
      <t xml:space="preserve">
</t>
    </r>
    <r>
      <rPr>
        <sz val="11"/>
        <color rgb="FF000000"/>
        <rFont val="Calibri"/>
      </rPr>
      <t>cli% startwsapi</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</si>
  <si>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The WSAPI provides an, optional, REST interface for programmatic monitoring and control of the array operations and configuration. These configuration settings confine the server to using only TLS1.2.</t>
    </r>
    <r>
      <rPr>
        <sz val="11"/>
        <color rgb="FF000000"/>
        <rFont val="Calibri"/>
      </rPr>
      <t xml:space="preserve">
</t>
    </r>
    <r>
      <rPr>
        <sz val="11"/>
        <color rgb="FF000000"/>
        <rFont val="Calibri"/>
      </rPr>
      <t>Satisfies: SRG-OS-000033-GPOS-00014, SRG-OS-000096-GPOS-00050, SRG-OS-000112-GPOS-00057, SRG-OS-000074-GPOS-00042</t>
    </r>
  </si>
  <si>
    <r>
      <rPr>
        <sz val="11"/>
        <color rgb="FF000000"/>
        <rFont val="Calibri"/>
      </rPr>
      <t>If the mission does not require WSAPI functionality, this requirement is not applicable.</t>
    </r>
    <r>
      <rPr>
        <sz val="11"/>
        <color rgb="FF000000"/>
        <rFont val="Calibri"/>
      </rPr>
      <t xml:space="preserve">
</t>
    </r>
    <r>
      <rPr>
        <sz val="11"/>
        <color rgb="FF000000"/>
        <rFont val="Calibri"/>
      </rPr>
      <t>Verify if WSAPI is configured to run.</t>
    </r>
    <r>
      <rPr>
        <sz val="11"/>
        <color rgb="FF000000"/>
        <rFont val="Calibri"/>
      </rPr>
      <t xml:space="preserve">
</t>
    </r>
    <r>
      <rPr>
        <sz val="11"/>
        <color rgb="FF000000"/>
        <rFont val="Calibri"/>
      </rPr>
      <t>Use the command:</t>
    </r>
    <r>
      <rPr>
        <sz val="11"/>
        <color rgb="FF000000"/>
        <rFont val="Calibri"/>
      </rPr>
      <t xml:space="preserve">
</t>
    </r>
    <r>
      <rPr>
        <sz val="11"/>
        <color rgb="FF000000"/>
        <rFont val="Calibri"/>
      </rPr>
      <t>cli% showwsapi -d</t>
    </r>
    <r>
      <rPr>
        <sz val="11"/>
        <color rgb="FF000000"/>
        <rFont val="Calibri"/>
      </rPr>
      <t xml:space="preserve">
</t>
    </r>
    <r>
      <rPr>
        <sz val="11"/>
        <color rgb="FF000000"/>
        <rFont val="Calibri"/>
      </rPr>
      <t>If "Service State" shows "Disabled", this is not applicable.</t>
    </r>
    <r>
      <rPr>
        <sz val="11"/>
        <color rgb="FF000000"/>
        <rFont val="Calibri"/>
      </rPr>
      <t xml:space="preserve">
</t>
    </r>
    <r>
      <rPr>
        <sz val="11"/>
        <color rgb="FF000000"/>
        <rFont val="Calibri"/>
      </rPr>
      <t>If "HTTP State" shows "Enabled", this is a finding.</t>
    </r>
    <r>
      <rPr>
        <sz val="11"/>
        <color rgb="FF000000"/>
        <rFont val="Calibri"/>
      </rPr>
      <t xml:space="preserve">
</t>
    </r>
    <r>
      <rPr>
        <sz val="11"/>
        <color rgb="FF000000"/>
        <rFont val="Calibri"/>
      </rPr>
      <t>If "HTTPS State" shows "Disabled", this is a finding.</t>
    </r>
    <r>
      <rPr>
        <sz val="11"/>
        <color rgb="FF000000"/>
        <rFont val="Calibri"/>
      </rPr>
      <t xml:space="preserve">
</t>
    </r>
    <r>
      <rPr>
        <sz val="11"/>
        <color rgb="FF000000"/>
        <rFont val="Calibri"/>
      </rPr>
      <t>If "Policy" contains "no_tls_strict", this is a finding.</t>
    </r>
  </si>
  <si>
    <t>V-255296</t>
  </si>
  <si>
    <r>
      <rPr>
        <sz val="11"/>
        <rFont val="Calibri"/>
      </rPr>
      <t>The HPE 3PAR OS WSAPI process must be properly configured to operate in FIPS mode in order to use mechanisms meeting the requirements of applicable federal laws, executive orders, directives, policies, regulations, standards, and guidance for authentication to a cryptographic module.</t>
    </r>
  </si>
  <si>
    <r>
      <rPr>
        <sz val="11"/>
        <color rgb="FF000000"/>
        <rFont val="Calibri"/>
      </rPr>
      <t>Stop the WSAPI process:</t>
    </r>
    <r>
      <rPr>
        <sz val="11"/>
        <color rgb="FF000000"/>
        <rFont val="Calibri"/>
      </rPr>
      <t xml:space="preserve">
</t>
    </r>
    <r>
      <rPr>
        <sz val="11"/>
        <color rgb="FF000000"/>
        <rFont val="Calibri"/>
      </rPr>
      <t>cli% stopwsapi -f</t>
    </r>
    <r>
      <rPr>
        <sz val="11"/>
        <color rgb="FF000000"/>
        <rFont val="Calibri"/>
      </rPr>
      <t xml:space="preserve">
</t>
    </r>
    <r>
      <rPr>
        <sz val="11"/>
        <color rgb="FF000000"/>
        <rFont val="Calibri"/>
      </rPr>
      <t>Reconfigure the WSAPI to use only HTTPS on TLSV1.2:</t>
    </r>
    <r>
      <rPr>
        <sz val="11"/>
        <color rgb="FF000000"/>
        <rFont val="Calibri"/>
      </rPr>
      <t xml:space="preserve">
</t>
    </r>
    <r>
      <rPr>
        <sz val="11"/>
        <color rgb="FF000000"/>
        <rFont val="Calibri"/>
      </rPr>
      <t>cli% setwsapi -f -http disable</t>
    </r>
    <r>
      <rPr>
        <sz val="11"/>
        <color rgb="FF000000"/>
        <rFont val="Calibri"/>
      </rPr>
      <t xml:space="preserve">
</t>
    </r>
    <r>
      <rPr>
        <sz val="11"/>
        <color rgb="FF000000"/>
        <rFont val="Calibri"/>
      </rPr>
      <t>cli% setwsapi -f -https enable</t>
    </r>
    <r>
      <rPr>
        <sz val="11"/>
        <color rgb="FF000000"/>
        <rFont val="Calibri"/>
      </rPr>
      <t xml:space="preserve">
</t>
    </r>
    <r>
      <rPr>
        <sz val="11"/>
        <color rgb="FF000000"/>
        <rFont val="Calibri"/>
      </rPr>
      <t>cli% setwsapi -f -pol tls_strict</t>
    </r>
    <r>
      <rPr>
        <sz val="11"/>
        <color rgb="FF000000"/>
        <rFont val="Calibri"/>
      </rPr>
      <t xml:space="preserve">
</t>
    </r>
    <r>
      <rPr>
        <sz val="11"/>
        <color rgb="FF000000"/>
        <rFont val="Calibri"/>
      </rPr>
      <t>Restart the WSAPI process:</t>
    </r>
    <r>
      <rPr>
        <sz val="11"/>
        <color rgb="FF000000"/>
        <rFont val="Calibri"/>
      </rPr>
      <t xml:space="preserve">
</t>
    </r>
    <r>
      <rPr>
        <sz val="11"/>
        <color rgb="FF000000"/>
        <rFont val="Calibri"/>
      </rPr>
      <t>cli% startwsapi -f</t>
    </r>
    <r>
      <rPr>
        <sz val="11"/>
        <color rgb="FF000000"/>
        <rFont val="Calibri"/>
      </rPr>
      <t xml:space="preserve">
</t>
    </r>
    <r>
      <rPr>
        <sz val="11"/>
        <color rgb="FF000000"/>
        <rFont val="Calibri"/>
      </rPr>
      <t>Wait up to five minutes for WSAPI to start up and verify it is Enabled/Active:</t>
    </r>
    <r>
      <rPr>
        <sz val="11"/>
        <color rgb="FF000000"/>
        <rFont val="Calibri"/>
      </rPr>
      <t xml:space="preserve">
</t>
    </r>
    <r>
      <rPr>
        <sz val="11"/>
        <color rgb="FF000000"/>
        <rFont val="Calibri"/>
      </rPr>
      <t>cli% showwsapi</t>
    </r>
    <r>
      <rPr>
        <sz val="11"/>
        <color rgb="FF000000"/>
        <rFont val="Calibri"/>
      </rPr>
      <t xml:space="preserve">
</t>
    </r>
    <r>
      <rPr>
        <sz val="11"/>
        <color rgb="FF000000"/>
        <rFont val="Calibri"/>
      </rPr>
      <t>Once WSAPI is active, verify FIPS mode:</t>
    </r>
    <r>
      <rPr>
        <sz val="11"/>
        <color rgb="FF000000"/>
        <rFont val="Calibri"/>
      </rPr>
      <t xml:space="preserve">
</t>
    </r>
    <r>
      <rPr>
        <sz val="11"/>
        <color rgb="FF000000"/>
        <rFont val="Calibri"/>
      </rPr>
      <t>cli% controlsecurity fips status</t>
    </r>
    <r>
      <rPr>
        <sz val="11"/>
        <color rgb="FF000000"/>
        <rFont val="Calibri"/>
      </rPr>
      <t xml:space="preserve">
</t>
    </r>
    <r>
      <rPr>
        <sz val="11"/>
        <color rgb="FF000000"/>
        <rFont val="Calibri"/>
      </rPr>
      <t>If WSAPI is "Disabled", this is an error that requires a service escalation.</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</si>
  <si>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The HPE 3PAR OS cimserver utilizes a vendor-affirmed FIPS module and operates OpenSSL in FIPS mode when configured as described. If the service is not enabled in FIPS mode it is incorrectly configured.</t>
    </r>
  </si>
  <si>
    <r>
      <rPr>
        <sz val="11"/>
        <color rgb="FF000000"/>
        <rFont val="Calibri"/>
      </rPr>
      <t>If the mission does not require WSAPI functionality, this requirement is not applicable.</t>
    </r>
    <r>
      <rPr>
        <sz val="11"/>
        <color rgb="FF000000"/>
        <rFont val="Calibri"/>
      </rPr>
      <t xml:space="preserve">
</t>
    </r>
    <r>
      <rPr>
        <sz val="11"/>
        <color rgb="FF000000"/>
        <rFont val="Calibri"/>
      </rPr>
      <t>Verify if WSAPI is configured to run.</t>
    </r>
    <r>
      <rPr>
        <sz val="11"/>
        <color rgb="FF000000"/>
        <rFont val="Calibri"/>
      </rPr>
      <t xml:space="preserve">
</t>
    </r>
    <r>
      <rPr>
        <sz val="11"/>
        <color rgb="FF000000"/>
        <rFont val="Calibri"/>
      </rPr>
      <t>Use the command:</t>
    </r>
    <r>
      <rPr>
        <sz val="11"/>
        <color rgb="FF000000"/>
        <rFont val="Calibri"/>
      </rPr>
      <t xml:space="preserve">
</t>
    </r>
    <r>
      <rPr>
        <sz val="11"/>
        <color rgb="FF000000"/>
        <rFont val="Calibri"/>
      </rPr>
      <t>cli% showwsapi -d</t>
    </r>
    <r>
      <rPr>
        <sz val="11"/>
        <color rgb="FF000000"/>
        <rFont val="Calibri"/>
      </rPr>
      <t xml:space="preserve">
</t>
    </r>
    <r>
      <rPr>
        <sz val="11"/>
        <color rgb="FF000000"/>
        <rFont val="Calibri"/>
      </rPr>
      <t>If "service State" shows "Disabled", this is not applicable.</t>
    </r>
    <r>
      <rPr>
        <sz val="11"/>
        <color rgb="FF000000"/>
        <rFont val="Calibri"/>
      </rPr>
      <t xml:space="preserve">
</t>
    </r>
    <r>
      <rPr>
        <sz val="11"/>
        <color rgb="FF000000"/>
        <rFont val="Calibri"/>
      </rPr>
      <t>If "HTTP State" shows "Enabled", this is a finding.</t>
    </r>
    <r>
      <rPr>
        <sz val="11"/>
        <color rgb="FF000000"/>
        <rFont val="Calibri"/>
      </rPr>
      <t xml:space="preserve">
</t>
    </r>
    <r>
      <rPr>
        <sz val="11"/>
        <color rgb="FF000000"/>
        <rFont val="Calibri"/>
      </rPr>
      <t>If "HTTPS State" shows "Disabled", this is a finding.</t>
    </r>
    <r>
      <rPr>
        <sz val="11"/>
        <color rgb="FF000000"/>
        <rFont val="Calibri"/>
      </rPr>
      <t xml:space="preserve">
</t>
    </r>
    <r>
      <rPr>
        <sz val="11"/>
        <color rgb="FF000000"/>
        <rFont val="Calibri"/>
      </rPr>
      <t>If "Policy" contains "no_tls_strict", this is a finding.</t>
    </r>
  </si>
  <si>
    <t>V-255297</t>
  </si>
  <si>
    <r>
      <rPr>
        <sz val="11"/>
        <rFont val="Calibri"/>
      </rPr>
      <t>The HPE 3PAR OS must be configured to perform mutual TLS authentication using a CA-signed client certificate when communicating with an External Key Manager.</t>
    </r>
  </si>
  <si>
    <r>
      <rPr>
        <sz val="11"/>
        <color rgb="FF000000"/>
        <rFont val="Calibri"/>
      </rPr>
      <t>Check with the Information Owner to verify that TLS mutual authentication is required by the EKM server.</t>
    </r>
    <r>
      <rPr>
        <sz val="11"/>
        <color rgb="FF000000"/>
        <rFont val="Calibri"/>
      </rPr>
      <t xml:space="preserve">
</t>
    </r>
    <r>
      <rPr>
        <sz val="11"/>
        <color rgb="FF000000"/>
        <rFont val="Calibri"/>
      </rPr>
      <t>If TLS mutual authentication is not required, this requirement is not applicable.</t>
    </r>
    <r>
      <rPr>
        <sz val="11"/>
        <color rgb="FF000000"/>
        <rFont val="Calibri"/>
      </rPr>
      <t xml:space="preserve">
</t>
    </r>
    <r>
      <rPr>
        <sz val="11"/>
        <color rgb="FF000000"/>
        <rFont val="Calibri"/>
      </rPr>
      <t>Create a CSR to be signed by an appropriate CA:</t>
    </r>
    <r>
      <rPr>
        <sz val="11"/>
        <color rgb="FF000000"/>
        <rFont val="Calibri"/>
      </rPr>
      <t xml:space="preserve">
</t>
    </r>
    <r>
      <rPr>
        <sz val="11"/>
        <color rgb="FF000000"/>
        <rFont val="Calibri"/>
      </rPr>
      <t>cli% createcert ekm-client -csr -CN &lt;common name&gt; -SAN &lt;DNS:somednsname or IP:someipaddress&gt;</t>
    </r>
    <r>
      <rPr>
        <sz val="11"/>
        <color rgb="FF000000"/>
        <rFont val="Calibri"/>
      </rPr>
      <t xml:space="preserve">
</t>
    </r>
    <r>
      <rPr>
        <sz val="11"/>
        <color rgb="FF000000"/>
        <rFont val="Calibri"/>
      </rPr>
      <t>Copy the output and give it to the CA for signing.</t>
    </r>
    <r>
      <rPr>
        <sz val="11"/>
        <color rgb="FF000000"/>
        <rFont val="Calibri"/>
      </rPr>
      <t xml:space="preserve">
</t>
    </r>
    <r>
      <rPr>
        <sz val="11"/>
        <color rgb="FF000000"/>
        <rFont val="Calibri"/>
      </rPr>
      <t>Install the root CA certificate bundle:</t>
    </r>
    <r>
      <rPr>
        <sz val="11"/>
        <color rgb="FF000000"/>
        <rFont val="Calibri"/>
      </rPr>
      <t xml:space="preserve">
</t>
    </r>
    <r>
      <rPr>
        <sz val="11"/>
        <color rgb="FF000000"/>
        <rFont val="Calibri"/>
      </rPr>
      <t>cli% importcert ekm-client -ca stdin</t>
    </r>
    <r>
      <rPr>
        <sz val="11"/>
        <color rgb="FF000000"/>
        <rFont val="Calibri"/>
      </rPr>
      <t xml:space="preserve">
</t>
    </r>
    <r>
      <rPr>
        <sz val="11"/>
        <color rgb="FF000000"/>
        <rFont val="Calibri"/>
      </rPr>
      <t>Copy and paste the ca bundle contents as instructed.</t>
    </r>
    <r>
      <rPr>
        <sz val="11"/>
        <color rgb="FF000000"/>
        <rFont val="Calibri"/>
      </rPr>
      <t xml:space="preserve">
</t>
    </r>
    <r>
      <rPr>
        <sz val="11"/>
        <color rgb="FF000000"/>
        <rFont val="Calibri"/>
      </rPr>
      <t>Install the signed certificate from the ca:</t>
    </r>
    <r>
      <rPr>
        <sz val="11"/>
        <color rgb="FF000000"/>
        <rFont val="Calibri"/>
      </rPr>
      <t xml:space="preserve">
</t>
    </r>
    <r>
      <rPr>
        <sz val="11"/>
        <color rgb="FF000000"/>
        <rFont val="Calibri"/>
      </rPr>
      <t>cli% importcert ekm-client stdin</t>
    </r>
    <r>
      <rPr>
        <sz val="11"/>
        <color rgb="FF000000"/>
        <rFont val="Calibri"/>
      </rPr>
      <t xml:space="preserve">
</t>
    </r>
    <r>
      <rPr>
        <sz val="11"/>
        <color rgb="FF000000"/>
        <rFont val="Calibri"/>
      </rPr>
      <t>Copy and paste the PEM format signed certificate contents as instructed.</t>
    </r>
    <r>
      <rPr>
        <sz val="11"/>
        <color rgb="FF000000"/>
        <rFont val="Calibri"/>
      </rPr>
      <t xml:space="preserve">
</t>
    </r>
    <r>
      <rPr>
        <sz val="11"/>
        <color rgb="FF000000"/>
        <rFont val="Calibri"/>
      </rPr>
      <t>The fipsvr process will be restarted.</t>
    </r>
  </si>
  <si>
    <r>
      <rPr>
        <sz val="11"/>
        <color rgb="FF000000"/>
        <rFont val="Calibri"/>
      </rPr>
      <t>Check with the Information Owner to verify if Mutual Authentication is required by the EKM server.</t>
    </r>
    <r>
      <rPr>
        <sz val="11"/>
        <color rgb="FF000000"/>
        <rFont val="Calibri"/>
      </rPr>
      <t xml:space="preserve">
</t>
    </r>
    <r>
      <rPr>
        <sz val="11"/>
        <color rgb="FF000000"/>
        <rFont val="Calibri"/>
      </rPr>
      <t>If mutual TLS authentication is not required, this requirement is not applicable.</t>
    </r>
    <r>
      <rPr>
        <sz val="11"/>
        <color rgb="FF000000"/>
        <rFont val="Calibri"/>
      </rPr>
      <t xml:space="preserve">
</t>
    </r>
    <r>
      <rPr>
        <sz val="11"/>
        <color rgb="FF000000"/>
        <rFont val="Calibri"/>
      </rPr>
      <t>Check that a signed client certificate and CA certificate have been imported for the ekm-client service:</t>
    </r>
    <r>
      <rPr>
        <sz val="11"/>
        <color rgb="FF000000"/>
        <rFont val="Calibri"/>
      </rPr>
      <t xml:space="preserve">
</t>
    </r>
    <r>
      <rPr>
        <sz val="11"/>
        <color rgb="FF000000"/>
        <rFont val="Calibri"/>
      </rPr>
      <t>cli% showcert -service ekm-client</t>
    </r>
    <r>
      <rPr>
        <sz val="11"/>
        <color rgb="FF000000"/>
        <rFont val="Calibri"/>
      </rPr>
      <t xml:space="preserve">
</t>
    </r>
    <r>
      <rPr>
        <sz val="11"/>
        <color rgb="FF000000"/>
        <rFont val="Calibri"/>
      </rPr>
      <t>If the output does not contain DOD PKI certificates of at least two lines of output, one of type "cert" and one of type "rootca", this is a finding.</t>
    </r>
  </si>
  <si>
    <t>V-255298</t>
  </si>
  <si>
    <r>
      <rPr>
        <sz val="11"/>
        <rFont val="Calibri"/>
      </rPr>
      <t>The HPE 3PAR OS must be configured to disable nonessential Remote Copy services.</t>
    </r>
  </si>
  <si>
    <r>
      <rPr>
        <sz val="11"/>
        <color rgb="FF000000"/>
        <rFont val="Calibri"/>
      </rPr>
      <t>Verify with the Information Owner that the mission objectives do not require remote copy.</t>
    </r>
    <r>
      <rPr>
        <sz val="11"/>
        <color rgb="FF000000"/>
        <rFont val="Calibri"/>
      </rPr>
      <t xml:space="preserve">
</t>
    </r>
    <r>
      <rPr>
        <sz val="11"/>
        <color rgb="FF000000"/>
        <rFont val="Calibri"/>
      </rPr>
      <t>If Remote Copy is not required by the mission, forcibly stop the functionality, and clear the configuration:</t>
    </r>
    <r>
      <rPr>
        <sz val="11"/>
        <color rgb="FF000000"/>
        <rFont val="Calibri"/>
      </rPr>
      <t xml:space="preserve">
</t>
    </r>
    <r>
      <rPr>
        <sz val="11"/>
        <color rgb="FF000000"/>
        <rFont val="Calibri"/>
      </rPr>
      <t>cli% stoprcopy -f -clear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</si>
  <si>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HPE 3PAR OS does not, by default, operate nonessential services. The Remote Copy services component must be configured for it to start. If it is not required by the mission, then it must be disabled.</t>
    </r>
  </si>
  <si>
    <r>
      <rPr>
        <sz val="11"/>
        <color rgb="FF000000"/>
        <rFont val="Calibri"/>
      </rPr>
      <t>Verify with the Information Owner that the mission objectives exclude Remote Copy functionality.</t>
    </r>
    <r>
      <rPr>
        <sz val="11"/>
        <color rgb="FF000000"/>
        <rFont val="Calibri"/>
      </rPr>
      <t xml:space="preserve">
</t>
    </r>
    <r>
      <rPr>
        <sz val="11"/>
        <color rgb="FF000000"/>
        <rFont val="Calibri"/>
      </rPr>
      <t>If Remote Copy is required by the mission, this requirement is not applicable.</t>
    </r>
    <r>
      <rPr>
        <sz val="11"/>
        <color rgb="FF000000"/>
        <rFont val="Calibri"/>
      </rPr>
      <t xml:space="preserve">
</t>
    </r>
    <r>
      <rPr>
        <sz val="11"/>
        <color rgb="FF000000"/>
        <rFont val="Calibri"/>
      </rPr>
      <t xml:space="preserve">If Remote Copy is not required by the mission, verify the state of RC functionality: </t>
    </r>
    <r>
      <rPr>
        <sz val="11"/>
        <color rgb="FF000000"/>
        <rFont val="Calibri"/>
      </rPr>
      <t xml:space="preserve">
</t>
    </r>
    <r>
      <rPr>
        <sz val="11"/>
        <color rgb="FF000000"/>
        <rFont val="Calibri"/>
      </rPr>
      <t>cli% showrcopy</t>
    </r>
    <r>
      <rPr>
        <sz val="11"/>
        <color rgb="FF000000"/>
        <rFont val="Calibri"/>
      </rPr>
      <t xml:space="preserve">
</t>
    </r>
    <r>
      <rPr>
        <sz val="11"/>
        <color rgb="FF000000"/>
        <rFont val="Calibri"/>
      </rPr>
      <t>If the output is an error and indicates the system is not licensed for Remote Copy, this is not a finding.</t>
    </r>
    <r>
      <rPr>
        <sz val="11"/>
        <color rgb="FF000000"/>
        <rFont val="Calibri"/>
      </rPr>
      <t xml:space="preserve">
</t>
    </r>
    <r>
      <rPr>
        <sz val="11"/>
        <color rgb="FF000000"/>
        <rFont val="Calibri"/>
      </rPr>
      <t>If the output indicates "Remote Copy is not configured for this system", this is not a finding.</t>
    </r>
    <r>
      <rPr>
        <sz val="11"/>
        <color rgb="FF000000"/>
        <rFont val="Calibri"/>
      </rPr>
      <t xml:space="preserve">
</t>
    </r>
    <r>
      <rPr>
        <sz val="11"/>
        <color rgb="FF000000"/>
        <rFont val="Calibri"/>
      </rPr>
      <t>If the output indicates any other status, this is a finding.</t>
    </r>
  </si>
  <si>
    <t>V-255299</t>
  </si>
  <si>
    <r>
      <rPr>
        <sz val="11"/>
        <rFont val="Calibri"/>
      </rPr>
      <t>The HPE 3PAR OS must be configured to only use DOD PKI established certificate authorities for authentication in the establishment of protected sessions to the operating system with a centralized account management server.</t>
    </r>
  </si>
  <si>
    <r>
      <rPr>
        <sz val="11"/>
        <color rgb="FF000000"/>
        <rFont val="Calibri"/>
      </rPr>
      <t>Install the root CA certificate used to sign the LDAP server’s certificate:</t>
    </r>
    <r>
      <rPr>
        <sz val="11"/>
        <color rgb="FF000000"/>
        <rFont val="Calibri"/>
      </rPr>
      <t xml:space="preserve">
</t>
    </r>
    <r>
      <rPr>
        <sz val="11"/>
        <color rgb="FF000000"/>
        <rFont val="Calibri"/>
      </rPr>
      <t>cli% importcert ldap -ca stdin</t>
    </r>
    <r>
      <rPr>
        <sz val="11"/>
        <color rgb="FF000000"/>
        <rFont val="Calibri"/>
      </rPr>
      <t xml:space="preserve">
</t>
    </r>
    <r>
      <rPr>
        <sz val="11"/>
        <color rgb="FF000000"/>
        <rFont val="Calibri"/>
      </rPr>
      <t>Copy and paste the PEM format certificate contents as instructed.</t>
    </r>
    <r>
      <rPr>
        <sz val="11"/>
        <color rgb="FF000000"/>
        <rFont val="Calibri"/>
      </rPr>
      <t xml:space="preserve">
</t>
    </r>
    <r>
      <rPr>
        <sz val="11"/>
        <color rgb="FF000000"/>
        <rFont val="Calibri"/>
      </rPr>
      <t>The fipsvr process will be restarted.</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</si>
  <si>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The HPE 3PAR OS can be configured to use only defined CA(s) for specific purposes. There is no default set of CA certificates included in the product.</t>
    </r>
  </si>
  <si>
    <r>
      <rPr>
        <sz val="11"/>
        <color rgb="FF000000"/>
        <rFont val="Calibri"/>
      </rPr>
      <t>Check that a signed client certificate and CA certificate have been imported for the ldap service:</t>
    </r>
    <r>
      <rPr>
        <sz val="11"/>
        <color rgb="FF000000"/>
        <rFont val="Calibri"/>
      </rPr>
      <t xml:space="preserve">
</t>
    </r>
    <r>
      <rPr>
        <sz val="11"/>
        <color rgb="FF000000"/>
        <rFont val="Calibri"/>
      </rPr>
      <t>cli% showcert -service ldap</t>
    </r>
    <r>
      <rPr>
        <sz val="11"/>
        <color rgb="FF000000"/>
        <rFont val="Calibri"/>
      </rPr>
      <t xml:space="preserve">
</t>
    </r>
    <r>
      <rPr>
        <sz val="11"/>
        <color rgb="FF000000"/>
        <rFont val="Calibri"/>
      </rPr>
      <t>If the output does not contain DOD PKI certificates of at least two lines of output, one of type "cert" and one of type "rootca",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</si>
  <si>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</si>
  <si>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</si>
  <si>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</si>
  <si>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</si>
  <si>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</si>
  <si>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</si>
  <si>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</si>
  <si>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</si>
  <si>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</si>
  <si>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</si>
  <si>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</si>
  <si>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</si>
  <si>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</si>
  <si>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</si>
  <si>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</si>
  <si>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</si>
  <si>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</si>
  <si>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</si>
  <si>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</si>
  <si>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</si>
  <si>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</si>
  <si>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</si>
  <si>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</si>
  <si>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</si>
  <si>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</si>
  <si>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</si>
  <si>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</si>
  <si>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</si>
  <si>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</si>
  <si>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HPE 3PAR Security Technical Implementation Guide Y24M07</t>
  </si>
  <si>
    <t>Developed By:</t>
  </si>
  <si>
    <t>HPE and Defense Information Systems Agency (DISA) for the US DoD</t>
  </si>
  <si>
    <t>Release Information:</t>
  </si>
  <si>
    <r>
      <rPr>
        <b/>
        <sz val="11"/>
        <color rgb="FF000000"/>
        <rFont val="Calibri"/>
      </rPr>
      <t>Version:</t>
    </r>
    <r>
      <rPr>
        <sz val="11"/>
        <color rgb="FF000000"/>
        <rFont val="Calibri"/>
      </rPr>
      <t xml:space="preserve"> Y24M07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63</t>
    </r>
  </si>
  <si>
    <t>Download Url:</t>
  </si>
  <si>
    <t>https://www.cyber.mil/stigs</t>
  </si>
  <si>
    <t>Guide Overview:</t>
  </si>
  <si>
    <r>
      <rPr>
        <sz val="11"/>
        <color rgb="FF000000"/>
        <rFont val="Calibri"/>
      </rPr>
      <t>The HPE 3PAR StoreServ OS Security Technical Implementation Guide (STIG) is published as a tool to improve the security of Department of Defense (DOD) information systems. This document is meant for use in conjunction with other STIGs, such as the Enclave, Network Infrastructure, Secure Remote Computing, and appropriate application STIGs. The HPE 3PAR StoreServ OS STIG comprises the following individual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HPE 3PAR StoreServ 3.3x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HPE 3PAR SSMC Operating System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HPE 3PAR SSMC Web Sever STIG.</t>
    </r>
  </si>
  <si>
    <t>Components:</t>
  </si>
  <si>
    <r>
      <rPr>
        <i/>
        <sz val="11"/>
        <color rgb="FF000000"/>
        <rFont val="Calibri"/>
      </rPr>
      <t>Title:</t>
    </r>
    <r>
      <rPr>
        <sz val="11"/>
        <color rgb="FF000000"/>
        <rFont val="Calibri"/>
      </rPr>
      <t xml:space="preserve"> HPE 3PAR SSMC Operating System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24 July 2024     </t>
    </r>
    <r>
      <rPr>
        <i/>
        <sz val="11"/>
        <color rgb="FF000000"/>
        <rFont val="Calibri"/>
      </rPr>
      <t>Recommendation Count:</t>
    </r>
    <r>
      <rPr>
        <sz val="11"/>
        <color rgb="FF000000"/>
        <rFont val="Calibri"/>
      </rPr>
      <t xml:space="preserve"> 14</t>
    </r>
  </si>
  <si>
    <r>
      <rPr>
        <i/>
        <sz val="11"/>
        <color rgb="FF000000"/>
        <rFont val="Calibri"/>
      </rPr>
      <t>Title:</t>
    </r>
    <r>
      <rPr>
        <sz val="11"/>
        <color rgb="FF000000"/>
        <rFont val="Calibri"/>
      </rPr>
      <t xml:space="preserve"> HPE 3PAR SSMC Web Server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24 July 2024     </t>
    </r>
    <r>
      <rPr>
        <i/>
        <sz val="11"/>
        <color rgb="FF000000"/>
        <rFont val="Calibri"/>
      </rPr>
      <t>Recommendation Count:</t>
    </r>
    <r>
      <rPr>
        <sz val="11"/>
        <color rgb="FF000000"/>
        <rFont val="Calibri"/>
      </rPr>
      <t xml:space="preserve"> 19</t>
    </r>
  </si>
  <si>
    <r>
      <rPr>
        <i/>
        <sz val="11"/>
        <color rgb="FF000000"/>
        <rFont val="Calibri"/>
      </rPr>
      <t>Title:</t>
    </r>
    <r>
      <rPr>
        <sz val="11"/>
        <color rgb="FF000000"/>
        <rFont val="Calibri"/>
      </rPr>
      <t xml:space="preserve"> HPE 3PAR StoreServ 3.3.x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24 July 2024     </t>
    </r>
    <r>
      <rPr>
        <i/>
        <sz val="11"/>
        <color rgb="FF000000"/>
        <rFont val="Calibri"/>
      </rPr>
      <t>Recommendation Count:</t>
    </r>
    <r>
      <rPr>
        <sz val="11"/>
        <color rgb="FF000000"/>
        <rFont val="Calibri"/>
      </rPr>
      <t xml:space="preserve"> 30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</si>
  <si>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</si>
  <si>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</si>
  <si>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</si>
  <si>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</si>
  <si>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</si>
  <si>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</si>
  <si>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</si>
  <si>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</si>
  <si>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</si>
  <si>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</si>
  <si>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</si>
  <si>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</si>
  <si>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</si>
  <si>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</si>
  <si>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</si>
  <si>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</si>
  <si>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</si>
  <si>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</si>
  <si>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</si>
  <si>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</si>
  <si>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</si>
  <si>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</si>
  <si>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HPE 3PAR Security Technical Implementation Guide Y24M07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</si>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</sst>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1A9-412A-9D9D-9096C85CDA2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1A9-412A-9D9D-9096C85CDA2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63</c:v>
                </c:pt>
              </c:numCache>
            </c:numRef>
          </c:val>
          <c:extLst>
            <c:ext xmlns:c16="http://schemas.microsoft.com/office/drawing/2014/chart" uri="{C3380CC4-5D6E-409C-BE32-E72D297353CC}">
              <c16:uniqueId val="{00000002-81A9-412A-9D9D-9096C85CDA2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SSMC Operating System</c:v>
                </c:pt>
                <c:pt idx="1">
                  <c:v>SSMC Web Server</c:v>
                </c:pt>
                <c:pt idx="2">
                  <c:v>StoreServ 3.3.x</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DBEE-4E05-B15D-240F8BB56D3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SSMC Operating System</c:v>
                </c:pt>
                <c:pt idx="1">
                  <c:v>SSMC Web Server</c:v>
                </c:pt>
                <c:pt idx="2">
                  <c:v>StoreServ 3.3.x</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DBEE-4E05-B15D-240F8BB56D3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SSMC Operating System</c:v>
                </c:pt>
                <c:pt idx="1">
                  <c:v>SSMC Web Server</c:v>
                </c:pt>
                <c:pt idx="2">
                  <c:v>StoreServ 3.3.x</c:v>
                </c:pt>
              </c:strCache>
            </c:strRef>
          </c:cat>
          <c:val>
            <c:numRef>
              <c:f>Dashboard!$E$29:$E$31</c:f>
              <c:numCache>
                <c:formatCode>General</c:formatCode>
                <c:ptCount val="3"/>
                <c:pt idx="0">
                  <c:v>14</c:v>
                </c:pt>
                <c:pt idx="1">
                  <c:v>19</c:v>
                </c:pt>
                <c:pt idx="2">
                  <c:v>30</c:v>
                </c:pt>
              </c:numCache>
            </c:numRef>
          </c:val>
          <c:extLst>
            <c:ext xmlns:c16="http://schemas.microsoft.com/office/drawing/2014/chart" uri="{C3380CC4-5D6E-409C-BE32-E72D297353CC}">
              <c16:uniqueId val="{00000002-DBEE-4E05-B15D-240F8BB56D3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8DB-4472-BB6A-C5CD3F9054D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8DB-4472-BB6A-C5CD3F9054D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63</c:v>
                </c:pt>
              </c:numCache>
            </c:numRef>
          </c:val>
          <c:extLst>
            <c:ext xmlns:c16="http://schemas.microsoft.com/office/drawing/2014/chart" uri="{C3380CC4-5D6E-409C-BE32-E72D297353CC}">
              <c16:uniqueId val="{00000002-68DB-4472-BB6A-C5CD3F9054D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6A3D-48D8-8B71-02DD3C565C3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6A3D-48D8-8B71-02DD3C565C3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10</c:v>
                </c:pt>
                <c:pt idx="1">
                  <c:v>51</c:v>
                </c:pt>
                <c:pt idx="2">
                  <c:v>2</c:v>
                </c:pt>
              </c:numCache>
            </c:numRef>
          </c:val>
          <c:extLst>
            <c:ext xmlns:c16="http://schemas.microsoft.com/office/drawing/2014/chart" uri="{C3380CC4-5D6E-409C-BE32-E72D297353CC}">
              <c16:uniqueId val="{00000002-6A3D-48D8-8B71-02DD3C565C3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11F-4D36-AC1F-86FF85E040A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11F-4D36-AC1F-86FF85E040A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63</c:v>
                </c:pt>
              </c:numCache>
            </c:numRef>
          </c:val>
          <c:extLst>
            <c:ext xmlns:c16="http://schemas.microsoft.com/office/drawing/2014/chart" uri="{C3380CC4-5D6E-409C-BE32-E72D297353CC}">
              <c16:uniqueId val="{00000002-A11F-4D36-AC1F-86FF85E040A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AC5-46DD-94DB-49A3DD1F7F0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AC5-46DD-94DB-49A3DD1F7F0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63</c:v>
                </c:pt>
              </c:numCache>
            </c:numRef>
          </c:val>
          <c:extLst>
            <c:ext xmlns:c16="http://schemas.microsoft.com/office/drawing/2014/chart" uri="{C3380CC4-5D6E-409C-BE32-E72D297353CC}">
              <c16:uniqueId val="{00000002-AAC5-46DD-94DB-49A3DD1F7F0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9A5-48EE-846E-05EF6996CF66}"/>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9A5-48EE-846E-05EF6996CF66}"/>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9A5-48EE-846E-05EF6996CF66}"/>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9A5-48EE-846E-05EF6996CF6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D07-41EB-8CFB-97BD03D7BF3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jkc3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gkuj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uoa4p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w00qh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lqf4l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ovvjh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pxx3n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iff2b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4">
  <autoFilter ref="A1:N6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334</v>
      </c>
    </row>
    <row r="3" spans="2:3" ht="15" customHeight="1" x14ac:dyDescent="0.35"/>
    <row r="4" spans="2:3" ht="58" x14ac:dyDescent="0.35">
      <c r="B4" s="20" t="s">
        <v>335</v>
      </c>
      <c r="C4" s="21" t="s">
        <v>336</v>
      </c>
    </row>
    <row r="5" spans="2:3" x14ac:dyDescent="0.35">
      <c r="C5" s="21" t="s">
        <v>337</v>
      </c>
    </row>
    <row r="6" spans="2:3" x14ac:dyDescent="0.35">
      <c r="C6" s="18" t="s">
        <v>338</v>
      </c>
    </row>
    <row r="7" spans="2:3" ht="10" customHeight="1" x14ac:dyDescent="0.35"/>
    <row r="8" spans="2:3" ht="232" x14ac:dyDescent="0.35">
      <c r="B8" s="22" t="s">
        <v>339</v>
      </c>
      <c r="C8" s="21" t="s">
        <v>340</v>
      </c>
    </row>
    <row r="9" spans="2:3" ht="10" customHeight="1" x14ac:dyDescent="0.35"/>
    <row r="10" spans="2:3" ht="35" customHeight="1" x14ac:dyDescent="0.35">
      <c r="B10" s="22" t="s">
        <v>341</v>
      </c>
      <c r="C10" s="21" t="s">
        <v>342</v>
      </c>
    </row>
    <row r="11" spans="2:3" ht="75" customHeight="1" x14ac:dyDescent="0.35">
      <c r="B11" s="18" t="s">
        <v>21</v>
      </c>
      <c r="C11" s="21" t="s">
        <v>343</v>
      </c>
    </row>
    <row r="12" spans="2:3" ht="47" customHeight="1" x14ac:dyDescent="0.35">
      <c r="B12" s="18" t="s">
        <v>21</v>
      </c>
      <c r="C12" s="21" t="s">
        <v>344</v>
      </c>
    </row>
    <row r="13" spans="2:3" ht="35" customHeight="1" x14ac:dyDescent="0.35">
      <c r="B13" s="18" t="s">
        <v>21</v>
      </c>
      <c r="C13" s="21" t="s">
        <v>345</v>
      </c>
    </row>
    <row r="14" spans="2:3" ht="32" customHeight="1" x14ac:dyDescent="0.35">
      <c r="B14" s="18" t="s">
        <v>21</v>
      </c>
      <c r="C14" s="21" t="s">
        <v>346</v>
      </c>
    </row>
    <row r="15" spans="2:3" ht="30" customHeight="1" x14ac:dyDescent="0.35">
      <c r="B15" s="18" t="s">
        <v>21</v>
      </c>
      <c r="C15" s="21" t="s">
        <v>347</v>
      </c>
    </row>
    <row r="16" spans="2:3" ht="10" customHeight="1" x14ac:dyDescent="0.35"/>
    <row r="17" spans="1:3" ht="145" customHeight="1" x14ac:dyDescent="0.35">
      <c r="B17" s="22" t="s">
        <v>348</v>
      </c>
      <c r="C17" s="21" t="s">
        <v>349</v>
      </c>
    </row>
    <row r="18" spans="1:3" ht="10" customHeight="1" x14ac:dyDescent="0.35"/>
    <row r="19" spans="1:3" ht="3" customHeight="1" x14ac:dyDescent="0.35">
      <c r="B19" s="23"/>
      <c r="C19" s="23"/>
    </row>
    <row r="20" spans="1:3" ht="12" customHeight="1" x14ac:dyDescent="0.35"/>
    <row r="21" spans="1:3" ht="35" customHeight="1" x14ac:dyDescent="0.35">
      <c r="A21" s="25"/>
      <c r="B21" s="26" t="s">
        <v>350</v>
      </c>
      <c r="C21" s="27" t="s">
        <v>351</v>
      </c>
    </row>
    <row r="22" spans="1:3" ht="18" customHeight="1" x14ac:dyDescent="0.35">
      <c r="A22" s="25"/>
      <c r="B22" s="25" t="s">
        <v>21</v>
      </c>
      <c r="C22" s="27" t="s">
        <v>352</v>
      </c>
    </row>
    <row r="23" spans="1:3" ht="18" customHeight="1" x14ac:dyDescent="0.35">
      <c r="A23" s="25"/>
      <c r="B23" s="25" t="s">
        <v>21</v>
      </c>
      <c r="C23" s="27" t="s">
        <v>353</v>
      </c>
    </row>
    <row r="24" spans="1:3" ht="18" customHeight="1" x14ac:dyDescent="0.35">
      <c r="A24" s="25"/>
      <c r="B24" s="25" t="s">
        <v>21</v>
      </c>
      <c r="C24" s="27" t="s">
        <v>354</v>
      </c>
    </row>
    <row r="25" spans="1:3" ht="18" customHeight="1" x14ac:dyDescent="0.35">
      <c r="A25" s="25"/>
      <c r="B25" s="25" t="s">
        <v>21</v>
      </c>
      <c r="C25" s="27" t="s">
        <v>355</v>
      </c>
    </row>
    <row r="26" spans="1:3" ht="18" customHeight="1" x14ac:dyDescent="0.35">
      <c r="A26" s="25"/>
      <c r="B26" s="25" t="s">
        <v>21</v>
      </c>
      <c r="C26" s="27" t="s">
        <v>356</v>
      </c>
    </row>
    <row r="27" spans="1:3" ht="18" customHeight="1" x14ac:dyDescent="0.35">
      <c r="A27" s="25"/>
      <c r="B27" s="25" t="s">
        <v>21</v>
      </c>
      <c r="C27" s="27" t="s">
        <v>357</v>
      </c>
    </row>
    <row r="28" spans="1:3" ht="18" customHeight="1" x14ac:dyDescent="0.35">
      <c r="A28" s="25"/>
      <c r="B28" s="25" t="s">
        <v>21</v>
      </c>
      <c r="C28" s="27" t="s">
        <v>358</v>
      </c>
    </row>
    <row r="29" spans="1:3" ht="18" customHeight="1" x14ac:dyDescent="0.35">
      <c r="A29" s="25"/>
      <c r="B29" s="25" t="s">
        <v>21</v>
      </c>
      <c r="C29" s="27" t="s">
        <v>359</v>
      </c>
    </row>
    <row r="30" spans="1:3" ht="44" customHeight="1" x14ac:dyDescent="0.35">
      <c r="A30" s="25"/>
      <c r="B30" s="25" t="s">
        <v>21</v>
      </c>
      <c r="C30" s="28" t="s">
        <v>360</v>
      </c>
    </row>
    <row r="31" spans="1:3" ht="10" customHeight="1" x14ac:dyDescent="0.35"/>
    <row r="32" spans="1:3" ht="3" customHeight="1" x14ac:dyDescent="0.35">
      <c r="B32" s="23"/>
      <c r="C32" s="23"/>
    </row>
    <row r="33" spans="2:3" ht="12" customHeight="1" x14ac:dyDescent="0.35"/>
    <row r="34" spans="2:3" ht="24" customHeight="1" x14ac:dyDescent="0.35">
      <c r="B34" s="29" t="s">
        <v>361</v>
      </c>
      <c r="C34" s="30" t="s">
        <v>362</v>
      </c>
    </row>
    <row r="35" spans="2:3" ht="18.5" x14ac:dyDescent="0.35">
      <c r="B35" s="29" t="s">
        <v>363</v>
      </c>
      <c r="C35" s="31" t="s">
        <v>364</v>
      </c>
    </row>
    <row r="36" spans="2:3" ht="27" customHeight="1" x14ac:dyDescent="0.35">
      <c r="B36" s="32" t="s">
        <v>365</v>
      </c>
      <c r="C36" s="24" t="s">
        <v>366</v>
      </c>
    </row>
    <row r="37" spans="2:3" x14ac:dyDescent="0.35">
      <c r="B37" s="29" t="s">
        <v>367</v>
      </c>
      <c r="C37" s="33" t="s">
        <v>368</v>
      </c>
    </row>
    <row r="38" spans="2:3" ht="10" customHeight="1" x14ac:dyDescent="0.35"/>
    <row r="39" spans="2:3" ht="116" x14ac:dyDescent="0.35">
      <c r="B39" s="29" t="s">
        <v>369</v>
      </c>
      <c r="C39" s="34" t="s">
        <v>370</v>
      </c>
    </row>
    <row r="40" spans="2:3" ht="10" customHeight="1" x14ac:dyDescent="0.35"/>
    <row r="41" spans="2:3" ht="20" customHeight="1" x14ac:dyDescent="0.35">
      <c r="B41" s="29" t="s">
        <v>371</v>
      </c>
      <c r="C41" s="35" t="s">
        <v>17</v>
      </c>
    </row>
    <row r="42" spans="2:3" ht="29" x14ac:dyDescent="0.35">
      <c r="C42" s="21" t="s">
        <v>372</v>
      </c>
    </row>
    <row r="43" spans="2:3" ht="10" customHeight="1" x14ac:dyDescent="0.35"/>
    <row r="44" spans="2:3" ht="20" customHeight="1" x14ac:dyDescent="0.35">
      <c r="C44" s="35" t="s">
        <v>94</v>
      </c>
    </row>
    <row r="45" spans="2:3" ht="29" x14ac:dyDescent="0.35">
      <c r="C45" s="21" t="s">
        <v>373</v>
      </c>
    </row>
    <row r="46" spans="2:3" ht="10" customHeight="1" x14ac:dyDescent="0.35"/>
    <row r="47" spans="2:3" ht="20" customHeight="1" x14ac:dyDescent="0.35">
      <c r="C47" s="35" t="s">
        <v>186</v>
      </c>
    </row>
    <row r="48" spans="2:3" ht="29" x14ac:dyDescent="0.35">
      <c r="C48" s="21" t="s">
        <v>374</v>
      </c>
    </row>
    <row r="49" spans="2:3" ht="10" customHeight="1" x14ac:dyDescent="0.35"/>
    <row r="50" spans="2:3" ht="43.5" x14ac:dyDescent="0.35">
      <c r="B50" s="29" t="s">
        <v>375</v>
      </c>
      <c r="C50" s="21" t="s">
        <v>376</v>
      </c>
    </row>
    <row r="51" spans="2:3" ht="10" customHeight="1" x14ac:dyDescent="0.35"/>
    <row r="52" spans="2:3" ht="15.5" x14ac:dyDescent="0.35">
      <c r="C52" s="36" t="s">
        <v>93</v>
      </c>
    </row>
    <row r="53" spans="2:3" ht="29" x14ac:dyDescent="0.35">
      <c r="C53" s="21" t="s">
        <v>377</v>
      </c>
    </row>
    <row r="54" spans="2:3" ht="10" customHeight="1" x14ac:dyDescent="0.35"/>
    <row r="55" spans="2:3" ht="15.5" x14ac:dyDescent="0.35">
      <c r="C55" s="37" t="s">
        <v>16</v>
      </c>
    </row>
    <row r="56" spans="2:3" ht="29" x14ac:dyDescent="0.35">
      <c r="C56" s="21" t="s">
        <v>378</v>
      </c>
    </row>
    <row r="57" spans="2:3" ht="10" customHeight="1" x14ac:dyDescent="0.35"/>
    <row r="58" spans="2:3" ht="15.5" x14ac:dyDescent="0.35">
      <c r="C58" s="38" t="s">
        <v>67</v>
      </c>
    </row>
    <row r="59" spans="2:3" ht="29" x14ac:dyDescent="0.35">
      <c r="C59" s="21" t="s">
        <v>379</v>
      </c>
    </row>
    <row r="60" spans="2:3" ht="10" customHeight="1" x14ac:dyDescent="0.35"/>
    <row r="61" spans="2:3" ht="3" customHeight="1" x14ac:dyDescent="0.35">
      <c r="B61" s="23"/>
      <c r="C61" s="23"/>
    </row>
    <row r="62" spans="2:3" ht="12" customHeight="1" x14ac:dyDescent="0.35"/>
    <row r="63" spans="2:3" ht="130.5" x14ac:dyDescent="0.35">
      <c r="B63" s="20" t="s">
        <v>380</v>
      </c>
      <c r="C63" s="21" t="s">
        <v>381</v>
      </c>
    </row>
    <row r="64" spans="2:3" ht="6" customHeight="1" x14ac:dyDescent="0.35"/>
    <row r="65" spans="2:3" ht="217.5" x14ac:dyDescent="0.35">
      <c r="C65" s="21" t="s">
        <v>382</v>
      </c>
    </row>
    <row r="66" spans="2:3" ht="6" customHeight="1" x14ac:dyDescent="0.35"/>
    <row r="67" spans="2:3" ht="43.5" x14ac:dyDescent="0.35">
      <c r="C67" s="21" t="s">
        <v>383</v>
      </c>
    </row>
    <row r="68" spans="2:3" ht="10" customHeight="1" x14ac:dyDescent="0.35"/>
    <row r="69" spans="2:3" ht="3" customHeight="1" x14ac:dyDescent="0.35">
      <c r="B69" s="23"/>
      <c r="C69" s="23"/>
    </row>
    <row r="70" spans="2:3" ht="12" customHeight="1" x14ac:dyDescent="0.35"/>
    <row r="71" spans="2:3" ht="145" x14ac:dyDescent="0.35">
      <c r="B71" s="20" t="s">
        <v>384</v>
      </c>
      <c r="C71" s="21" t="s">
        <v>385</v>
      </c>
    </row>
    <row r="72" spans="2:3" ht="6" customHeight="1" x14ac:dyDescent="0.35"/>
    <row r="73" spans="2:3" ht="203" x14ac:dyDescent="0.35">
      <c r="C73" s="21" t="s">
        <v>386</v>
      </c>
    </row>
    <row r="74" spans="2:3" ht="6" customHeight="1" x14ac:dyDescent="0.35"/>
    <row r="75" spans="2:3" ht="43.5" x14ac:dyDescent="0.35">
      <c r="C75" s="21" t="s">
        <v>387</v>
      </c>
    </row>
    <row r="76" spans="2:3" ht="10" customHeight="1" x14ac:dyDescent="0.35"/>
    <row r="77" spans="2:3" ht="3" customHeight="1" x14ac:dyDescent="0.35">
      <c r="B77" s="23"/>
      <c r="C77" s="23"/>
    </row>
    <row r="78" spans="2:3" ht="12" customHeight="1" x14ac:dyDescent="0.35"/>
    <row r="79" spans="2:3" ht="101.5" x14ac:dyDescent="0.35">
      <c r="B79" s="20" t="s">
        <v>388</v>
      </c>
      <c r="C79" s="21" t="s">
        <v>389</v>
      </c>
    </row>
    <row r="80" spans="2:3" ht="6" customHeight="1" x14ac:dyDescent="0.35"/>
    <row r="81" spans="2:3" ht="145" x14ac:dyDescent="0.35">
      <c r="C81" s="21" t="s">
        <v>390</v>
      </c>
    </row>
    <row r="82" spans="2:3" ht="6" customHeight="1" x14ac:dyDescent="0.35"/>
    <row r="83" spans="2:3" ht="43.5" x14ac:dyDescent="0.35">
      <c r="C83" s="21" t="s">
        <v>391</v>
      </c>
    </row>
    <row r="87" spans="2:3" ht="32" customHeight="1" x14ac:dyDescent="0.35">
      <c r="B87" s="81" t="s">
        <v>333</v>
      </c>
      <c r="C87" s="81"/>
    </row>
  </sheetData>
  <sheetProtection password="90EA" sheet="1"/>
  <mergeCells count="1">
    <mergeCell ref="B87:C87"/>
  </mergeCells>
  <hyperlinks>
    <hyperlink ref="C5" r:id="rId1" xr:uid="{00000000-0004-0000-0000-000000000000}"/>
    <hyperlink ref="C6" r:id="rId2" xr:uid="{00000000-0004-0000-0000-000001000000}"/>
    <hyperlink ref="C37" r:id="rId3" xr:uid="{00000000-0004-0000-0000-000002000000}"/>
    <hyperlink ref="B8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392</v>
      </c>
      <c r="C2" s="83"/>
      <c r="D2" s="83"/>
      <c r="E2" s="83"/>
      <c r="F2" s="83"/>
      <c r="G2" s="83"/>
      <c r="H2" s="83"/>
      <c r="I2" s="83"/>
    </row>
    <row r="4" spans="2:15" ht="18.5" x14ac:dyDescent="0.45">
      <c r="B4" s="40" t="s">
        <v>393</v>
      </c>
    </row>
    <row r="5" spans="2:15" x14ac:dyDescent="0.35">
      <c r="B5" s="42" t="s">
        <v>21</v>
      </c>
      <c r="C5" s="42" t="s">
        <v>394</v>
      </c>
      <c r="D5" s="42" t="s">
        <v>395</v>
      </c>
      <c r="F5" s="84" t="s">
        <v>396</v>
      </c>
      <c r="G5" s="84"/>
      <c r="H5" s="84"/>
      <c r="I5" s="85" t="s">
        <v>397</v>
      </c>
      <c r="J5" s="85"/>
      <c r="K5" s="85"/>
      <c r="L5" s="85"/>
      <c r="M5" s="85"/>
      <c r="N5" s="85"/>
      <c r="O5" s="85"/>
    </row>
    <row r="6" spans="2:15" x14ac:dyDescent="0.35">
      <c r="B6" s="48" t="s">
        <v>398</v>
      </c>
      <c r="C6" s="49">
        <v>63</v>
      </c>
      <c r="D6" s="50" t="s">
        <v>21</v>
      </c>
      <c r="F6" s="84" t="s">
        <v>399</v>
      </c>
      <c r="G6" s="84"/>
      <c r="H6" s="84"/>
      <c r="I6" s="86" t="s">
        <v>400</v>
      </c>
      <c r="J6" s="86"/>
      <c r="K6" s="86"/>
      <c r="L6" s="86"/>
      <c r="M6" s="86"/>
      <c r="N6" s="86"/>
      <c r="O6" s="86"/>
    </row>
    <row r="7" spans="2:15" x14ac:dyDescent="0.35">
      <c r="B7" s="51" t="s">
        <v>401</v>
      </c>
      <c r="C7" s="52">
        <f>C6-C8-C9</f>
        <v>63</v>
      </c>
      <c r="D7" s="53">
        <f>IF(C6&gt;0,C7/C6,0)</f>
        <v>1</v>
      </c>
      <c r="F7" s="84" t="s">
        <v>402</v>
      </c>
      <c r="G7" s="84"/>
      <c r="H7" s="84"/>
      <c r="I7" s="86" t="s">
        <v>400</v>
      </c>
      <c r="J7" s="86"/>
      <c r="K7" s="86"/>
      <c r="L7" s="86"/>
      <c r="M7" s="86"/>
      <c r="N7" s="86"/>
      <c r="O7" s="86"/>
    </row>
    <row r="8" spans="2:15" x14ac:dyDescent="0.35">
      <c r="B8" s="44" t="s">
        <v>403</v>
      </c>
      <c r="C8" s="45">
        <f>COUNTIF('Recommendations'!H:H,"Risk Accepted")</f>
        <v>0</v>
      </c>
      <c r="D8" s="46">
        <f>IF(C6&gt;0,C8/C6,0)</f>
        <v>0</v>
      </c>
      <c r="F8" s="84" t="s">
        <v>404</v>
      </c>
      <c r="G8" s="84"/>
      <c r="H8" s="84"/>
      <c r="I8" s="86" t="s">
        <v>400</v>
      </c>
      <c r="J8" s="86"/>
      <c r="K8" s="86"/>
      <c r="L8" s="86"/>
      <c r="M8" s="86"/>
      <c r="N8" s="86"/>
      <c r="O8" s="86"/>
    </row>
    <row r="9" spans="2:15" x14ac:dyDescent="0.35">
      <c r="B9" s="44" t="s">
        <v>405</v>
      </c>
      <c r="C9" s="45">
        <f>COUNTIF('Recommendations'!H:H,"N/A")</f>
        <v>0</v>
      </c>
      <c r="D9" s="46">
        <f>IF(C6&gt;0,C9/C6,0)</f>
        <v>0</v>
      </c>
      <c r="F9" s="84" t="s">
        <v>406</v>
      </c>
      <c r="G9" s="84"/>
      <c r="H9" s="84"/>
      <c r="I9" s="86" t="s">
        <v>400</v>
      </c>
      <c r="J9" s="86"/>
      <c r="K9" s="86"/>
      <c r="L9" s="86"/>
      <c r="M9" s="86"/>
      <c r="N9" s="86"/>
      <c r="O9" s="86"/>
    </row>
    <row r="12" spans="2:15" ht="18.5" x14ac:dyDescent="0.45">
      <c r="B12" s="40" t="s">
        <v>407</v>
      </c>
    </row>
    <row r="14" spans="2:15" x14ac:dyDescent="0.35">
      <c r="B14" s="54" t="s">
        <v>408</v>
      </c>
    </row>
    <row r="15" spans="2:15" x14ac:dyDescent="0.35">
      <c r="B15" s="42" t="s">
        <v>21</v>
      </c>
      <c r="C15" s="42" t="s">
        <v>409</v>
      </c>
      <c r="D15" s="42" t="s">
        <v>410</v>
      </c>
      <c r="E15" s="42" t="s">
        <v>411</v>
      </c>
      <c r="F15" s="42" t="s">
        <v>412</v>
      </c>
    </row>
    <row r="16" spans="2:15" x14ac:dyDescent="0.35">
      <c r="B16" s="44" t="s">
        <v>413</v>
      </c>
      <c r="C16" s="45">
        <f>COUNTIF('Recommendations'!M:M,"Resolved")</f>
        <v>0</v>
      </c>
      <c r="D16" s="45">
        <f>COUNTIF('Recommendations'!M:M,"Testing")</f>
        <v>0</v>
      </c>
      <c r="E16" s="45">
        <f>COUNTIF('Recommendations'!M:M,"Outstanding")</f>
        <v>63</v>
      </c>
      <c r="F16" s="45">
        <f>SUM(C16:E16)</f>
        <v>63</v>
      </c>
    </row>
    <row r="18" spans="2:6" x14ac:dyDescent="0.35">
      <c r="B18" s="54" t="s">
        <v>414</v>
      </c>
    </row>
    <row r="19" spans="2:6" x14ac:dyDescent="0.35">
      <c r="B19" s="55" t="s">
        <v>21</v>
      </c>
      <c r="C19" s="55" t="s">
        <v>409</v>
      </c>
      <c r="D19" s="55" t="s">
        <v>410</v>
      </c>
      <c r="E19" s="55" t="s">
        <v>411</v>
      </c>
      <c r="F19" s="55" t="s">
        <v>21</v>
      </c>
    </row>
    <row r="20" spans="2:6" x14ac:dyDescent="0.35">
      <c r="B20" s="44" t="s">
        <v>413</v>
      </c>
      <c r="C20" s="46">
        <f>IF(F16&gt;0, C16/F16, 0)</f>
        <v>0</v>
      </c>
      <c r="D20" s="46">
        <f>IF(F16&gt;0, D16/F16, 0)</f>
        <v>0</v>
      </c>
      <c r="E20" s="46">
        <f>IF(F16&gt;0, E16/F16, 0)</f>
        <v>1</v>
      </c>
      <c r="F20" s="47" t="s">
        <v>21</v>
      </c>
    </row>
    <row r="25" spans="2:6" ht="18.5" x14ac:dyDescent="0.45">
      <c r="B25" s="40" t="s">
        <v>415</v>
      </c>
    </row>
    <row r="27" spans="2:6" x14ac:dyDescent="0.35">
      <c r="B27" s="54" t="s">
        <v>408</v>
      </c>
    </row>
    <row r="28" spans="2:6" x14ac:dyDescent="0.35">
      <c r="B28" s="42" t="s">
        <v>3</v>
      </c>
      <c r="C28" s="42" t="s">
        <v>409</v>
      </c>
      <c r="D28" s="42" t="s">
        <v>410</v>
      </c>
      <c r="E28" s="42" t="s">
        <v>411</v>
      </c>
      <c r="F28" s="42" t="s">
        <v>412</v>
      </c>
    </row>
    <row r="29" spans="2:6" x14ac:dyDescent="0.35">
      <c r="B29" s="44" t="s">
        <v>17</v>
      </c>
      <c r="C29" s="45">
        <f>COUNTIFS('Recommendations'!D:D,"SSMC Operating System",'Recommendations'!M:M,"=Resolved")</f>
        <v>0</v>
      </c>
      <c r="D29" s="45">
        <f>COUNTIFS('Recommendations'!D:D,"=SSMC Operating System",'Recommendations'!M:M,"=Testing")</f>
        <v>0</v>
      </c>
      <c r="E29" s="45">
        <f>COUNTIFS('Recommendations'!D:D,"=SSMC Operating System",'Recommendations'!M:M,"=Outstanding")</f>
        <v>14</v>
      </c>
      <c r="F29" s="45">
        <f>SUM(C29:E29)</f>
        <v>14</v>
      </c>
    </row>
    <row r="30" spans="2:6" x14ac:dyDescent="0.35">
      <c r="B30" s="44" t="s">
        <v>94</v>
      </c>
      <c r="C30" s="45">
        <f>COUNTIFS('Recommendations'!D:D,"SSMC Web Server",'Recommendations'!M:M,"=Resolved")</f>
        <v>0</v>
      </c>
      <c r="D30" s="45">
        <f>COUNTIFS('Recommendations'!D:D,"=SSMC Web Server",'Recommendations'!M:M,"=Testing")</f>
        <v>0</v>
      </c>
      <c r="E30" s="45">
        <f>COUNTIFS('Recommendations'!D:D,"=SSMC Web Server",'Recommendations'!M:M,"=Outstanding")</f>
        <v>19</v>
      </c>
      <c r="F30" s="45">
        <f>SUM(C30:E30)</f>
        <v>19</v>
      </c>
    </row>
    <row r="31" spans="2:6" x14ac:dyDescent="0.35">
      <c r="B31" s="44" t="s">
        <v>186</v>
      </c>
      <c r="C31" s="45">
        <f>COUNTIFS('Recommendations'!D:D,"StoreServ 3.3.x",'Recommendations'!M:M,"=Resolved")</f>
        <v>0</v>
      </c>
      <c r="D31" s="45">
        <f>COUNTIFS('Recommendations'!D:D,"=StoreServ 3.3.x",'Recommendations'!M:M,"=Testing")</f>
        <v>0</v>
      </c>
      <c r="E31" s="45">
        <f>COUNTIFS('Recommendations'!D:D,"=StoreServ 3.3.x",'Recommendations'!M:M,"=Outstanding")</f>
        <v>30</v>
      </c>
      <c r="F31" s="45">
        <f>SUM(C31:E31)</f>
        <v>30</v>
      </c>
    </row>
    <row r="33" spans="2:6" x14ac:dyDescent="0.35">
      <c r="B33" s="54" t="s">
        <v>414</v>
      </c>
    </row>
    <row r="34" spans="2:6" x14ac:dyDescent="0.35">
      <c r="B34" s="55" t="s">
        <v>3</v>
      </c>
      <c r="C34" s="55" t="s">
        <v>409</v>
      </c>
      <c r="D34" s="55" t="s">
        <v>410</v>
      </c>
      <c r="E34" s="55" t="s">
        <v>411</v>
      </c>
      <c r="F34" s="55" t="s">
        <v>21</v>
      </c>
    </row>
    <row r="35" spans="2:6" x14ac:dyDescent="0.35">
      <c r="B35" s="44" t="s">
        <v>17</v>
      </c>
      <c r="C35" s="46">
        <f>IF(F29&gt;0, C29/F29, 0)</f>
        <v>0</v>
      </c>
      <c r="D35" s="46">
        <f>IF(F29&gt;0, D29/F29, 0)</f>
        <v>0</v>
      </c>
      <c r="E35" s="46">
        <f>IF(F29&gt;0, E29/F29, 0)</f>
        <v>1</v>
      </c>
      <c r="F35" s="47" t="s">
        <v>21</v>
      </c>
    </row>
    <row r="36" spans="2:6" x14ac:dyDescent="0.35">
      <c r="B36" s="44" t="s">
        <v>94</v>
      </c>
      <c r="C36" s="46">
        <f>IF(F30&gt;0, C30/F30, 0)</f>
        <v>0</v>
      </c>
      <c r="D36" s="46">
        <f>IF(F30&gt;0, D30/F30, 0)</f>
        <v>0</v>
      </c>
      <c r="E36" s="46">
        <f>IF(F30&gt;0, E30/F30, 0)</f>
        <v>1</v>
      </c>
      <c r="F36" s="47" t="s">
        <v>21</v>
      </c>
    </row>
    <row r="37" spans="2:6" x14ac:dyDescent="0.35">
      <c r="B37" s="44" t="s">
        <v>186</v>
      </c>
      <c r="C37" s="46">
        <f>IF(F31&gt;0, C31/F31, 0)</f>
        <v>0</v>
      </c>
      <c r="D37" s="46">
        <f>IF(F31&gt;0, D31/F31, 0)</f>
        <v>0</v>
      </c>
      <c r="E37" s="46">
        <f>IF(F31&gt;0, E31/F31, 0)</f>
        <v>1</v>
      </c>
      <c r="F37" s="47" t="s">
        <v>21</v>
      </c>
    </row>
    <row r="42" spans="2:6" ht="18.5" x14ac:dyDescent="0.45">
      <c r="B42" s="40" t="s">
        <v>416</v>
      </c>
    </row>
    <row r="44" spans="2:6" x14ac:dyDescent="0.35">
      <c r="B44" s="54" t="s">
        <v>408</v>
      </c>
    </row>
    <row r="45" spans="2:6" x14ac:dyDescent="0.35">
      <c r="B45" s="42" t="s">
        <v>6</v>
      </c>
      <c r="C45" s="42" t="s">
        <v>409</v>
      </c>
      <c r="D45" s="42" t="s">
        <v>410</v>
      </c>
      <c r="E45" s="42" t="s">
        <v>411</v>
      </c>
      <c r="F45" s="42" t="s">
        <v>412</v>
      </c>
    </row>
    <row r="46" spans="2:6" x14ac:dyDescent="0.35">
      <c r="B46" s="44" t="s">
        <v>417</v>
      </c>
      <c r="C46" s="45">
        <f>COUNTIFS('Recommendations'!G:G,"Phase1",'Recommendations'!M:M,"=Resolved")</f>
        <v>0</v>
      </c>
      <c r="D46" s="45">
        <f>COUNTIFS('Recommendations'!G:G,"=Phase1",'Recommendations'!M:M,"=Testing")</f>
        <v>0</v>
      </c>
      <c r="E46" s="45">
        <f>COUNTIFS('Recommendations'!G:G,"=Phase1",'Recommendations'!M:M,"=Outstanding")</f>
        <v>0</v>
      </c>
      <c r="F46" s="45">
        <f t="shared" ref="F46:F51" si="0">SUM(C46:E46)</f>
        <v>0</v>
      </c>
    </row>
    <row r="47" spans="2:6" x14ac:dyDescent="0.35">
      <c r="B47" s="44" t="s">
        <v>418</v>
      </c>
      <c r="C47" s="45">
        <f>COUNTIFS('Recommendations'!G:G,"Phase2",'Recommendations'!M:M,"=Resolved")</f>
        <v>0</v>
      </c>
      <c r="D47" s="45">
        <f>COUNTIFS('Recommendations'!G:G,"=Phase2",'Recommendations'!M:M,"=Testing")</f>
        <v>0</v>
      </c>
      <c r="E47" s="45">
        <f>COUNTIFS('Recommendations'!G:G,"=Phase2",'Recommendations'!M:M,"=Outstanding")</f>
        <v>0</v>
      </c>
      <c r="F47" s="45">
        <f t="shared" si="0"/>
        <v>0</v>
      </c>
    </row>
    <row r="48" spans="2:6" x14ac:dyDescent="0.35">
      <c r="B48" s="44" t="s">
        <v>419</v>
      </c>
      <c r="C48" s="45">
        <f>COUNTIFS('Recommendations'!G:G,"Phase3",'Recommendations'!M:M,"=Resolved")</f>
        <v>0</v>
      </c>
      <c r="D48" s="45">
        <f>COUNTIFS('Recommendations'!G:G,"=Phase3",'Recommendations'!M:M,"=Testing")</f>
        <v>0</v>
      </c>
      <c r="E48" s="45">
        <f>COUNTIFS('Recommendations'!G:G,"=Phase3",'Recommendations'!M:M,"=Outstanding")</f>
        <v>0</v>
      </c>
      <c r="F48" s="45">
        <f t="shared" si="0"/>
        <v>0</v>
      </c>
    </row>
    <row r="49" spans="2:6" x14ac:dyDescent="0.35">
      <c r="B49" s="44" t="s">
        <v>420</v>
      </c>
      <c r="C49" s="45">
        <f>COUNTIFS('Recommendations'!G:G,"Phase4",'Recommendations'!M:M,"=Resolved")</f>
        <v>0</v>
      </c>
      <c r="D49" s="45">
        <f>COUNTIFS('Recommendations'!G:G,"=Phase4",'Recommendations'!M:M,"=Testing")</f>
        <v>0</v>
      </c>
      <c r="E49" s="45">
        <f>COUNTIFS('Recommendations'!G:G,"=Phase4",'Recommendations'!M:M,"=Outstanding")</f>
        <v>0</v>
      </c>
      <c r="F49" s="45">
        <f t="shared" si="0"/>
        <v>0</v>
      </c>
    </row>
    <row r="50" spans="2:6" x14ac:dyDescent="0.35">
      <c r="B50" s="44" t="s">
        <v>421</v>
      </c>
      <c r="C50" s="45">
        <f>COUNTIFS('Recommendations'!G:G,"Phase5",'Recommendations'!M:M,"=Resolved")</f>
        <v>0</v>
      </c>
      <c r="D50" s="45">
        <f>COUNTIFS('Recommendations'!G:G,"=Phase5",'Recommendations'!M:M,"=Testing")</f>
        <v>0</v>
      </c>
      <c r="E50" s="45">
        <f>COUNTIFS('Recommendations'!G:G,"=Phase5",'Recommendations'!M:M,"=Outstanding")</f>
        <v>0</v>
      </c>
      <c r="F50" s="45">
        <f t="shared" si="0"/>
        <v>0</v>
      </c>
    </row>
    <row r="51" spans="2:6" x14ac:dyDescent="0.35">
      <c r="B51" s="44" t="s">
        <v>20</v>
      </c>
      <c r="C51" s="45">
        <f>COUNTIFS('Recommendations'!G:G,"Pending",'Recommendations'!M:M,"=Resolved")</f>
        <v>0</v>
      </c>
      <c r="D51" s="45">
        <f>COUNTIFS('Recommendations'!G:G,"=Pending",'Recommendations'!M:M,"=Testing")</f>
        <v>0</v>
      </c>
      <c r="E51" s="45">
        <f>COUNTIFS('Recommendations'!G:G,"=Pending",'Recommendations'!M:M,"=Outstanding")</f>
        <v>63</v>
      </c>
      <c r="F51" s="45">
        <f t="shared" si="0"/>
        <v>63</v>
      </c>
    </row>
    <row r="53" spans="2:6" x14ac:dyDescent="0.35">
      <c r="B53" s="54" t="s">
        <v>414</v>
      </c>
    </row>
    <row r="54" spans="2:6" x14ac:dyDescent="0.35">
      <c r="B54" s="55" t="s">
        <v>6</v>
      </c>
      <c r="C54" s="55" t="s">
        <v>409</v>
      </c>
      <c r="D54" s="55" t="s">
        <v>410</v>
      </c>
      <c r="E54" s="55" t="s">
        <v>411</v>
      </c>
      <c r="F54" s="55" t="s">
        <v>21</v>
      </c>
    </row>
    <row r="55" spans="2:6" x14ac:dyDescent="0.35">
      <c r="B55" s="44" t="s">
        <v>417</v>
      </c>
      <c r="C55" s="46">
        <f t="shared" ref="C55:C60" si="1">IF(F46&gt;0, C46/F46, 0)</f>
        <v>0</v>
      </c>
      <c r="D55" s="46">
        <f t="shared" ref="D55:D60" si="2">IF(F46&gt;0, D46/F46, 0)</f>
        <v>0</v>
      </c>
      <c r="E55" s="46">
        <f t="shared" ref="E55:E60" si="3">IF(F46&gt;0, E46/F46, 0)</f>
        <v>0</v>
      </c>
      <c r="F55" s="47" t="s">
        <v>21</v>
      </c>
    </row>
    <row r="56" spans="2:6" x14ac:dyDescent="0.35">
      <c r="B56" s="44" t="s">
        <v>418</v>
      </c>
      <c r="C56" s="46">
        <f t="shared" si="1"/>
        <v>0</v>
      </c>
      <c r="D56" s="46">
        <f t="shared" si="2"/>
        <v>0</v>
      </c>
      <c r="E56" s="46">
        <f t="shared" si="3"/>
        <v>0</v>
      </c>
      <c r="F56" s="47" t="s">
        <v>21</v>
      </c>
    </row>
    <row r="57" spans="2:6" x14ac:dyDescent="0.35">
      <c r="B57" s="44" t="s">
        <v>419</v>
      </c>
      <c r="C57" s="46">
        <f t="shared" si="1"/>
        <v>0</v>
      </c>
      <c r="D57" s="46">
        <f t="shared" si="2"/>
        <v>0</v>
      </c>
      <c r="E57" s="46">
        <f t="shared" si="3"/>
        <v>0</v>
      </c>
      <c r="F57" s="47" t="s">
        <v>21</v>
      </c>
    </row>
    <row r="58" spans="2:6" x14ac:dyDescent="0.35">
      <c r="B58" s="44" t="s">
        <v>420</v>
      </c>
      <c r="C58" s="46">
        <f t="shared" si="1"/>
        <v>0</v>
      </c>
      <c r="D58" s="46">
        <f t="shared" si="2"/>
        <v>0</v>
      </c>
      <c r="E58" s="46">
        <f t="shared" si="3"/>
        <v>0</v>
      </c>
      <c r="F58" s="47" t="s">
        <v>21</v>
      </c>
    </row>
    <row r="59" spans="2:6" x14ac:dyDescent="0.35">
      <c r="B59" s="44" t="s">
        <v>421</v>
      </c>
      <c r="C59" s="46">
        <f t="shared" si="1"/>
        <v>0</v>
      </c>
      <c r="D59" s="46">
        <f t="shared" si="2"/>
        <v>0</v>
      </c>
      <c r="E59" s="46">
        <f t="shared" si="3"/>
        <v>0</v>
      </c>
      <c r="F59" s="47" t="s">
        <v>21</v>
      </c>
    </row>
    <row r="60" spans="2:6" x14ac:dyDescent="0.35">
      <c r="B60" s="44" t="s">
        <v>20</v>
      </c>
      <c r="C60" s="46">
        <f t="shared" si="1"/>
        <v>0</v>
      </c>
      <c r="D60" s="46">
        <f t="shared" si="2"/>
        <v>0</v>
      </c>
      <c r="E60" s="46">
        <f t="shared" si="3"/>
        <v>1</v>
      </c>
      <c r="F60" s="47" t="s">
        <v>21</v>
      </c>
    </row>
    <row r="65" spans="2:6" ht="18.5" x14ac:dyDescent="0.45">
      <c r="B65" s="40" t="s">
        <v>422</v>
      </c>
    </row>
    <row r="67" spans="2:6" x14ac:dyDescent="0.35">
      <c r="B67" s="54" t="s">
        <v>408</v>
      </c>
    </row>
    <row r="68" spans="2:6" x14ac:dyDescent="0.35">
      <c r="B68" s="42" t="s">
        <v>2</v>
      </c>
      <c r="C68" s="42" t="s">
        <v>409</v>
      </c>
      <c r="D68" s="42" t="s">
        <v>410</v>
      </c>
      <c r="E68" s="42" t="s">
        <v>411</v>
      </c>
      <c r="F68" s="42" t="s">
        <v>412</v>
      </c>
    </row>
    <row r="69" spans="2:6" x14ac:dyDescent="0.35">
      <c r="B69" s="44" t="s">
        <v>93</v>
      </c>
      <c r="C69" s="45">
        <f>COUNTIFS('Recommendations'!C:C,"CAT I (High)",'Recommendations'!M:M,"=Resolved")</f>
        <v>0</v>
      </c>
      <c r="D69" s="45">
        <f>COUNTIFS('Recommendations'!C:C,"=CAT I (High)",'Recommendations'!M:M,"=Testing")</f>
        <v>0</v>
      </c>
      <c r="E69" s="45">
        <f>COUNTIFS('Recommendations'!C:C,"=CAT I (High)",'Recommendations'!M:M,"=Outstanding")</f>
        <v>10</v>
      </c>
      <c r="F69" s="45">
        <f>SUM(C69:E69)</f>
        <v>10</v>
      </c>
    </row>
    <row r="70" spans="2:6" x14ac:dyDescent="0.35">
      <c r="B70" s="44" t="s">
        <v>16</v>
      </c>
      <c r="C70" s="45">
        <f>COUNTIFS('Recommendations'!C:C,"CAT II (Medium)",'Recommendations'!M:M,"=Resolved")</f>
        <v>0</v>
      </c>
      <c r="D70" s="45">
        <f>COUNTIFS('Recommendations'!C:C,"=CAT II (Medium)",'Recommendations'!M:M,"=Testing")</f>
        <v>0</v>
      </c>
      <c r="E70" s="45">
        <f>COUNTIFS('Recommendations'!C:C,"=CAT II (Medium)",'Recommendations'!M:M,"=Outstanding")</f>
        <v>51</v>
      </c>
      <c r="F70" s="45">
        <f>SUM(C70:E70)</f>
        <v>51</v>
      </c>
    </row>
    <row r="71" spans="2:6" x14ac:dyDescent="0.35">
      <c r="B71" s="44" t="s">
        <v>67</v>
      </c>
      <c r="C71" s="45">
        <f>COUNTIFS('Recommendations'!C:C,"CAT III (Low)",'Recommendations'!M:M,"=Resolved")</f>
        <v>0</v>
      </c>
      <c r="D71" s="45">
        <f>COUNTIFS('Recommendations'!C:C,"=CAT III (Low)",'Recommendations'!M:M,"=Testing")</f>
        <v>0</v>
      </c>
      <c r="E71" s="45">
        <f>COUNTIFS('Recommendations'!C:C,"=CAT III (Low)",'Recommendations'!M:M,"=Outstanding")</f>
        <v>2</v>
      </c>
      <c r="F71" s="45">
        <f>SUM(C71:E71)</f>
        <v>2</v>
      </c>
    </row>
    <row r="73" spans="2:6" x14ac:dyDescent="0.35">
      <c r="B73" s="54" t="s">
        <v>414</v>
      </c>
    </row>
    <row r="74" spans="2:6" x14ac:dyDescent="0.35">
      <c r="B74" s="55" t="s">
        <v>2</v>
      </c>
      <c r="C74" s="55" t="s">
        <v>409</v>
      </c>
      <c r="D74" s="55" t="s">
        <v>410</v>
      </c>
      <c r="E74" s="55" t="s">
        <v>411</v>
      </c>
      <c r="F74" s="55" t="s">
        <v>21</v>
      </c>
    </row>
    <row r="75" spans="2:6" x14ac:dyDescent="0.35">
      <c r="B75" s="44" t="s">
        <v>93</v>
      </c>
      <c r="C75" s="46">
        <f>IF(F69&gt;0, C69/F69, 0)</f>
        <v>0</v>
      </c>
      <c r="D75" s="46">
        <f>IF(F69&gt;0, D69/F69, 0)</f>
        <v>0</v>
      </c>
      <c r="E75" s="46">
        <f>IF(F69&gt;0, E69/F69, 0)</f>
        <v>1</v>
      </c>
      <c r="F75" s="47" t="s">
        <v>21</v>
      </c>
    </row>
    <row r="76" spans="2:6" x14ac:dyDescent="0.35">
      <c r="B76" s="44" t="s">
        <v>16</v>
      </c>
      <c r="C76" s="46">
        <f>IF(F70&gt;0, C70/F70, 0)</f>
        <v>0</v>
      </c>
      <c r="D76" s="46">
        <f>IF(F70&gt;0, D70/F70, 0)</f>
        <v>0</v>
      </c>
      <c r="E76" s="46">
        <f>IF(F70&gt;0, E70/F70, 0)</f>
        <v>1</v>
      </c>
      <c r="F76" s="47" t="s">
        <v>21</v>
      </c>
    </row>
    <row r="77" spans="2:6" x14ac:dyDescent="0.35">
      <c r="B77" s="44" t="s">
        <v>67</v>
      </c>
      <c r="C77" s="46">
        <f>IF(F71&gt;0, C71/F71, 0)</f>
        <v>0</v>
      </c>
      <c r="D77" s="46">
        <f>IF(F71&gt;0, D71/F71, 0)</f>
        <v>0</v>
      </c>
      <c r="E77" s="46">
        <f>IF(F71&gt;0, E71/F71, 0)</f>
        <v>1</v>
      </c>
      <c r="F77" s="47" t="s">
        <v>21</v>
      </c>
    </row>
    <row r="82" spans="2:6" ht="18.5" x14ac:dyDescent="0.45">
      <c r="B82" s="40" t="s">
        <v>423</v>
      </c>
    </row>
    <row r="84" spans="2:6" x14ac:dyDescent="0.35">
      <c r="B84" s="54" t="s">
        <v>408</v>
      </c>
    </row>
    <row r="85" spans="2:6" x14ac:dyDescent="0.35">
      <c r="B85" s="42" t="s">
        <v>4</v>
      </c>
      <c r="C85" s="42" t="s">
        <v>409</v>
      </c>
      <c r="D85" s="42" t="s">
        <v>410</v>
      </c>
      <c r="E85" s="42" t="s">
        <v>411</v>
      </c>
      <c r="F85" s="42" t="s">
        <v>412</v>
      </c>
    </row>
    <row r="86" spans="2:6" x14ac:dyDescent="0.35">
      <c r="B86" s="44" t="s">
        <v>424</v>
      </c>
      <c r="C86" s="45">
        <f>COUNTIFS('Recommendations'!E:E,"Must",'Recommendations'!M:M,"=Resolved")</f>
        <v>0</v>
      </c>
      <c r="D86" s="45">
        <f>COUNTIFS('Recommendations'!E:E,"=Must",'Recommendations'!M:M,"=Testing")</f>
        <v>0</v>
      </c>
      <c r="E86" s="45">
        <f>COUNTIFS('Recommendations'!E:E,"=Must",'Recommendations'!M:M,"=Outstanding")</f>
        <v>0</v>
      </c>
      <c r="F86" s="45">
        <f>SUM(C86:E86)</f>
        <v>0</v>
      </c>
    </row>
    <row r="87" spans="2:6" x14ac:dyDescent="0.35">
      <c r="B87" s="44" t="s">
        <v>425</v>
      </c>
      <c r="C87" s="45">
        <f>COUNTIFS('Recommendations'!E:E,"Should",'Recommendations'!M:M,"=Resolved")</f>
        <v>0</v>
      </c>
      <c r="D87" s="45">
        <f>COUNTIFS('Recommendations'!E:E,"=Should",'Recommendations'!M:M,"=Testing")</f>
        <v>0</v>
      </c>
      <c r="E87" s="45">
        <f>COUNTIFS('Recommendations'!E:E,"=Should",'Recommendations'!M:M,"=Outstanding")</f>
        <v>0</v>
      </c>
      <c r="F87" s="45">
        <f>SUM(C87:E87)</f>
        <v>0</v>
      </c>
    </row>
    <row r="88" spans="2:6" x14ac:dyDescent="0.35">
      <c r="B88" s="44" t="s">
        <v>426</v>
      </c>
      <c r="C88" s="45">
        <f>COUNTIFS('Recommendations'!E:E,"Could",'Recommendations'!M:M,"=Resolved")</f>
        <v>0</v>
      </c>
      <c r="D88" s="45">
        <f>COUNTIFS('Recommendations'!E:E,"=Could",'Recommendations'!M:M,"=Testing")</f>
        <v>0</v>
      </c>
      <c r="E88" s="45">
        <f>COUNTIFS('Recommendations'!E:E,"=Could",'Recommendations'!M:M,"=Outstanding")</f>
        <v>0</v>
      </c>
      <c r="F88" s="45">
        <f>SUM(C88:E88)</f>
        <v>0</v>
      </c>
    </row>
    <row r="89" spans="2:6" x14ac:dyDescent="0.35">
      <c r="B89" s="44" t="s">
        <v>427</v>
      </c>
      <c r="C89" s="45">
        <f>COUNTIFS('Recommendations'!E:E,"Won't",'Recommendations'!M:M,"=Resolved")</f>
        <v>0</v>
      </c>
      <c r="D89" s="45">
        <f>COUNTIFS('Recommendations'!E:E,"=Won't",'Recommendations'!M:M,"=Testing")</f>
        <v>0</v>
      </c>
      <c r="E89" s="45">
        <f>COUNTIFS('Recommendations'!E:E,"=Won't",'Recommendations'!M:M,"=Outstanding")</f>
        <v>0</v>
      </c>
      <c r="F89" s="45">
        <f>SUM(C89:E89)</f>
        <v>0</v>
      </c>
    </row>
    <row r="90" spans="2:6" x14ac:dyDescent="0.35">
      <c r="B90" s="44" t="s">
        <v>18</v>
      </c>
      <c r="C90" s="45">
        <f>COUNTIFS('Recommendations'!E:E,"Unassigned",'Recommendations'!M:M,"=Resolved")</f>
        <v>0</v>
      </c>
      <c r="D90" s="45">
        <f>COUNTIFS('Recommendations'!E:E,"=Unassigned",'Recommendations'!M:M,"=Testing")</f>
        <v>0</v>
      </c>
      <c r="E90" s="45">
        <f>COUNTIFS('Recommendations'!E:E,"=Unassigned",'Recommendations'!M:M,"=Outstanding")</f>
        <v>63</v>
      </c>
      <c r="F90" s="45">
        <f>SUM(C90:E90)</f>
        <v>63</v>
      </c>
    </row>
    <row r="92" spans="2:6" x14ac:dyDescent="0.35">
      <c r="B92" s="54" t="s">
        <v>414</v>
      </c>
    </row>
    <row r="93" spans="2:6" x14ac:dyDescent="0.35">
      <c r="B93" s="55" t="s">
        <v>4</v>
      </c>
      <c r="C93" s="55" t="s">
        <v>409</v>
      </c>
      <c r="D93" s="55" t="s">
        <v>410</v>
      </c>
      <c r="E93" s="55" t="s">
        <v>411</v>
      </c>
      <c r="F93" s="55" t="s">
        <v>21</v>
      </c>
    </row>
    <row r="94" spans="2:6" x14ac:dyDescent="0.35">
      <c r="B94" s="44" t="s">
        <v>424</v>
      </c>
      <c r="C94" s="46">
        <f>IF(F86&gt;0, C86/F86, 0)</f>
        <v>0</v>
      </c>
      <c r="D94" s="46">
        <f>IF(F86&gt;0, D86/F86, 0)</f>
        <v>0</v>
      </c>
      <c r="E94" s="46">
        <f>IF(F86&gt;0, E86/F86, 0)</f>
        <v>0</v>
      </c>
      <c r="F94" s="47" t="s">
        <v>21</v>
      </c>
    </row>
    <row r="95" spans="2:6" x14ac:dyDescent="0.35">
      <c r="B95" s="44" t="s">
        <v>425</v>
      </c>
      <c r="C95" s="46">
        <f>IF(F87&gt;0, C87/F87, 0)</f>
        <v>0</v>
      </c>
      <c r="D95" s="46">
        <f>IF(F87&gt;0, D87/F87, 0)</f>
        <v>0</v>
      </c>
      <c r="E95" s="46">
        <f>IF(F87&gt;0, E87/F87, 0)</f>
        <v>0</v>
      </c>
      <c r="F95" s="47" t="s">
        <v>21</v>
      </c>
    </row>
    <row r="96" spans="2:6" x14ac:dyDescent="0.35">
      <c r="B96" s="44" t="s">
        <v>426</v>
      </c>
      <c r="C96" s="46">
        <f>IF(F88&gt;0, C88/F88, 0)</f>
        <v>0</v>
      </c>
      <c r="D96" s="46">
        <f>IF(F88&gt;0, D88/F88, 0)</f>
        <v>0</v>
      </c>
      <c r="E96" s="46">
        <f>IF(F88&gt;0, E88/F88, 0)</f>
        <v>0</v>
      </c>
      <c r="F96" s="47" t="s">
        <v>21</v>
      </c>
    </row>
    <row r="97" spans="2:6" x14ac:dyDescent="0.35">
      <c r="B97" s="44" t="s">
        <v>427</v>
      </c>
      <c r="C97" s="46">
        <f>IF(F89&gt;0, C89/F89, 0)</f>
        <v>0</v>
      </c>
      <c r="D97" s="46">
        <f>IF(F89&gt;0, D89/F89, 0)</f>
        <v>0</v>
      </c>
      <c r="E97" s="46">
        <f>IF(F89&gt;0, E89/F89, 0)</f>
        <v>0</v>
      </c>
      <c r="F97" s="47" t="s">
        <v>21</v>
      </c>
    </row>
    <row r="98" spans="2:6" x14ac:dyDescent="0.35">
      <c r="B98" s="44" t="s">
        <v>18</v>
      </c>
      <c r="C98" s="46">
        <f>IF(F90&gt;0, C90/F90, 0)</f>
        <v>0</v>
      </c>
      <c r="D98" s="46">
        <f>IF(F90&gt;0, D90/F90, 0)</f>
        <v>0</v>
      </c>
      <c r="E98" s="46">
        <f>IF(F90&gt;0, E90/F90, 0)</f>
        <v>1</v>
      </c>
      <c r="F98" s="47" t="s">
        <v>21</v>
      </c>
    </row>
    <row r="103" spans="2:6" ht="18.5" x14ac:dyDescent="0.45">
      <c r="B103" s="40" t="s">
        <v>428</v>
      </c>
    </row>
    <row r="105" spans="2:6" x14ac:dyDescent="0.35">
      <c r="B105" s="54" t="s">
        <v>408</v>
      </c>
    </row>
    <row r="106" spans="2:6" x14ac:dyDescent="0.35">
      <c r="B106" s="42" t="s">
        <v>429</v>
      </c>
      <c r="C106" s="42" t="s">
        <v>409</v>
      </c>
      <c r="D106" s="42" t="s">
        <v>410</v>
      </c>
      <c r="E106" s="42" t="s">
        <v>411</v>
      </c>
      <c r="F106" s="42" t="s">
        <v>412</v>
      </c>
    </row>
    <row r="107" spans="2:6" x14ac:dyDescent="0.35">
      <c r="B107" s="44" t="s">
        <v>430</v>
      </c>
      <c r="C107" s="45">
        <f>COUNTIFS('Recommendations'!F:F,"Low",'Recommendations'!M:M,"=Resolved")</f>
        <v>0</v>
      </c>
      <c r="D107" s="45">
        <f>COUNTIFS('Recommendations'!F:F,"=Low",'Recommendations'!M:M,"=Testing")</f>
        <v>0</v>
      </c>
      <c r="E107" s="45">
        <f>COUNTIFS('Recommendations'!F:F,"=Low",'Recommendations'!M:M,"=Outstanding")</f>
        <v>0</v>
      </c>
      <c r="F107" s="45">
        <f>SUM(C107:E107)</f>
        <v>0</v>
      </c>
    </row>
    <row r="108" spans="2:6" x14ac:dyDescent="0.35">
      <c r="B108" s="44" t="s">
        <v>431</v>
      </c>
      <c r="C108" s="45">
        <f>COUNTIFS('Recommendations'!F:F,"Medium",'Recommendations'!M:M,"=Resolved")</f>
        <v>0</v>
      </c>
      <c r="D108" s="45">
        <f>COUNTIFS('Recommendations'!F:F,"=Medium",'Recommendations'!M:M,"=Testing")</f>
        <v>0</v>
      </c>
      <c r="E108" s="45">
        <f>COUNTIFS('Recommendations'!F:F,"=Medium",'Recommendations'!M:M,"=Outstanding")</f>
        <v>0</v>
      </c>
      <c r="F108" s="45">
        <f>SUM(C108:E108)</f>
        <v>0</v>
      </c>
    </row>
    <row r="109" spans="2:6" x14ac:dyDescent="0.35">
      <c r="B109" s="44" t="s">
        <v>432</v>
      </c>
      <c r="C109" s="45">
        <f>COUNTIFS('Recommendations'!F:F,"High",'Recommendations'!M:M,"=Resolved")</f>
        <v>0</v>
      </c>
      <c r="D109" s="45">
        <f>COUNTIFS('Recommendations'!F:F,"=High",'Recommendations'!M:M,"=Testing")</f>
        <v>0</v>
      </c>
      <c r="E109" s="45">
        <f>COUNTIFS('Recommendations'!F:F,"=High",'Recommendations'!M:M,"=Outstanding")</f>
        <v>0</v>
      </c>
      <c r="F109" s="45">
        <f>SUM(C109:E109)</f>
        <v>0</v>
      </c>
    </row>
    <row r="110" spans="2:6" x14ac:dyDescent="0.35">
      <c r="B110" s="44" t="s">
        <v>19</v>
      </c>
      <c r="C110" s="45">
        <f>COUNTIFS('Recommendations'!F:F,"Unassessed",'Recommendations'!M:M,"=Resolved")</f>
        <v>0</v>
      </c>
      <c r="D110" s="45">
        <f>COUNTIFS('Recommendations'!F:F,"=Unassessed",'Recommendations'!M:M,"=Testing")</f>
        <v>0</v>
      </c>
      <c r="E110" s="45">
        <f>COUNTIFS('Recommendations'!F:F,"=Unassessed",'Recommendations'!M:M,"=Outstanding")</f>
        <v>63</v>
      </c>
      <c r="F110" s="45">
        <f>SUM(C110:E110)</f>
        <v>63</v>
      </c>
    </row>
    <row r="112" spans="2:6" x14ac:dyDescent="0.35">
      <c r="B112" s="54" t="s">
        <v>414</v>
      </c>
    </row>
    <row r="113" spans="2:15" x14ac:dyDescent="0.35">
      <c r="B113" s="55" t="s">
        <v>429</v>
      </c>
      <c r="C113" s="55" t="s">
        <v>409</v>
      </c>
      <c r="D113" s="55" t="s">
        <v>410</v>
      </c>
      <c r="E113" s="55" t="s">
        <v>411</v>
      </c>
      <c r="F113" s="55" t="s">
        <v>21</v>
      </c>
    </row>
    <row r="114" spans="2:15" x14ac:dyDescent="0.35">
      <c r="B114" s="44" t="s">
        <v>430</v>
      </c>
      <c r="C114" s="46">
        <f>IF(F107&gt;0, C107/F107, 0)</f>
        <v>0</v>
      </c>
      <c r="D114" s="46">
        <f>IF(F107&gt;0, D107/F107, 0)</f>
        <v>0</v>
      </c>
      <c r="E114" s="46">
        <f>IF(F107&gt;0, E107/F107, 0)</f>
        <v>0</v>
      </c>
      <c r="F114" s="47" t="s">
        <v>21</v>
      </c>
    </row>
    <row r="115" spans="2:15" x14ac:dyDescent="0.35">
      <c r="B115" s="44" t="s">
        <v>431</v>
      </c>
      <c r="C115" s="46">
        <f>IF(F108&gt;0, C108/F108, 0)</f>
        <v>0</v>
      </c>
      <c r="D115" s="46">
        <f>IF(F108&gt;0, D108/F108, 0)</f>
        <v>0</v>
      </c>
      <c r="E115" s="46">
        <f>IF(F108&gt;0, E108/F108, 0)</f>
        <v>0</v>
      </c>
      <c r="F115" s="47" t="s">
        <v>21</v>
      </c>
    </row>
    <row r="116" spans="2:15" x14ac:dyDescent="0.35">
      <c r="B116" s="44" t="s">
        <v>432</v>
      </c>
      <c r="C116" s="46">
        <f>IF(F109&gt;0, C109/F109, 0)</f>
        <v>0</v>
      </c>
      <c r="D116" s="46">
        <f>IF(F109&gt;0, D109/F109, 0)</f>
        <v>0</v>
      </c>
      <c r="E116" s="46">
        <f>IF(F109&gt;0, E109/F109, 0)</f>
        <v>0</v>
      </c>
      <c r="F116" s="47" t="s">
        <v>21</v>
      </c>
    </row>
    <row r="117" spans="2:15" x14ac:dyDescent="0.35">
      <c r="B117" s="44" t="s">
        <v>19</v>
      </c>
      <c r="C117" s="46">
        <f>IF(F110&gt;0, C110/F110, 0)</f>
        <v>0</v>
      </c>
      <c r="D117" s="46">
        <f>IF(F110&gt;0, D110/F110, 0)</f>
        <v>0</v>
      </c>
      <c r="E117" s="46">
        <f>IF(F110&gt;0, E110/F110, 0)</f>
        <v>1</v>
      </c>
      <c r="F117" s="47" t="s">
        <v>21</v>
      </c>
    </row>
    <row r="122" spans="2:15" ht="18.5" x14ac:dyDescent="0.45">
      <c r="B122" s="40" t="s">
        <v>433</v>
      </c>
      <c r="J122" s="40" t="s">
        <v>434</v>
      </c>
    </row>
    <row r="123" spans="2:15" x14ac:dyDescent="0.35">
      <c r="B123" s="42" t="s">
        <v>6</v>
      </c>
      <c r="C123" s="87" t="s">
        <v>435</v>
      </c>
      <c r="D123" s="87"/>
      <c r="E123" s="42" t="s">
        <v>401</v>
      </c>
      <c r="F123" s="42" t="s">
        <v>409</v>
      </c>
      <c r="G123" s="87" t="s">
        <v>436</v>
      </c>
      <c r="H123" s="87"/>
      <c r="J123" s="42" t="s">
        <v>6</v>
      </c>
      <c r="K123" s="42" t="s">
        <v>424</v>
      </c>
      <c r="L123" s="42" t="s">
        <v>425</v>
      </c>
      <c r="M123" s="42" t="s">
        <v>426</v>
      </c>
      <c r="N123" s="42" t="s">
        <v>427</v>
      </c>
      <c r="O123" s="42" t="s">
        <v>18</v>
      </c>
    </row>
    <row r="124" spans="2:15" x14ac:dyDescent="0.35">
      <c r="B124" s="48" t="s">
        <v>417</v>
      </c>
      <c r="C124" s="88" t="s">
        <v>21</v>
      </c>
      <c r="D124" s="88"/>
      <c r="E124" s="45">
        <f>COUNTIF('Recommendations'!G:G,"Phase1")-COUNTIFS('Recommendations'!G:G,"Phase1",'Recommendations'!H:H,"Risk Accepted")-COUNTIFS('Recommendations'!G:G,"Phase1",'Recommendations'!H:H,"N/A")</f>
        <v>0</v>
      </c>
      <c r="F124" s="45">
        <f>COUNTIFS('Recommendations'!G:G,"Phase1",'Recommendations'!M:M,"Resolved")</f>
        <v>0</v>
      </c>
      <c r="G124" s="89">
        <f t="shared" ref="G124:G129" si="4">IF(E124&gt;0,F124/E124,0)</f>
        <v>0</v>
      </c>
      <c r="H124" s="89"/>
      <c r="J124" s="48" t="s">
        <v>417</v>
      </c>
      <c r="K124" s="45">
        <f>COUNTIFS('Recommendations'!G:G,"Phase1",'Recommendations'!E:E,"Must")</f>
        <v>0</v>
      </c>
      <c r="L124" s="45">
        <f>COUNTIFS('Recommendations'!G:G,"Phase1",'Recommendations'!E:E,"Should")</f>
        <v>0</v>
      </c>
      <c r="M124" s="45">
        <f>COUNTIFS('Recommendations'!G:G,"Phase1",'Recommendations'!E:E,"Could")</f>
        <v>0</v>
      </c>
      <c r="N124" s="45">
        <f>COUNTIFS('Recommendations'!G:G,"Phase1",'Recommendations'!E:E,"Won't")</f>
        <v>0</v>
      </c>
      <c r="O124" s="45">
        <f>COUNTIFS('Recommendations'!G:G,"Phase1",'Recommendations'!E:E,"Unassigned")</f>
        <v>0</v>
      </c>
    </row>
    <row r="125" spans="2:15" x14ac:dyDescent="0.35">
      <c r="B125" s="48" t="s">
        <v>418</v>
      </c>
      <c r="C125" s="88" t="s">
        <v>21</v>
      </c>
      <c r="D125" s="88"/>
      <c r="E125" s="45">
        <f>COUNTIF('Recommendations'!G:G,"Phase2")-COUNTIFS('Recommendations'!G:G,"Phase2",'Recommendations'!H:H,"Risk Accepted")-COUNTIFS('Recommendations'!G:G,"Phase2",'Recommendations'!H:H,"N/A")</f>
        <v>0</v>
      </c>
      <c r="F125" s="45">
        <f>COUNTIFS('Recommendations'!G:G,"Phase2",'Recommendations'!M:M,"Resolved")</f>
        <v>0</v>
      </c>
      <c r="G125" s="89">
        <f t="shared" si="4"/>
        <v>0</v>
      </c>
      <c r="H125" s="89"/>
      <c r="J125" s="48" t="s">
        <v>418</v>
      </c>
      <c r="K125" s="45">
        <f>COUNTIFS('Recommendations'!G:G,"Phase2",'Recommendations'!E:E,"Must")</f>
        <v>0</v>
      </c>
      <c r="L125" s="45">
        <f>COUNTIFS('Recommendations'!G:G,"Phase2",'Recommendations'!E:E,"Should")</f>
        <v>0</v>
      </c>
      <c r="M125" s="45">
        <f>COUNTIFS('Recommendations'!G:G,"Phase2",'Recommendations'!E:E,"Could")</f>
        <v>0</v>
      </c>
      <c r="N125" s="45">
        <f>COUNTIFS('Recommendations'!G:G,"Phase2",'Recommendations'!E:E,"Won't")</f>
        <v>0</v>
      </c>
      <c r="O125" s="45">
        <f>COUNTIFS('Recommendations'!G:G,"Phase2",'Recommendations'!E:E,"Unassigned")</f>
        <v>0</v>
      </c>
    </row>
    <row r="126" spans="2:15" x14ac:dyDescent="0.35">
      <c r="B126" s="48" t="s">
        <v>419</v>
      </c>
      <c r="C126" s="88" t="s">
        <v>21</v>
      </c>
      <c r="D126" s="88"/>
      <c r="E126" s="45">
        <f>COUNTIF('Recommendations'!G:G,"Phase3")-COUNTIFS('Recommendations'!G:G,"Phase3",'Recommendations'!H:H,"Risk Accepted")-COUNTIFS('Recommendations'!G:G,"Phase3",'Recommendations'!H:H,"N/A")</f>
        <v>0</v>
      </c>
      <c r="F126" s="45">
        <f>COUNTIFS('Recommendations'!G:G,"Phase3",'Recommendations'!M:M,"Resolved")</f>
        <v>0</v>
      </c>
      <c r="G126" s="89">
        <f t="shared" si="4"/>
        <v>0</v>
      </c>
      <c r="H126" s="89"/>
      <c r="J126" s="48" t="s">
        <v>419</v>
      </c>
      <c r="K126" s="45">
        <f>COUNTIFS('Recommendations'!G:G,"Phase3",'Recommendations'!E:E,"Must")</f>
        <v>0</v>
      </c>
      <c r="L126" s="45">
        <f>COUNTIFS('Recommendations'!G:G,"Phase3",'Recommendations'!E:E,"Should")</f>
        <v>0</v>
      </c>
      <c r="M126" s="45">
        <f>COUNTIFS('Recommendations'!G:G,"Phase3",'Recommendations'!E:E,"Could")</f>
        <v>0</v>
      </c>
      <c r="N126" s="45">
        <f>COUNTIFS('Recommendations'!G:G,"Phase3",'Recommendations'!E:E,"Won't")</f>
        <v>0</v>
      </c>
      <c r="O126" s="45">
        <f>COUNTIFS('Recommendations'!G:G,"Phase3",'Recommendations'!E:E,"Unassigned")</f>
        <v>0</v>
      </c>
    </row>
    <row r="127" spans="2:15" x14ac:dyDescent="0.35">
      <c r="B127" s="48" t="s">
        <v>420</v>
      </c>
      <c r="C127" s="88" t="s">
        <v>21</v>
      </c>
      <c r="D127" s="88"/>
      <c r="E127" s="45">
        <f>COUNTIF('Recommendations'!G:G,"Phase4")-COUNTIFS('Recommendations'!G:G,"Phase4",'Recommendations'!H:H,"Risk Accepted")-COUNTIFS('Recommendations'!G:G,"Phase4",'Recommendations'!H:H,"N/A")</f>
        <v>0</v>
      </c>
      <c r="F127" s="45">
        <f>COUNTIFS('Recommendations'!G:G,"Phase4",'Recommendations'!M:M,"Resolved")</f>
        <v>0</v>
      </c>
      <c r="G127" s="89">
        <f t="shared" si="4"/>
        <v>0</v>
      </c>
      <c r="H127" s="89"/>
      <c r="J127" s="48" t="s">
        <v>420</v>
      </c>
      <c r="K127" s="45">
        <f>COUNTIFS('Recommendations'!G:G,"Phase4",'Recommendations'!E:E,"Must")</f>
        <v>0</v>
      </c>
      <c r="L127" s="45">
        <f>COUNTIFS('Recommendations'!G:G,"Phase4",'Recommendations'!E:E,"Should")</f>
        <v>0</v>
      </c>
      <c r="M127" s="45">
        <f>COUNTIFS('Recommendations'!G:G,"Phase4",'Recommendations'!E:E,"Could")</f>
        <v>0</v>
      </c>
      <c r="N127" s="45">
        <f>COUNTIFS('Recommendations'!G:G,"Phase4",'Recommendations'!E:E,"Won't")</f>
        <v>0</v>
      </c>
      <c r="O127" s="45">
        <f>COUNTIFS('Recommendations'!G:G,"Phase4",'Recommendations'!E:E,"Unassigned")</f>
        <v>0</v>
      </c>
    </row>
    <row r="128" spans="2:15" x14ac:dyDescent="0.35">
      <c r="B128" s="48" t="s">
        <v>421</v>
      </c>
      <c r="C128" s="88" t="s">
        <v>21</v>
      </c>
      <c r="D128" s="88"/>
      <c r="E128" s="45">
        <f>COUNTIF('Recommendations'!G:G,"Phase5")-COUNTIFS('Recommendations'!G:G,"Phase5",'Recommendations'!H:H,"Risk Accepted")-COUNTIFS('Recommendations'!G:G,"Phase5",'Recommendations'!H:H,"N/A")</f>
        <v>0</v>
      </c>
      <c r="F128" s="45">
        <f>COUNTIFS('Recommendations'!G:G,"Phase5",'Recommendations'!M:M,"Resolved")</f>
        <v>0</v>
      </c>
      <c r="G128" s="89">
        <f t="shared" si="4"/>
        <v>0</v>
      </c>
      <c r="H128" s="89"/>
      <c r="J128" s="48" t="s">
        <v>421</v>
      </c>
      <c r="K128" s="45">
        <f>COUNTIFS('Recommendations'!G:G,"Phase5",'Recommendations'!E:E,"Must")</f>
        <v>0</v>
      </c>
      <c r="L128" s="45">
        <f>COUNTIFS('Recommendations'!G:G,"Phase5",'Recommendations'!E:E,"Should")</f>
        <v>0</v>
      </c>
      <c r="M128" s="45">
        <f>COUNTIFS('Recommendations'!G:G,"Phase5",'Recommendations'!E:E,"Could")</f>
        <v>0</v>
      </c>
      <c r="N128" s="45">
        <f>COUNTIFS('Recommendations'!G:G,"Phase5",'Recommendations'!E:E,"Won't")</f>
        <v>0</v>
      </c>
      <c r="O128" s="45">
        <f>COUNTIFS('Recommendations'!G:G,"Phase5",'Recommendations'!E:E,"Unassigned")</f>
        <v>0</v>
      </c>
    </row>
    <row r="129" spans="2:24" x14ac:dyDescent="0.35">
      <c r="B129" s="48" t="s">
        <v>20</v>
      </c>
      <c r="C129" s="88" t="s">
        <v>21</v>
      </c>
      <c r="D129" s="88"/>
      <c r="E129" s="45">
        <f>COUNTIF('Recommendations'!G:G,"Pending")-COUNTIFS('Recommendations'!G:G,"Pending",'Recommendations'!H:H,"Risk Accepted")-COUNTIFS('Recommendations'!G:G,"Pending",'Recommendations'!H:H,"N/A")</f>
        <v>63</v>
      </c>
      <c r="F129" s="45">
        <f>COUNTIFS('Recommendations'!G:G,"Pending",'Recommendations'!M:M,"Resolved")</f>
        <v>0</v>
      </c>
      <c r="G129" s="89">
        <f t="shared" si="4"/>
        <v>0</v>
      </c>
      <c r="H129" s="89"/>
      <c r="J129" s="48" t="s">
        <v>20</v>
      </c>
      <c r="K129" s="45">
        <f>COUNTIFS('Recommendations'!G:G,"Pending",'Recommendations'!E:E,"Must")</f>
        <v>0</v>
      </c>
      <c r="L129" s="45">
        <f>COUNTIFS('Recommendations'!G:G,"Pending",'Recommendations'!E:E,"Should")</f>
        <v>0</v>
      </c>
      <c r="M129" s="45">
        <f>COUNTIFS('Recommendations'!G:G,"Pending",'Recommendations'!E:E,"Could")</f>
        <v>0</v>
      </c>
      <c r="N129" s="45">
        <f>COUNTIFS('Recommendations'!G:G,"Pending",'Recommendations'!E:E,"Won't")</f>
        <v>0</v>
      </c>
      <c r="O129" s="45">
        <f>COUNTIFS('Recommendations'!G:G,"Pending",'Recommendations'!E:E,"Unassigned")</f>
        <v>63</v>
      </c>
    </row>
    <row r="136" spans="2:24" ht="21" x14ac:dyDescent="0.5">
      <c r="B136" s="40" t="s">
        <v>437</v>
      </c>
      <c r="P136" s="57" t="s">
        <v>438</v>
      </c>
    </row>
    <row r="138" spans="2:24" ht="60" customHeight="1" x14ac:dyDescent="0.35">
      <c r="B138" s="90" t="s">
        <v>439</v>
      </c>
      <c r="C138" s="83"/>
      <c r="D138" s="83"/>
      <c r="E138" s="83"/>
      <c r="F138" s="83"/>
      <c r="P138" s="90" t="s">
        <v>440</v>
      </c>
      <c r="Q138" s="83"/>
      <c r="R138" s="83"/>
      <c r="S138" s="83"/>
      <c r="T138" s="83"/>
      <c r="U138" s="83"/>
      <c r="V138" s="83"/>
      <c r="W138" s="83"/>
    </row>
    <row r="140" spans="2:24" ht="30" customHeight="1" x14ac:dyDescent="0.35">
      <c r="P140" s="58" t="s">
        <v>441</v>
      </c>
      <c r="Q140" s="59">
        <f>C16</f>
        <v>0</v>
      </c>
      <c r="R140" s="60"/>
      <c r="S140" s="59">
        <f>C86</f>
        <v>0</v>
      </c>
      <c r="T140" s="60"/>
      <c r="U140" s="59">
        <f>C87</f>
        <v>0</v>
      </c>
      <c r="V140" s="60"/>
      <c r="W140" s="59">
        <f>C88</f>
        <v>0</v>
      </c>
      <c r="X140" s="60"/>
    </row>
    <row r="141" spans="2:24" ht="35" customHeight="1" x14ac:dyDescent="0.35">
      <c r="P141" s="61" t="s">
        <v>442</v>
      </c>
      <c r="Q141" s="61" t="s">
        <v>443</v>
      </c>
      <c r="R141" s="61" t="s">
        <v>444</v>
      </c>
      <c r="S141" s="61" t="s">
        <v>445</v>
      </c>
      <c r="T141" s="61" t="s">
        <v>446</v>
      </c>
      <c r="U141" s="61" t="s">
        <v>447</v>
      </c>
      <c r="V141" s="61" t="s">
        <v>448</v>
      </c>
      <c r="W141" s="61" t="s">
        <v>449</v>
      </c>
      <c r="X141" s="61" t="s">
        <v>450</v>
      </c>
    </row>
    <row r="142" spans="2:24" x14ac:dyDescent="0.35">
      <c r="O142" s="62" t="s">
        <v>451</v>
      </c>
      <c r="P142" s="63" t="s">
        <v>452</v>
      </c>
      <c r="Q142" s="64">
        <v>0</v>
      </c>
      <c r="R142" s="65">
        <f>IF(Dashboard!F16&gt;0, Q142/Dashboard!F16, "")</f>
        <v>0</v>
      </c>
      <c r="S142" s="64">
        <v>0</v>
      </c>
      <c r="T142" s="65" t="str">
        <f>IF(AND(NOT(ISBLANK(S142)),Dashboard!F86&gt;0), S142/Dashboard!F86, "")</f>
        <v/>
      </c>
      <c r="U142" s="64">
        <v>0</v>
      </c>
      <c r="V142" s="65" t="str">
        <f>IF(AND(NOT(ISBLANK(U142)),Dashboard!F87&gt;0), U142/Dashboard!F87, "")</f>
        <v/>
      </c>
      <c r="W142" s="64">
        <v>0</v>
      </c>
      <c r="X142" s="65" t="str">
        <f>IF(AND(NOT(ISBLANK(W142)),Dashboard!F88&gt;0), W142/Dashboard!F88, "")</f>
        <v/>
      </c>
    </row>
    <row r="143" spans="2:24" x14ac:dyDescent="0.35">
      <c r="P143" s="56"/>
      <c r="Q143" s="43"/>
      <c r="R143" s="46" t="str">
        <f>IF(AND(NOT(ISBLANK(Q143)),Dashboard!F16&gt;0), Q143/Dashboard!F16, "")</f>
        <v/>
      </c>
      <c r="S143" s="43"/>
      <c r="T143" s="46" t="str">
        <f>IF(AND(NOT(ISBLANK(S143)),Dashboard!F86&gt;0), S143/Dashboard!F86, "")</f>
        <v/>
      </c>
      <c r="U143" s="43"/>
      <c r="V143" s="46" t="str">
        <f>IF(AND(NOT(ISBLANK(U143)),Dashboard!F87&gt;0), U143/Dashboard!F87, "")</f>
        <v/>
      </c>
      <c r="W143" s="43"/>
      <c r="X143" s="46" t="str">
        <f>IF(AND(NOT(ISBLANK(W143)),Dashboard!F88&gt;0), W143/Dashboard!F88, "")</f>
        <v/>
      </c>
    </row>
    <row r="144" spans="2:24" x14ac:dyDescent="0.35">
      <c r="P144" s="56"/>
      <c r="Q144" s="43"/>
      <c r="R144" s="46" t="str">
        <f>IF(AND(NOT(ISBLANK(Q144)),Dashboard!F16&gt;0), Q144/Dashboard!F16, "")</f>
        <v/>
      </c>
      <c r="S144" s="43"/>
      <c r="T144" s="46" t="str">
        <f>IF(AND(NOT(ISBLANK(S144)),Dashboard!F86&gt;0), S144/Dashboard!F86, "")</f>
        <v/>
      </c>
      <c r="U144" s="43"/>
      <c r="V144" s="46" t="str">
        <f>IF(AND(NOT(ISBLANK(U144)),Dashboard!F87&gt;0), U144/Dashboard!F87, "")</f>
        <v/>
      </c>
      <c r="W144" s="43"/>
      <c r="X144" s="46" t="str">
        <f>IF(AND(NOT(ISBLANK(W144)),Dashboard!F88&gt;0), W144/Dashboard!F88, "")</f>
        <v/>
      </c>
    </row>
    <row r="145" spans="16:24" x14ac:dyDescent="0.35">
      <c r="P145" s="56"/>
      <c r="Q145" s="43"/>
      <c r="R145" s="46" t="str">
        <f>IF(AND(NOT(ISBLANK(Q145)),Dashboard!F16&gt;0), Q145/Dashboard!F16, "")</f>
        <v/>
      </c>
      <c r="S145" s="43"/>
      <c r="T145" s="46" t="str">
        <f>IF(AND(NOT(ISBLANK(S145)),Dashboard!F86&gt;0), S145/Dashboard!F86, "")</f>
        <v/>
      </c>
      <c r="U145" s="43"/>
      <c r="V145" s="46" t="str">
        <f>IF(AND(NOT(ISBLANK(U145)),Dashboard!F87&gt;0), U145/Dashboard!F87, "")</f>
        <v/>
      </c>
      <c r="W145" s="43"/>
      <c r="X145" s="46" t="str">
        <f>IF(AND(NOT(ISBLANK(W145)),Dashboard!F88&gt;0), W145/Dashboard!F88, "")</f>
        <v/>
      </c>
    </row>
    <row r="146" spans="16:24" x14ac:dyDescent="0.35">
      <c r="P146" s="56"/>
      <c r="Q146" s="43"/>
      <c r="R146" s="46" t="str">
        <f>IF(AND(NOT(ISBLANK(Q146)),Dashboard!F16&gt;0), Q146/Dashboard!F16, "")</f>
        <v/>
      </c>
      <c r="S146" s="43"/>
      <c r="T146" s="46" t="str">
        <f>IF(AND(NOT(ISBLANK(S146)),Dashboard!F86&gt;0), S146/Dashboard!F86, "")</f>
        <v/>
      </c>
      <c r="U146" s="43"/>
      <c r="V146" s="46" t="str">
        <f>IF(AND(NOT(ISBLANK(U146)),Dashboard!F87&gt;0), U146/Dashboard!F87, "")</f>
        <v/>
      </c>
      <c r="W146" s="43"/>
      <c r="X146" s="46" t="str">
        <f>IF(AND(NOT(ISBLANK(W146)),Dashboard!F88&gt;0), W146/Dashboard!F88, "")</f>
        <v/>
      </c>
    </row>
    <row r="147" spans="16:24" x14ac:dyDescent="0.35">
      <c r="P147" s="56"/>
      <c r="Q147" s="43"/>
      <c r="R147" s="46" t="str">
        <f>IF(AND(NOT(ISBLANK(Q147)),Dashboard!F16&gt;0), Q147/Dashboard!F16, "")</f>
        <v/>
      </c>
      <c r="S147" s="43"/>
      <c r="T147" s="46" t="str">
        <f>IF(AND(NOT(ISBLANK(S147)),Dashboard!F86&gt;0), S147/Dashboard!F86, "")</f>
        <v/>
      </c>
      <c r="U147" s="43"/>
      <c r="V147" s="46" t="str">
        <f>IF(AND(NOT(ISBLANK(U147)),Dashboard!F87&gt;0), U147/Dashboard!F87, "")</f>
        <v/>
      </c>
      <c r="W147" s="43"/>
      <c r="X147" s="46" t="str">
        <f>IF(AND(NOT(ISBLANK(W147)),Dashboard!F88&gt;0), W147/Dashboard!F88, "")</f>
        <v/>
      </c>
    </row>
    <row r="148" spans="16:24" x14ac:dyDescent="0.35">
      <c r="P148" s="56"/>
      <c r="Q148" s="43"/>
      <c r="R148" s="46" t="str">
        <f>IF(AND(NOT(ISBLANK(Q148)),Dashboard!F16&gt;0), Q148/Dashboard!F16, "")</f>
        <v/>
      </c>
      <c r="S148" s="43"/>
      <c r="T148" s="46" t="str">
        <f>IF(AND(NOT(ISBLANK(S148)),Dashboard!F86&gt;0), S148/Dashboard!F86, "")</f>
        <v/>
      </c>
      <c r="U148" s="43"/>
      <c r="V148" s="46" t="str">
        <f>IF(AND(NOT(ISBLANK(U148)),Dashboard!F87&gt;0), U148/Dashboard!F87, "")</f>
        <v/>
      </c>
      <c r="W148" s="43"/>
      <c r="X148" s="46" t="str">
        <f>IF(AND(NOT(ISBLANK(W148)),Dashboard!F88&gt;0), W148/Dashboard!F88, "")</f>
        <v/>
      </c>
    </row>
    <row r="149" spans="16:24" x14ac:dyDescent="0.35">
      <c r="P149" s="56"/>
      <c r="Q149" s="43"/>
      <c r="R149" s="46" t="str">
        <f>IF(AND(NOT(ISBLANK(Q149)),Dashboard!F16&gt;0), Q149/Dashboard!F16, "")</f>
        <v/>
      </c>
      <c r="S149" s="43"/>
      <c r="T149" s="46" t="str">
        <f>IF(AND(NOT(ISBLANK(S149)),Dashboard!F86&gt;0), S149/Dashboard!F86, "")</f>
        <v/>
      </c>
      <c r="U149" s="43"/>
      <c r="V149" s="46" t="str">
        <f>IF(AND(NOT(ISBLANK(U149)),Dashboard!F87&gt;0), U149/Dashboard!F87, "")</f>
        <v/>
      </c>
      <c r="W149" s="43"/>
      <c r="X149" s="46" t="str">
        <f>IF(AND(NOT(ISBLANK(W149)),Dashboard!F88&gt;0), W149/Dashboard!F88, "")</f>
        <v/>
      </c>
    </row>
    <row r="150" spans="16:24" x14ac:dyDescent="0.35">
      <c r="P150" s="56"/>
      <c r="Q150" s="43"/>
      <c r="R150" s="46" t="str">
        <f>IF(AND(NOT(ISBLANK(Q150)),Dashboard!F16&gt;0), Q150/Dashboard!F16, "")</f>
        <v/>
      </c>
      <c r="S150" s="43"/>
      <c r="T150" s="46" t="str">
        <f>IF(AND(NOT(ISBLANK(S150)),Dashboard!F86&gt;0), S150/Dashboard!F86, "")</f>
        <v/>
      </c>
      <c r="U150" s="43"/>
      <c r="V150" s="46" t="str">
        <f>IF(AND(NOT(ISBLANK(U150)),Dashboard!F87&gt;0), U150/Dashboard!F87, "")</f>
        <v/>
      </c>
      <c r="W150" s="43"/>
      <c r="X150" s="46" t="str">
        <f>IF(AND(NOT(ISBLANK(W150)),Dashboard!F88&gt;0), W150/Dashboard!F88, "")</f>
        <v/>
      </c>
    </row>
    <row r="151" spans="16:24" x14ac:dyDescent="0.35">
      <c r="P151" s="56"/>
      <c r="Q151" s="43"/>
      <c r="R151" s="46" t="str">
        <f>IF(AND(NOT(ISBLANK(Q151)),Dashboard!F16&gt;0), Q151/Dashboard!F16, "")</f>
        <v/>
      </c>
      <c r="S151" s="43"/>
      <c r="T151" s="46" t="str">
        <f>IF(AND(NOT(ISBLANK(S151)),Dashboard!F86&gt;0), S151/Dashboard!F86, "")</f>
        <v/>
      </c>
      <c r="U151" s="43"/>
      <c r="V151" s="46" t="str">
        <f>IF(AND(NOT(ISBLANK(U151)),Dashboard!F87&gt;0), U151/Dashboard!F87, "")</f>
        <v/>
      </c>
      <c r="W151" s="43"/>
      <c r="X151" s="46" t="str">
        <f>IF(AND(NOT(ISBLANK(W151)),Dashboard!F88&gt;0), W151/Dashboard!F88, "")</f>
        <v/>
      </c>
    </row>
    <row r="152" spans="16:24" x14ac:dyDescent="0.35">
      <c r="P152" s="56"/>
      <c r="Q152" s="43"/>
      <c r="R152" s="46" t="str">
        <f>IF(AND(NOT(ISBLANK(Q152)),Dashboard!F16&gt;0), Q152/Dashboard!F16, "")</f>
        <v/>
      </c>
      <c r="S152" s="43"/>
      <c r="T152" s="46" t="str">
        <f>IF(AND(NOT(ISBLANK(S152)),Dashboard!F86&gt;0), S152/Dashboard!F86, "")</f>
        <v/>
      </c>
      <c r="U152" s="43"/>
      <c r="V152" s="46" t="str">
        <f>IF(AND(NOT(ISBLANK(U152)),Dashboard!F87&gt;0), U152/Dashboard!F87, "")</f>
        <v/>
      </c>
      <c r="W152" s="43"/>
      <c r="X152" s="46" t="str">
        <f>IF(AND(NOT(ISBLANK(W152)),Dashboard!F88&gt;0), W152/Dashboard!F88, "")</f>
        <v/>
      </c>
    </row>
    <row r="153" spans="16:24" x14ac:dyDescent="0.35">
      <c r="P153" s="56"/>
      <c r="Q153" s="43"/>
      <c r="R153" s="46" t="str">
        <f>IF(AND(NOT(ISBLANK(Q153)),Dashboard!F16&gt;0), Q153/Dashboard!F16, "")</f>
        <v/>
      </c>
      <c r="S153" s="43"/>
      <c r="T153" s="46" t="str">
        <f>IF(AND(NOT(ISBLANK(S153)),Dashboard!F86&gt;0), S153/Dashboard!F86, "")</f>
        <v/>
      </c>
      <c r="U153" s="43"/>
      <c r="V153" s="46" t="str">
        <f>IF(AND(NOT(ISBLANK(U153)),Dashboard!F87&gt;0), U153/Dashboard!F87, "")</f>
        <v/>
      </c>
      <c r="W153" s="43"/>
      <c r="X153" s="46" t="str">
        <f>IF(AND(NOT(ISBLANK(W153)),Dashboard!F88&gt;0), W153/Dashboard!F88, "")</f>
        <v/>
      </c>
    </row>
    <row r="154" spans="16:24" x14ac:dyDescent="0.35">
      <c r="P154" s="56"/>
      <c r="Q154" s="43"/>
      <c r="R154" s="46" t="str">
        <f>IF(AND(NOT(ISBLANK(Q154)),Dashboard!F16&gt;0), Q154/Dashboard!F16, "")</f>
        <v/>
      </c>
      <c r="S154" s="43"/>
      <c r="T154" s="46" t="str">
        <f>IF(AND(NOT(ISBLANK(S154)),Dashboard!F86&gt;0), S154/Dashboard!F86, "")</f>
        <v/>
      </c>
      <c r="U154" s="43"/>
      <c r="V154" s="46" t="str">
        <f>IF(AND(NOT(ISBLANK(U154)),Dashboard!F87&gt;0), U154/Dashboard!F87, "")</f>
        <v/>
      </c>
      <c r="W154" s="43"/>
      <c r="X154" s="46" t="str">
        <f>IF(AND(NOT(ISBLANK(W154)),Dashboard!F88&gt;0), W154/Dashboard!F88, "")</f>
        <v/>
      </c>
    </row>
    <row r="155" spans="16:24" x14ac:dyDescent="0.35">
      <c r="P155" s="56"/>
      <c r="Q155" s="43"/>
      <c r="R155" s="46" t="str">
        <f>IF(AND(NOT(ISBLANK(Q155)),Dashboard!F16&gt;0), Q155/Dashboard!F16, "")</f>
        <v/>
      </c>
      <c r="S155" s="43"/>
      <c r="T155" s="46" t="str">
        <f>IF(AND(NOT(ISBLANK(S155)),Dashboard!F86&gt;0), S155/Dashboard!F86, "")</f>
        <v/>
      </c>
      <c r="U155" s="43"/>
      <c r="V155" s="46" t="str">
        <f>IF(AND(NOT(ISBLANK(U155)),Dashboard!F87&gt;0), U155/Dashboard!F87, "")</f>
        <v/>
      </c>
      <c r="W155" s="43"/>
      <c r="X155" s="46" t="str">
        <f>IF(AND(NOT(ISBLANK(W155)),Dashboard!F88&gt;0), W155/Dashboard!F88, "")</f>
        <v/>
      </c>
    </row>
    <row r="156" spans="16:24" x14ac:dyDescent="0.35">
      <c r="P156" s="56"/>
      <c r="Q156" s="43"/>
      <c r="R156" s="46" t="str">
        <f>IF(AND(NOT(ISBLANK(Q156)),Dashboard!F16&gt;0), Q156/Dashboard!F16, "")</f>
        <v/>
      </c>
      <c r="S156" s="43"/>
      <c r="T156" s="46" t="str">
        <f>IF(AND(NOT(ISBLANK(S156)),Dashboard!F86&gt;0), S156/Dashboard!F86, "")</f>
        <v/>
      </c>
      <c r="U156" s="43"/>
      <c r="V156" s="46" t="str">
        <f>IF(AND(NOT(ISBLANK(U156)),Dashboard!F87&gt;0), U156/Dashboard!F87, "")</f>
        <v/>
      </c>
      <c r="W156" s="43"/>
      <c r="X156" s="46" t="str">
        <f>IF(AND(NOT(ISBLANK(W156)),Dashboard!F88&gt;0), W156/Dashboard!F88, "")</f>
        <v/>
      </c>
    </row>
    <row r="157" spans="16:24" x14ac:dyDescent="0.35">
      <c r="P157" s="56"/>
      <c r="Q157" s="43"/>
      <c r="R157" s="46" t="str">
        <f>IF(AND(NOT(ISBLANK(Q157)),Dashboard!F16&gt;0), Q157/Dashboard!F16, "")</f>
        <v/>
      </c>
      <c r="S157" s="43"/>
      <c r="T157" s="46" t="str">
        <f>IF(AND(NOT(ISBLANK(S157)),Dashboard!F86&gt;0), S157/Dashboard!F86, "")</f>
        <v/>
      </c>
      <c r="U157" s="43"/>
      <c r="V157" s="46" t="str">
        <f>IF(AND(NOT(ISBLANK(U157)),Dashboard!F87&gt;0), U157/Dashboard!F87, "")</f>
        <v/>
      </c>
      <c r="W157" s="43"/>
      <c r="X157" s="46" t="str">
        <f>IF(AND(NOT(ISBLANK(W157)),Dashboard!F88&gt;0), W157/Dashboard!F88, "")</f>
        <v/>
      </c>
    </row>
    <row r="158" spans="16:24" x14ac:dyDescent="0.35">
      <c r="P158" s="56"/>
      <c r="Q158" s="43"/>
      <c r="R158" s="46" t="str">
        <f>IF(AND(NOT(ISBLANK(Q158)),Dashboard!F16&gt;0), Q158/Dashboard!F16, "")</f>
        <v/>
      </c>
      <c r="S158" s="43"/>
      <c r="T158" s="46" t="str">
        <f>IF(AND(NOT(ISBLANK(S158)),Dashboard!F86&gt;0), S158/Dashboard!F86, "")</f>
        <v/>
      </c>
      <c r="U158" s="43"/>
      <c r="V158" s="46" t="str">
        <f>IF(AND(NOT(ISBLANK(U158)),Dashboard!F87&gt;0), U158/Dashboard!F87, "")</f>
        <v/>
      </c>
      <c r="W158" s="43"/>
      <c r="X158" s="46" t="str">
        <f>IF(AND(NOT(ISBLANK(W158)),Dashboard!F88&gt;0), W158/Dashboard!F88, "")</f>
        <v/>
      </c>
    </row>
    <row r="159" spans="16:24" x14ac:dyDescent="0.35">
      <c r="P159" s="56"/>
      <c r="Q159" s="43"/>
      <c r="R159" s="46" t="str">
        <f>IF(AND(NOT(ISBLANK(Q159)),Dashboard!F16&gt;0), Q159/Dashboard!F16, "")</f>
        <v/>
      </c>
      <c r="S159" s="43"/>
      <c r="T159" s="46" t="str">
        <f>IF(AND(NOT(ISBLANK(S159)),Dashboard!F86&gt;0), S159/Dashboard!F86, "")</f>
        <v/>
      </c>
      <c r="U159" s="43"/>
      <c r="V159" s="46" t="str">
        <f>IF(AND(NOT(ISBLANK(U159)),Dashboard!F87&gt;0), U159/Dashboard!F87, "")</f>
        <v/>
      </c>
      <c r="W159" s="43"/>
      <c r="X159" s="46" t="str">
        <f>IF(AND(NOT(ISBLANK(W159)),Dashboard!F88&gt;0), W159/Dashboard!F88, "")</f>
        <v/>
      </c>
    </row>
    <row r="160" spans="16:24" x14ac:dyDescent="0.35">
      <c r="P160" s="56"/>
      <c r="Q160" s="43"/>
      <c r="R160" s="46" t="str">
        <f>IF(AND(NOT(ISBLANK(Q160)),Dashboard!F16&gt;0), Q160/Dashboard!F16, "")</f>
        <v/>
      </c>
      <c r="S160" s="43"/>
      <c r="T160" s="46" t="str">
        <f>IF(AND(NOT(ISBLANK(S160)),Dashboard!F86&gt;0), S160/Dashboard!F86, "")</f>
        <v/>
      </c>
      <c r="U160" s="43"/>
      <c r="V160" s="46" t="str">
        <f>IF(AND(NOT(ISBLANK(U160)),Dashboard!F87&gt;0), U160/Dashboard!F87, "")</f>
        <v/>
      </c>
      <c r="W160" s="43"/>
      <c r="X160" s="46" t="str">
        <f>IF(AND(NOT(ISBLANK(W160)),Dashboard!F88&gt;0), W160/Dashboard!F88, "")</f>
        <v/>
      </c>
    </row>
    <row r="161" spans="16:24" x14ac:dyDescent="0.35">
      <c r="P161" s="56"/>
      <c r="Q161" s="43"/>
      <c r="R161" s="46" t="str">
        <f>IF(AND(NOT(ISBLANK(Q161)),Dashboard!F16&gt;0), Q161/Dashboard!F16, "")</f>
        <v/>
      </c>
      <c r="S161" s="43"/>
      <c r="T161" s="46" t="str">
        <f>IF(AND(NOT(ISBLANK(S161)),Dashboard!F86&gt;0), S161/Dashboard!F86, "")</f>
        <v/>
      </c>
      <c r="U161" s="43"/>
      <c r="V161" s="46" t="str">
        <f>IF(AND(NOT(ISBLANK(U161)),Dashboard!F87&gt;0), U161/Dashboard!F87, "")</f>
        <v/>
      </c>
      <c r="W161" s="43"/>
      <c r="X161" s="46" t="str">
        <f>IF(AND(NOT(ISBLANK(W161)),Dashboard!F88&gt;0), W161/Dashboard!F88, "")</f>
        <v/>
      </c>
    </row>
    <row r="162" spans="16:24" x14ac:dyDescent="0.35">
      <c r="P162" s="56"/>
      <c r="Q162" s="43"/>
      <c r="R162" s="46" t="str">
        <f>IF(AND(NOT(ISBLANK(Q162)),Dashboard!F16&gt;0), Q162/Dashboard!F16, "")</f>
        <v/>
      </c>
      <c r="S162" s="43"/>
      <c r="T162" s="46" t="str">
        <f>IF(AND(NOT(ISBLANK(S162)),Dashboard!F86&gt;0), S162/Dashboard!F86, "")</f>
        <v/>
      </c>
      <c r="U162" s="43"/>
      <c r="V162" s="46" t="str">
        <f>IF(AND(NOT(ISBLANK(U162)),Dashboard!F87&gt;0), U162/Dashboard!F87, "")</f>
        <v/>
      </c>
      <c r="W162" s="43"/>
      <c r="X162" s="46" t="str">
        <f>IF(AND(NOT(ISBLANK(W162)),Dashboard!F88&gt;0), W162/Dashboard!F88, "")</f>
        <v/>
      </c>
    </row>
    <row r="163" spans="16:24" x14ac:dyDescent="0.35">
      <c r="P163" s="56"/>
      <c r="Q163" s="43"/>
      <c r="R163" s="46" t="str">
        <f>IF(AND(NOT(ISBLANK(Q163)),Dashboard!F16&gt;0), Q163/Dashboard!F16, "")</f>
        <v/>
      </c>
      <c r="S163" s="43"/>
      <c r="T163" s="46" t="str">
        <f>IF(AND(NOT(ISBLANK(S163)),Dashboard!F86&gt;0), S163/Dashboard!F86, "")</f>
        <v/>
      </c>
      <c r="U163" s="43"/>
      <c r="V163" s="46" t="str">
        <f>IF(AND(NOT(ISBLANK(U163)),Dashboard!F87&gt;0), U163/Dashboard!F87, "")</f>
        <v/>
      </c>
      <c r="W163" s="43"/>
      <c r="X163" s="46" t="str">
        <f>IF(AND(NOT(ISBLANK(W163)),Dashboard!F88&gt;0), W163/Dashboard!F88, "")</f>
        <v/>
      </c>
    </row>
    <row r="164" spans="16:24" x14ac:dyDescent="0.35">
      <c r="P164" s="56"/>
      <c r="Q164" s="43"/>
      <c r="R164" s="46" t="str">
        <f>IF(AND(NOT(ISBLANK(Q164)),Dashboard!F16&gt;0), Q164/Dashboard!F16, "")</f>
        <v/>
      </c>
      <c r="S164" s="43"/>
      <c r="T164" s="46" t="str">
        <f>IF(AND(NOT(ISBLANK(S164)),Dashboard!F86&gt;0), S164/Dashboard!F86, "")</f>
        <v/>
      </c>
      <c r="U164" s="43"/>
      <c r="V164" s="46" t="str">
        <f>IF(AND(NOT(ISBLANK(U164)),Dashboard!F87&gt;0), U164/Dashboard!F87, "")</f>
        <v/>
      </c>
      <c r="W164" s="43"/>
      <c r="X164" s="46" t="str">
        <f>IF(AND(NOT(ISBLANK(W164)),Dashboard!F88&gt;0), W164/Dashboard!F88, "")</f>
        <v/>
      </c>
    </row>
    <row r="165" spans="16:24" x14ac:dyDescent="0.35">
      <c r="P165" s="56"/>
      <c r="Q165" s="43"/>
      <c r="R165" s="46" t="str">
        <f>IF(AND(NOT(ISBLANK(Q165)),Dashboard!F16&gt;0), Q165/Dashboard!F16, "")</f>
        <v/>
      </c>
      <c r="S165" s="43"/>
      <c r="T165" s="46" t="str">
        <f>IF(AND(NOT(ISBLANK(S165)),Dashboard!F86&gt;0), S165/Dashboard!F86, "")</f>
        <v/>
      </c>
      <c r="U165" s="43"/>
      <c r="V165" s="46" t="str">
        <f>IF(AND(NOT(ISBLANK(U165)),Dashboard!F87&gt;0), U165/Dashboard!F87, "")</f>
        <v/>
      </c>
      <c r="W165" s="43"/>
      <c r="X165" s="46" t="str">
        <f>IF(AND(NOT(ISBLANK(W165)),Dashboard!F88&gt;0), W165/Dashboard!F88, "")</f>
        <v/>
      </c>
    </row>
    <row r="166" spans="16:24" x14ac:dyDescent="0.35">
      <c r="P166" s="56"/>
      <c r="Q166" s="43"/>
      <c r="R166" s="46" t="str">
        <f>IF(AND(NOT(ISBLANK(Q166)),Dashboard!F16&gt;0), Q166/Dashboard!F16, "")</f>
        <v/>
      </c>
      <c r="S166" s="43"/>
      <c r="T166" s="46" t="str">
        <f>IF(AND(NOT(ISBLANK(S166)),Dashboard!F86&gt;0), S166/Dashboard!F86, "")</f>
        <v/>
      </c>
      <c r="U166" s="43"/>
      <c r="V166" s="46" t="str">
        <f>IF(AND(NOT(ISBLANK(U166)),Dashboard!F87&gt;0), U166/Dashboard!F87, "")</f>
        <v/>
      </c>
      <c r="W166" s="43"/>
      <c r="X166" s="46" t="str">
        <f>IF(AND(NOT(ISBLANK(W166)),Dashboard!F88&gt;0), W166/Dashboard!F88, "")</f>
        <v/>
      </c>
    </row>
    <row r="167" spans="16:24" x14ac:dyDescent="0.35">
      <c r="P167" s="56"/>
      <c r="Q167" s="43"/>
      <c r="R167" s="46" t="str">
        <f>IF(AND(NOT(ISBLANK(Q167)),Dashboard!F16&gt;0), Q167/Dashboard!F16, "")</f>
        <v/>
      </c>
      <c r="S167" s="43"/>
      <c r="T167" s="46" t="str">
        <f>IF(AND(NOT(ISBLANK(S167)),Dashboard!F86&gt;0), S167/Dashboard!F86, "")</f>
        <v/>
      </c>
      <c r="U167" s="43"/>
      <c r="V167" s="46" t="str">
        <f>IF(AND(NOT(ISBLANK(U167)),Dashboard!F87&gt;0), U167/Dashboard!F87, "")</f>
        <v/>
      </c>
      <c r="W167" s="43"/>
      <c r="X167" s="46" t="str">
        <f>IF(AND(NOT(ISBLANK(W167)),Dashboard!F88&gt;0), W167/Dashboard!F88, "")</f>
        <v/>
      </c>
    </row>
    <row r="168" spans="16:24" x14ac:dyDescent="0.35">
      <c r="P168" s="56"/>
      <c r="Q168" s="43"/>
      <c r="R168" s="46" t="str">
        <f>IF(AND(NOT(ISBLANK(Q168)),Dashboard!F16&gt;0), Q168/Dashboard!F16, "")</f>
        <v/>
      </c>
      <c r="S168" s="43"/>
      <c r="T168" s="46" t="str">
        <f>IF(AND(NOT(ISBLANK(S168)),Dashboard!F86&gt;0), S168/Dashboard!F86, "")</f>
        <v/>
      </c>
      <c r="U168" s="43"/>
      <c r="V168" s="46" t="str">
        <f>IF(AND(NOT(ISBLANK(U168)),Dashboard!F87&gt;0), U168/Dashboard!F87, "")</f>
        <v/>
      </c>
      <c r="W168" s="43"/>
      <c r="X168" s="46" t="str">
        <f>IF(AND(NOT(ISBLANK(W168)),Dashboard!F88&gt;0), W168/Dashboard!F88, "")</f>
        <v/>
      </c>
    </row>
    <row r="169" spans="16:24" x14ac:dyDescent="0.35">
      <c r="P169" s="56"/>
      <c r="Q169" s="43"/>
      <c r="R169" s="46" t="str">
        <f>IF(AND(NOT(ISBLANK(Q169)),Dashboard!F16&gt;0), Q169/Dashboard!F16, "")</f>
        <v/>
      </c>
      <c r="S169" s="43"/>
      <c r="T169" s="46" t="str">
        <f>IF(AND(NOT(ISBLANK(S169)),Dashboard!F86&gt;0), S169/Dashboard!F86, "")</f>
        <v/>
      </c>
      <c r="U169" s="43"/>
      <c r="V169" s="46" t="str">
        <f>IF(AND(NOT(ISBLANK(U169)),Dashboard!F87&gt;0), U169/Dashboard!F87, "")</f>
        <v/>
      </c>
      <c r="W169" s="43"/>
      <c r="X169" s="46" t="str">
        <f>IF(AND(NOT(ISBLANK(W169)),Dashboard!F88&gt;0), W169/Dashboard!F88, "")</f>
        <v/>
      </c>
    </row>
    <row r="170" spans="16:24" x14ac:dyDescent="0.35">
      <c r="P170" s="56"/>
      <c r="Q170" s="43"/>
      <c r="R170" s="46" t="str">
        <f>IF(AND(NOT(ISBLANK(Q170)),Dashboard!F16&gt;0), Q170/Dashboard!F16, "")</f>
        <v/>
      </c>
      <c r="S170" s="43"/>
      <c r="T170" s="46" t="str">
        <f>IF(AND(NOT(ISBLANK(S170)),Dashboard!F86&gt;0), S170/Dashboard!F86, "")</f>
        <v/>
      </c>
      <c r="U170" s="43"/>
      <c r="V170" s="46" t="str">
        <f>IF(AND(NOT(ISBLANK(U170)),Dashboard!F87&gt;0), U170/Dashboard!F87, "")</f>
        <v/>
      </c>
      <c r="W170" s="43"/>
      <c r="X170" s="46" t="str">
        <f>IF(AND(NOT(ISBLANK(W170)),Dashboard!F88&gt;0), W170/Dashboard!F88, "")</f>
        <v/>
      </c>
    </row>
    <row r="171" spans="16:24" x14ac:dyDescent="0.35">
      <c r="P171" s="56"/>
      <c r="Q171" s="43"/>
      <c r="R171" s="46" t="str">
        <f>IF(AND(NOT(ISBLANK(Q171)),Dashboard!F16&gt;0), Q171/Dashboard!F16, "")</f>
        <v/>
      </c>
      <c r="S171" s="43"/>
      <c r="T171" s="46" t="str">
        <f>IF(AND(NOT(ISBLANK(S171)),Dashboard!F86&gt;0), S171/Dashboard!F86, "")</f>
        <v/>
      </c>
      <c r="U171" s="43"/>
      <c r="V171" s="46" t="str">
        <f>IF(AND(NOT(ISBLANK(U171)),Dashboard!F87&gt;0), U171/Dashboard!F87, "")</f>
        <v/>
      </c>
      <c r="W171" s="43"/>
      <c r="X171" s="46" t="str">
        <f>IF(AND(NOT(ISBLANK(W171)),Dashboard!F88&gt;0), W171/Dashboard!F88, "")</f>
        <v/>
      </c>
    </row>
    <row r="172" spans="16:24" x14ac:dyDescent="0.35">
      <c r="P172" s="56"/>
      <c r="Q172" s="43"/>
      <c r="R172" s="46" t="str">
        <f>IF(AND(NOT(ISBLANK(Q172)),Dashboard!F16&gt;0), Q172/Dashboard!F16, "")</f>
        <v/>
      </c>
      <c r="S172" s="43"/>
      <c r="T172" s="46" t="str">
        <f>IF(AND(NOT(ISBLANK(S172)),Dashboard!F86&gt;0), S172/Dashboard!F86, "")</f>
        <v/>
      </c>
      <c r="U172" s="43"/>
      <c r="V172" s="46" t="str">
        <f>IF(AND(NOT(ISBLANK(U172)),Dashboard!F87&gt;0), U172/Dashboard!F87, "")</f>
        <v/>
      </c>
      <c r="W172" s="43"/>
      <c r="X172" s="46" t="str">
        <f>IF(AND(NOT(ISBLANK(W172)),Dashboard!F88&gt;0), W172/Dashboard!F88, "")</f>
        <v/>
      </c>
    </row>
    <row r="177" spans="2:22" ht="21" x14ac:dyDescent="0.5">
      <c r="B177" s="40" t="s">
        <v>453</v>
      </c>
      <c r="P177" s="57" t="s">
        <v>454</v>
      </c>
    </row>
    <row r="179" spans="2:22" ht="45" customHeight="1" x14ac:dyDescent="0.35">
      <c r="B179" s="90" t="s">
        <v>455</v>
      </c>
      <c r="C179" s="83"/>
      <c r="D179" s="83"/>
      <c r="E179" s="83"/>
      <c r="F179" s="83"/>
      <c r="P179" s="90" t="s">
        <v>456</v>
      </c>
      <c r="Q179" s="83"/>
      <c r="R179" s="83"/>
      <c r="S179" s="83"/>
      <c r="T179" s="83"/>
      <c r="U179" s="83"/>
    </row>
    <row r="180" spans="2:22" ht="35" customHeight="1" x14ac:dyDescent="0.35">
      <c r="P180" s="87" t="s">
        <v>457</v>
      </c>
      <c r="Q180" s="87"/>
      <c r="R180" s="87" t="s">
        <v>458</v>
      </c>
      <c r="S180" s="87"/>
      <c r="T180" s="87"/>
    </row>
    <row r="181" spans="2:22" ht="30" customHeight="1" x14ac:dyDescent="0.35">
      <c r="P181" s="91">
        <v>0</v>
      </c>
      <c r="Q181" s="92"/>
      <c r="R181" s="93" t="s">
        <v>459</v>
      </c>
      <c r="S181" s="94"/>
      <c r="T181" s="94"/>
    </row>
    <row r="184" spans="2:22" ht="25" customHeight="1" x14ac:dyDescent="0.35">
      <c r="P184" s="66" t="s">
        <v>442</v>
      </c>
      <c r="Q184" s="66" t="s">
        <v>460</v>
      </c>
      <c r="R184" s="66" t="s">
        <v>461</v>
      </c>
      <c r="S184" s="95" t="s">
        <v>8</v>
      </c>
      <c r="T184" s="95"/>
      <c r="U184" s="95"/>
      <c r="V184" s="83"/>
    </row>
    <row r="185" spans="2:22" ht="20" customHeight="1" x14ac:dyDescent="0.35">
      <c r="P185" s="68"/>
      <c r="Q185" s="69"/>
      <c r="R185" s="70" t="str">
        <f>IF(AND(NOT(ISBLANK(Q185)), Dashboard!$P181&gt;0), Q185/Dashboard!$P181, "")</f>
        <v/>
      </c>
      <c r="S185" s="96"/>
      <c r="T185" s="97"/>
      <c r="U185" s="97"/>
      <c r="V185" s="97"/>
    </row>
    <row r="186" spans="2:22" ht="20" customHeight="1" x14ac:dyDescent="0.35">
      <c r="P186" s="68"/>
      <c r="Q186" s="69"/>
      <c r="R186" s="70" t="str">
        <f>IF(AND(NOT(ISBLANK(Q186)), Dashboard!$P181&gt;0), Q186/Dashboard!$P181, "")</f>
        <v/>
      </c>
      <c r="S186" s="96"/>
      <c r="T186" s="97"/>
      <c r="U186" s="97"/>
      <c r="V186" s="97"/>
    </row>
    <row r="187" spans="2:22" ht="20" customHeight="1" x14ac:dyDescent="0.35">
      <c r="P187" s="68"/>
      <c r="Q187" s="69"/>
      <c r="R187" s="70" t="str">
        <f>IF(AND(NOT(ISBLANK(Q187)), Dashboard!$P181&gt;0), Q187/Dashboard!$P181, "")</f>
        <v/>
      </c>
      <c r="S187" s="96"/>
      <c r="T187" s="97"/>
      <c r="U187" s="97"/>
      <c r="V187" s="97"/>
    </row>
    <row r="188" spans="2:22" ht="20" customHeight="1" x14ac:dyDescent="0.35">
      <c r="P188" s="68"/>
      <c r="Q188" s="69"/>
      <c r="R188" s="70" t="str">
        <f>IF(AND(NOT(ISBLANK(Q188)), Dashboard!$P181&gt;0), Q188/Dashboard!$P181, "")</f>
        <v/>
      </c>
      <c r="S188" s="96"/>
      <c r="T188" s="97"/>
      <c r="U188" s="97"/>
      <c r="V188" s="97"/>
    </row>
    <row r="189" spans="2:22" ht="20" customHeight="1" x14ac:dyDescent="0.35">
      <c r="P189" s="68"/>
      <c r="Q189" s="69"/>
      <c r="R189" s="70" t="str">
        <f>IF(AND(NOT(ISBLANK(Q189)), Dashboard!$P181&gt;0), Q189/Dashboard!$P181, "")</f>
        <v/>
      </c>
      <c r="S189" s="96"/>
      <c r="T189" s="97"/>
      <c r="U189" s="97"/>
      <c r="V189" s="97"/>
    </row>
    <row r="190" spans="2:22" ht="20" customHeight="1" x14ac:dyDescent="0.35">
      <c r="P190" s="68"/>
      <c r="Q190" s="69"/>
      <c r="R190" s="70" t="str">
        <f>IF(AND(NOT(ISBLANK(Q190)), Dashboard!$P181&gt;0), Q190/Dashboard!$P181, "")</f>
        <v/>
      </c>
      <c r="S190" s="96"/>
      <c r="T190" s="97"/>
      <c r="U190" s="97"/>
      <c r="V190" s="97"/>
    </row>
    <row r="191" spans="2:22" ht="20" customHeight="1" x14ac:dyDescent="0.35">
      <c r="P191" s="68"/>
      <c r="Q191" s="69"/>
      <c r="R191" s="70" t="str">
        <f>IF(AND(NOT(ISBLANK(Q191)), Dashboard!$P181&gt;0), Q191/Dashboard!$P181, "")</f>
        <v/>
      </c>
      <c r="S191" s="96"/>
      <c r="T191" s="97"/>
      <c r="U191" s="97"/>
      <c r="V191" s="97"/>
    </row>
    <row r="192" spans="2:22" ht="20" customHeight="1" x14ac:dyDescent="0.35">
      <c r="P192" s="68"/>
      <c r="Q192" s="69"/>
      <c r="R192" s="70" t="str">
        <f>IF(AND(NOT(ISBLANK(Q192)), Dashboard!$P181&gt;0), Q192/Dashboard!$P181, "")</f>
        <v/>
      </c>
      <c r="S192" s="96"/>
      <c r="T192" s="97"/>
      <c r="U192" s="97"/>
      <c r="V192" s="97"/>
    </row>
    <row r="193" spans="2:22" ht="20" customHeight="1" x14ac:dyDescent="0.35">
      <c r="P193" s="68"/>
      <c r="Q193" s="69"/>
      <c r="R193" s="70" t="str">
        <f>IF(AND(NOT(ISBLANK(Q193)), Dashboard!$P181&gt;0), Q193/Dashboard!$P181, "")</f>
        <v/>
      </c>
      <c r="S193" s="96"/>
      <c r="T193" s="97"/>
      <c r="U193" s="97"/>
      <c r="V193" s="97"/>
    </row>
    <row r="194" spans="2:22" ht="20" customHeight="1" x14ac:dyDescent="0.35">
      <c r="P194" s="68"/>
      <c r="Q194" s="69"/>
      <c r="R194" s="70" t="str">
        <f>IF(AND(NOT(ISBLANK(Q194)), Dashboard!$P181&gt;0), Q194/Dashboard!$P181, "")</f>
        <v/>
      </c>
      <c r="S194" s="96"/>
      <c r="T194" s="97"/>
      <c r="U194" s="97"/>
      <c r="V194" s="97"/>
    </row>
    <row r="195" spans="2:22" ht="20" customHeight="1" x14ac:dyDescent="0.35">
      <c r="P195" s="68"/>
      <c r="Q195" s="69"/>
      <c r="R195" s="70" t="str">
        <f>IF(AND(NOT(ISBLANK(Q195)), Dashboard!$P181&gt;0), Q195/Dashboard!$P181, "")</f>
        <v/>
      </c>
      <c r="S195" s="96"/>
      <c r="T195" s="97"/>
      <c r="U195" s="97"/>
      <c r="V195" s="97"/>
    </row>
    <row r="196" spans="2:22" ht="20" customHeight="1" x14ac:dyDescent="0.35">
      <c r="P196" s="68"/>
      <c r="Q196" s="69"/>
      <c r="R196" s="70" t="str">
        <f>IF(AND(NOT(ISBLANK(Q196)), Dashboard!$P181&gt;0), Q196/Dashboard!$P181, "")</f>
        <v/>
      </c>
      <c r="S196" s="96"/>
      <c r="T196" s="97"/>
      <c r="U196" s="97"/>
      <c r="V196" s="97"/>
    </row>
    <row r="197" spans="2:22" ht="20" customHeight="1" x14ac:dyDescent="0.35">
      <c r="P197" s="68"/>
      <c r="Q197" s="69"/>
      <c r="R197" s="70" t="str">
        <f>IF(AND(NOT(ISBLANK(Q197)), Dashboard!$P181&gt;0), Q197/Dashboard!$P181, "")</f>
        <v/>
      </c>
      <c r="S197" s="96"/>
      <c r="T197" s="97"/>
      <c r="U197" s="97"/>
      <c r="V197" s="97"/>
    </row>
    <row r="198" spans="2:22" ht="20" customHeight="1" x14ac:dyDescent="0.35">
      <c r="P198" s="68"/>
      <c r="Q198" s="69"/>
      <c r="R198" s="70" t="str">
        <f>IF(AND(NOT(ISBLANK(Q198)), Dashboard!$P181&gt;0), Q198/Dashboard!$P181, "")</f>
        <v/>
      </c>
      <c r="S198" s="96"/>
      <c r="T198" s="97"/>
      <c r="U198" s="97"/>
      <c r="V198" s="97"/>
    </row>
    <row r="199" spans="2:22" ht="20" customHeight="1" x14ac:dyDescent="0.35">
      <c r="P199" s="68"/>
      <c r="Q199" s="69"/>
      <c r="R199" s="70" t="str">
        <f>IF(AND(NOT(ISBLANK(Q199)), Dashboard!$P181&gt;0), Q199/Dashboard!$P181, "")</f>
        <v/>
      </c>
      <c r="S199" s="96"/>
      <c r="T199" s="97"/>
      <c r="U199" s="97"/>
      <c r="V199" s="97"/>
    </row>
    <row r="200" spans="2:22" ht="20" customHeight="1" x14ac:dyDescent="0.35">
      <c r="P200" s="68"/>
      <c r="Q200" s="69"/>
      <c r="R200" s="70" t="str">
        <f>IF(AND(NOT(ISBLANK(Q200)), Dashboard!$P181&gt;0), Q200/Dashboard!$P181, "")</f>
        <v/>
      </c>
      <c r="S200" s="96"/>
      <c r="T200" s="97"/>
      <c r="U200" s="97"/>
      <c r="V200" s="97"/>
    </row>
    <row r="201" spans="2:22" ht="20" customHeight="1" x14ac:dyDescent="0.35">
      <c r="P201" s="68"/>
      <c r="Q201" s="69"/>
      <c r="R201" s="70" t="str">
        <f>IF(AND(NOT(ISBLANK(Q201)), Dashboard!$P181&gt;0), Q201/Dashboard!$P181, "")</f>
        <v/>
      </c>
      <c r="S201" s="96"/>
      <c r="T201" s="97"/>
      <c r="U201" s="97"/>
      <c r="V201" s="97"/>
    </row>
    <row r="202" spans="2:22" ht="20" customHeight="1" x14ac:dyDescent="0.35">
      <c r="P202" s="68"/>
      <c r="Q202" s="69"/>
      <c r="R202" s="70" t="str">
        <f>IF(AND(NOT(ISBLANK(Q202)), Dashboard!$P181&gt;0), Q202/Dashboard!$P181, "")</f>
        <v/>
      </c>
      <c r="S202" s="96"/>
      <c r="T202" s="97"/>
      <c r="U202" s="97"/>
      <c r="V202" s="97"/>
    </row>
    <row r="203" spans="2:22" ht="20" customHeight="1" x14ac:dyDescent="0.35">
      <c r="P203" s="68"/>
      <c r="Q203" s="69"/>
      <c r="R203" s="70" t="str">
        <f>IF(AND(NOT(ISBLANK(Q203)), Dashboard!$P181&gt;0), Q203/Dashboard!$P181, "")</f>
        <v/>
      </c>
      <c r="S203" s="96"/>
      <c r="T203" s="97"/>
      <c r="U203" s="97"/>
      <c r="V203" s="97"/>
    </row>
    <row r="204" spans="2:22" ht="20" customHeight="1" x14ac:dyDescent="0.35">
      <c r="P204" s="68"/>
      <c r="Q204" s="69"/>
      <c r="R204" s="70" t="str">
        <f>IF(AND(NOT(ISBLANK(Q204)), Dashboard!$P181&gt;0), Q204/Dashboard!$P181, "")</f>
        <v/>
      </c>
      <c r="S204" s="96"/>
      <c r="T204" s="97"/>
      <c r="U204" s="97"/>
      <c r="V204" s="97"/>
    </row>
    <row r="208" spans="2:22" ht="32" customHeight="1" x14ac:dyDescent="0.35">
      <c r="B208" s="81" t="s">
        <v>333</v>
      </c>
      <c r="C208" s="81"/>
      <c r="D208" s="81"/>
      <c r="E208" s="81"/>
      <c r="F208" s="81"/>
      <c r="G208" s="81"/>
      <c r="H208" s="81"/>
      <c r="I208" s="8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4:H129">
    <cfRule type="expression" dxfId="32" priority="4">
      <formula>$G124&gt;=0.8</formula>
    </cfRule>
    <cfRule type="expression" dxfId="31" priority="5">
      <formula>AND($G124&gt;=0.5,$G124&lt;0.8)</formula>
    </cfRule>
    <cfRule type="expression" dxfId="30" priority="6">
      <formula>$G124&lt;0.5</formula>
    </cfRule>
  </conditionalFormatting>
  <conditionalFormatting sqref="K124:K129">
    <cfRule type="cellIs" dxfId="29" priority="7" operator="greaterThan">
      <formula>0</formula>
    </cfRule>
  </conditionalFormatting>
  <conditionalFormatting sqref="L124:L129">
    <cfRule type="cellIs" dxfId="28" priority="8" operator="greaterThan">
      <formula>0</formula>
    </cfRule>
  </conditionalFormatting>
  <conditionalFormatting sqref="M124:M129">
    <cfRule type="cellIs" dxfId="27" priority="9" operator="greaterThan">
      <formula>0</formula>
    </cfRule>
  </conditionalFormatting>
  <conditionalFormatting sqref="N124:N129">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4"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67</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67</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93</v>
      </c>
      <c r="D16" s="3" t="s">
        <v>94</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16</v>
      </c>
      <c r="D17" s="3" t="s">
        <v>94</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93</v>
      </c>
      <c r="D18" s="3" t="s">
        <v>94</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93</v>
      </c>
      <c r="D19" s="3" t="s">
        <v>94</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16</v>
      </c>
      <c r="D20" s="3" t="s">
        <v>94</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114</v>
      </c>
      <c r="C21" s="2" t="s">
        <v>16</v>
      </c>
      <c r="D21" s="3" t="s">
        <v>94</v>
      </c>
      <c r="E21" s="4" t="s">
        <v>18</v>
      </c>
      <c r="F21" s="4" t="s">
        <v>19</v>
      </c>
      <c r="G21" s="4" t="s">
        <v>20</v>
      </c>
      <c r="H21" s="4" t="s">
        <v>21</v>
      </c>
      <c r="I21" s="5" t="s">
        <v>21</v>
      </c>
      <c r="J21" s="1" t="s">
        <v>119</v>
      </c>
      <c r="K21" s="1" t="s">
        <v>116</v>
      </c>
      <c r="L21" s="1" t="s">
        <v>120</v>
      </c>
      <c r="M21" s="4" t="str">
        <f t="shared" si="0"/>
        <v>Outstanding</v>
      </c>
      <c r="N21" s="13" t="s">
        <v>21</v>
      </c>
    </row>
    <row r="22" spans="1:14" ht="60" customHeight="1" x14ac:dyDescent="0.35">
      <c r="A22" s="11" t="s">
        <v>121</v>
      </c>
      <c r="B22" s="1" t="s">
        <v>114</v>
      </c>
      <c r="C22" s="2" t="s">
        <v>16</v>
      </c>
      <c r="D22" s="3" t="s">
        <v>94</v>
      </c>
      <c r="E22" s="4" t="s">
        <v>18</v>
      </c>
      <c r="F22" s="4" t="s">
        <v>19</v>
      </c>
      <c r="G22" s="4" t="s">
        <v>20</v>
      </c>
      <c r="H22" s="4" t="s">
        <v>21</v>
      </c>
      <c r="I22" s="5" t="s">
        <v>21</v>
      </c>
      <c r="J22" s="1" t="s">
        <v>122</v>
      </c>
      <c r="K22" s="1" t="s">
        <v>123</v>
      </c>
      <c r="L22" s="1" t="s">
        <v>124</v>
      </c>
      <c r="M22" s="4" t="str">
        <f t="shared" si="0"/>
        <v>Outstanding</v>
      </c>
      <c r="N22" s="13" t="s">
        <v>21</v>
      </c>
    </row>
    <row r="23" spans="1:14" ht="60" customHeight="1" x14ac:dyDescent="0.35">
      <c r="A23" s="11" t="s">
        <v>125</v>
      </c>
      <c r="B23" s="1" t="s">
        <v>126</v>
      </c>
      <c r="C23" s="2" t="s">
        <v>16</v>
      </c>
      <c r="D23" s="3" t="s">
        <v>94</v>
      </c>
      <c r="E23" s="4" t="s">
        <v>18</v>
      </c>
      <c r="F23" s="4" t="s">
        <v>19</v>
      </c>
      <c r="G23" s="4" t="s">
        <v>20</v>
      </c>
      <c r="H23" s="4" t="s">
        <v>21</v>
      </c>
      <c r="I23" s="5" t="s">
        <v>21</v>
      </c>
      <c r="J23" s="1" t="s">
        <v>127</v>
      </c>
      <c r="K23" s="1" t="s">
        <v>128</v>
      </c>
      <c r="L23" s="1" t="s">
        <v>129</v>
      </c>
      <c r="M23" s="4" t="str">
        <f t="shared" si="0"/>
        <v>Outstanding</v>
      </c>
      <c r="N23" s="13" t="s">
        <v>21</v>
      </c>
    </row>
    <row r="24" spans="1:14" ht="60" customHeight="1" x14ac:dyDescent="0.35">
      <c r="A24" s="11" t="s">
        <v>130</v>
      </c>
      <c r="B24" s="1" t="s">
        <v>131</v>
      </c>
      <c r="C24" s="2" t="s">
        <v>16</v>
      </c>
      <c r="D24" s="3" t="s">
        <v>94</v>
      </c>
      <c r="E24" s="4" t="s">
        <v>18</v>
      </c>
      <c r="F24" s="4" t="s">
        <v>19</v>
      </c>
      <c r="G24" s="4" t="s">
        <v>20</v>
      </c>
      <c r="H24" s="4" t="s">
        <v>21</v>
      </c>
      <c r="I24" s="5" t="s">
        <v>21</v>
      </c>
      <c r="J24" s="1" t="s">
        <v>132</v>
      </c>
      <c r="K24" s="1" t="s">
        <v>133</v>
      </c>
      <c r="L24" s="1" t="s">
        <v>134</v>
      </c>
      <c r="M24" s="4" t="str">
        <f t="shared" si="0"/>
        <v>Outstanding</v>
      </c>
      <c r="N24" s="13" t="s">
        <v>21</v>
      </c>
    </row>
    <row r="25" spans="1:14" ht="60" customHeight="1" x14ac:dyDescent="0.35">
      <c r="A25" s="11" t="s">
        <v>135</v>
      </c>
      <c r="B25" s="1" t="s">
        <v>136</v>
      </c>
      <c r="C25" s="2" t="s">
        <v>16</v>
      </c>
      <c r="D25" s="3" t="s">
        <v>94</v>
      </c>
      <c r="E25" s="4" t="s">
        <v>18</v>
      </c>
      <c r="F25" s="4" t="s">
        <v>19</v>
      </c>
      <c r="G25" s="4" t="s">
        <v>20</v>
      </c>
      <c r="H25" s="4" t="s">
        <v>21</v>
      </c>
      <c r="I25" s="5" t="s">
        <v>21</v>
      </c>
      <c r="J25" s="1" t="s">
        <v>137</v>
      </c>
      <c r="K25" s="1" t="s">
        <v>138</v>
      </c>
      <c r="L25" s="1" t="s">
        <v>139</v>
      </c>
      <c r="M25" s="4" t="str">
        <f t="shared" si="0"/>
        <v>Outstanding</v>
      </c>
      <c r="N25" s="13" t="s">
        <v>21</v>
      </c>
    </row>
    <row r="26" spans="1:14" ht="60" customHeight="1" x14ac:dyDescent="0.35">
      <c r="A26" s="11" t="s">
        <v>140</v>
      </c>
      <c r="B26" s="1" t="s">
        <v>141</v>
      </c>
      <c r="C26" s="2" t="s">
        <v>16</v>
      </c>
      <c r="D26" s="3" t="s">
        <v>94</v>
      </c>
      <c r="E26" s="4" t="s">
        <v>18</v>
      </c>
      <c r="F26" s="4" t="s">
        <v>19</v>
      </c>
      <c r="G26" s="4" t="s">
        <v>20</v>
      </c>
      <c r="H26" s="4" t="s">
        <v>21</v>
      </c>
      <c r="I26" s="5" t="s">
        <v>21</v>
      </c>
      <c r="J26" s="1" t="s">
        <v>142</v>
      </c>
      <c r="K26" s="1" t="s">
        <v>143</v>
      </c>
      <c r="L26" s="1" t="s">
        <v>144</v>
      </c>
      <c r="M26" s="4" t="str">
        <f t="shared" si="0"/>
        <v>Outstanding</v>
      </c>
      <c r="N26" s="13" t="s">
        <v>21</v>
      </c>
    </row>
    <row r="27" spans="1:14" ht="60" customHeight="1" x14ac:dyDescent="0.35">
      <c r="A27" s="11" t="s">
        <v>145</v>
      </c>
      <c r="B27" s="1" t="s">
        <v>146</v>
      </c>
      <c r="C27" s="2" t="s">
        <v>16</v>
      </c>
      <c r="D27" s="3" t="s">
        <v>94</v>
      </c>
      <c r="E27" s="4" t="s">
        <v>18</v>
      </c>
      <c r="F27" s="4" t="s">
        <v>19</v>
      </c>
      <c r="G27" s="4" t="s">
        <v>20</v>
      </c>
      <c r="H27" s="4" t="s">
        <v>21</v>
      </c>
      <c r="I27" s="5" t="s">
        <v>21</v>
      </c>
      <c r="J27" s="1" t="s">
        <v>147</v>
      </c>
      <c r="K27" s="1" t="s">
        <v>143</v>
      </c>
      <c r="L27" s="1" t="s">
        <v>148</v>
      </c>
      <c r="M27" s="4" t="str">
        <f t="shared" si="0"/>
        <v>Outstanding</v>
      </c>
      <c r="N27" s="13" t="s">
        <v>21</v>
      </c>
    </row>
    <row r="28" spans="1:14" ht="60" customHeight="1" x14ac:dyDescent="0.35">
      <c r="A28" s="11" t="s">
        <v>149</v>
      </c>
      <c r="B28" s="1" t="s">
        <v>150</v>
      </c>
      <c r="C28" s="2" t="s">
        <v>16</v>
      </c>
      <c r="D28" s="3" t="s">
        <v>94</v>
      </c>
      <c r="E28" s="4" t="s">
        <v>18</v>
      </c>
      <c r="F28" s="4" t="s">
        <v>19</v>
      </c>
      <c r="G28" s="4" t="s">
        <v>20</v>
      </c>
      <c r="H28" s="4" t="s">
        <v>21</v>
      </c>
      <c r="I28" s="5" t="s">
        <v>21</v>
      </c>
      <c r="J28" s="1" t="s">
        <v>151</v>
      </c>
      <c r="K28" s="1" t="s">
        <v>152</v>
      </c>
      <c r="L28" s="1" t="s">
        <v>153</v>
      </c>
      <c r="M28" s="4" t="str">
        <f t="shared" si="0"/>
        <v>Outstanding</v>
      </c>
      <c r="N28" s="13" t="s">
        <v>21</v>
      </c>
    </row>
    <row r="29" spans="1:14" ht="60" customHeight="1" x14ac:dyDescent="0.35">
      <c r="A29" s="11" t="s">
        <v>154</v>
      </c>
      <c r="B29" s="1" t="s">
        <v>155</v>
      </c>
      <c r="C29" s="2" t="s">
        <v>16</v>
      </c>
      <c r="D29" s="3" t="s">
        <v>94</v>
      </c>
      <c r="E29" s="4" t="s">
        <v>18</v>
      </c>
      <c r="F29" s="4" t="s">
        <v>19</v>
      </c>
      <c r="G29" s="4" t="s">
        <v>20</v>
      </c>
      <c r="H29" s="4" t="s">
        <v>21</v>
      </c>
      <c r="I29" s="5" t="s">
        <v>21</v>
      </c>
      <c r="J29" s="1" t="s">
        <v>156</v>
      </c>
      <c r="K29" s="1" t="s">
        <v>157</v>
      </c>
      <c r="L29" s="1" t="s">
        <v>158</v>
      </c>
      <c r="M29" s="4" t="str">
        <f t="shared" si="0"/>
        <v>Outstanding</v>
      </c>
      <c r="N29" s="13" t="s">
        <v>21</v>
      </c>
    </row>
    <row r="30" spans="1:14" ht="60" customHeight="1" x14ac:dyDescent="0.35">
      <c r="A30" s="11" t="s">
        <v>159</v>
      </c>
      <c r="B30" s="1" t="s">
        <v>160</v>
      </c>
      <c r="C30" s="2" t="s">
        <v>16</v>
      </c>
      <c r="D30" s="3" t="s">
        <v>94</v>
      </c>
      <c r="E30" s="4" t="s">
        <v>18</v>
      </c>
      <c r="F30" s="4" t="s">
        <v>19</v>
      </c>
      <c r="G30" s="4" t="s">
        <v>20</v>
      </c>
      <c r="H30" s="4" t="s">
        <v>21</v>
      </c>
      <c r="I30" s="5" t="s">
        <v>21</v>
      </c>
      <c r="J30" s="1" t="s">
        <v>161</v>
      </c>
      <c r="K30" s="1" t="s">
        <v>162</v>
      </c>
      <c r="L30" s="1" t="s">
        <v>163</v>
      </c>
      <c r="M30" s="4" t="str">
        <f t="shared" si="0"/>
        <v>Outstanding</v>
      </c>
      <c r="N30" s="13" t="s">
        <v>21</v>
      </c>
    </row>
    <row r="31" spans="1:14" ht="60" customHeight="1" x14ac:dyDescent="0.35">
      <c r="A31" s="11" t="s">
        <v>164</v>
      </c>
      <c r="B31" s="1" t="s">
        <v>165</v>
      </c>
      <c r="C31" s="2" t="s">
        <v>16</v>
      </c>
      <c r="D31" s="3" t="s">
        <v>94</v>
      </c>
      <c r="E31" s="4" t="s">
        <v>18</v>
      </c>
      <c r="F31" s="4" t="s">
        <v>19</v>
      </c>
      <c r="G31" s="4" t="s">
        <v>20</v>
      </c>
      <c r="H31" s="4" t="s">
        <v>21</v>
      </c>
      <c r="I31" s="5" t="s">
        <v>21</v>
      </c>
      <c r="J31" s="1" t="s">
        <v>166</v>
      </c>
      <c r="K31" s="1" t="s">
        <v>167</v>
      </c>
      <c r="L31" s="1" t="s">
        <v>168</v>
      </c>
      <c r="M31" s="4" t="str">
        <f t="shared" si="0"/>
        <v>Outstanding</v>
      </c>
      <c r="N31" s="13" t="s">
        <v>21</v>
      </c>
    </row>
    <row r="32" spans="1:14" ht="60" customHeight="1" x14ac:dyDescent="0.35">
      <c r="A32" s="11" t="s">
        <v>169</v>
      </c>
      <c r="B32" s="1" t="s">
        <v>170</v>
      </c>
      <c r="C32" s="2" t="s">
        <v>16</v>
      </c>
      <c r="D32" s="3" t="s">
        <v>94</v>
      </c>
      <c r="E32" s="4" t="s">
        <v>18</v>
      </c>
      <c r="F32" s="4" t="s">
        <v>19</v>
      </c>
      <c r="G32" s="4" t="s">
        <v>20</v>
      </c>
      <c r="H32" s="4" t="s">
        <v>21</v>
      </c>
      <c r="I32" s="5" t="s">
        <v>21</v>
      </c>
      <c r="J32" s="1" t="s">
        <v>171</v>
      </c>
      <c r="K32" s="1" t="s">
        <v>172</v>
      </c>
      <c r="L32" s="1" t="s">
        <v>173</v>
      </c>
      <c r="M32" s="4" t="str">
        <f t="shared" si="0"/>
        <v>Outstanding</v>
      </c>
      <c r="N32" s="13" t="s">
        <v>21</v>
      </c>
    </row>
    <row r="33" spans="1:14" ht="60" customHeight="1" x14ac:dyDescent="0.35">
      <c r="A33" s="11" t="s">
        <v>174</v>
      </c>
      <c r="B33" s="1" t="s">
        <v>175</v>
      </c>
      <c r="C33" s="2" t="s">
        <v>16</v>
      </c>
      <c r="D33" s="3" t="s">
        <v>94</v>
      </c>
      <c r="E33" s="4" t="s">
        <v>18</v>
      </c>
      <c r="F33" s="4" t="s">
        <v>19</v>
      </c>
      <c r="G33" s="4" t="s">
        <v>20</v>
      </c>
      <c r="H33" s="4" t="s">
        <v>21</v>
      </c>
      <c r="I33" s="5" t="s">
        <v>21</v>
      </c>
      <c r="J33" s="1" t="s">
        <v>176</v>
      </c>
      <c r="K33" s="1" t="s">
        <v>177</v>
      </c>
      <c r="L33" s="1" t="s">
        <v>178</v>
      </c>
      <c r="M33" s="4" t="str">
        <f t="shared" si="0"/>
        <v>Outstanding</v>
      </c>
      <c r="N33" s="13" t="s">
        <v>21</v>
      </c>
    </row>
    <row r="34" spans="1:14" ht="60" customHeight="1" x14ac:dyDescent="0.35">
      <c r="A34" s="11" t="s">
        <v>179</v>
      </c>
      <c r="B34" s="1" t="s">
        <v>180</v>
      </c>
      <c r="C34" s="2" t="s">
        <v>16</v>
      </c>
      <c r="D34" s="3" t="s">
        <v>94</v>
      </c>
      <c r="E34" s="4" t="s">
        <v>18</v>
      </c>
      <c r="F34" s="4" t="s">
        <v>19</v>
      </c>
      <c r="G34" s="4" t="s">
        <v>20</v>
      </c>
      <c r="H34" s="4" t="s">
        <v>21</v>
      </c>
      <c r="I34" s="5" t="s">
        <v>21</v>
      </c>
      <c r="J34" s="1" t="s">
        <v>181</v>
      </c>
      <c r="K34" s="1" t="s">
        <v>182</v>
      </c>
      <c r="L34" s="1" t="s">
        <v>183</v>
      </c>
      <c r="M34" s="4" t="str">
        <f t="shared" si="0"/>
        <v>Outstanding</v>
      </c>
      <c r="N34" s="13" t="s">
        <v>21</v>
      </c>
    </row>
    <row r="35" spans="1:14" ht="60" customHeight="1" x14ac:dyDescent="0.35">
      <c r="A35" s="11" t="s">
        <v>184</v>
      </c>
      <c r="B35" s="1" t="s">
        <v>185</v>
      </c>
      <c r="C35" s="2" t="s">
        <v>16</v>
      </c>
      <c r="D35" s="3" t="s">
        <v>186</v>
      </c>
      <c r="E35" s="4" t="s">
        <v>18</v>
      </c>
      <c r="F35" s="4" t="s">
        <v>19</v>
      </c>
      <c r="G35" s="4" t="s">
        <v>20</v>
      </c>
      <c r="H35" s="4" t="s">
        <v>21</v>
      </c>
      <c r="I35" s="5" t="s">
        <v>21</v>
      </c>
      <c r="J35" s="1" t="s">
        <v>187</v>
      </c>
      <c r="K35" s="1" t="s">
        <v>188</v>
      </c>
      <c r="L35" s="1" t="s">
        <v>189</v>
      </c>
      <c r="M35" s="4" t="str">
        <f t="shared" si="0"/>
        <v>Outstanding</v>
      </c>
      <c r="N35" s="13" t="s">
        <v>21</v>
      </c>
    </row>
    <row r="36" spans="1:14" ht="60" customHeight="1" x14ac:dyDescent="0.35">
      <c r="A36" s="11" t="s">
        <v>190</v>
      </c>
      <c r="B36" s="1" t="s">
        <v>191</v>
      </c>
      <c r="C36" s="2" t="s">
        <v>16</v>
      </c>
      <c r="D36" s="3" t="s">
        <v>186</v>
      </c>
      <c r="E36" s="4" t="s">
        <v>18</v>
      </c>
      <c r="F36" s="4" t="s">
        <v>19</v>
      </c>
      <c r="G36" s="4" t="s">
        <v>20</v>
      </c>
      <c r="H36" s="4" t="s">
        <v>21</v>
      </c>
      <c r="I36" s="5" t="s">
        <v>21</v>
      </c>
      <c r="J36" s="1" t="s">
        <v>192</v>
      </c>
      <c r="K36" s="1" t="s">
        <v>193</v>
      </c>
      <c r="L36" s="1" t="s">
        <v>194</v>
      </c>
      <c r="M36" s="4" t="str">
        <f t="shared" si="0"/>
        <v>Outstanding</v>
      </c>
      <c r="N36" s="13" t="s">
        <v>21</v>
      </c>
    </row>
    <row r="37" spans="1:14" ht="60" customHeight="1" x14ac:dyDescent="0.35">
      <c r="A37" s="11" t="s">
        <v>195</v>
      </c>
      <c r="B37" s="1" t="s">
        <v>196</v>
      </c>
      <c r="C37" s="2" t="s">
        <v>93</v>
      </c>
      <c r="D37" s="3" t="s">
        <v>186</v>
      </c>
      <c r="E37" s="4" t="s">
        <v>18</v>
      </c>
      <c r="F37" s="4" t="s">
        <v>19</v>
      </c>
      <c r="G37" s="4" t="s">
        <v>20</v>
      </c>
      <c r="H37" s="4" t="s">
        <v>21</v>
      </c>
      <c r="I37" s="5" t="s">
        <v>21</v>
      </c>
      <c r="J37" s="1" t="s">
        <v>197</v>
      </c>
      <c r="K37" s="1" t="s">
        <v>198</v>
      </c>
      <c r="L37" s="1" t="s">
        <v>199</v>
      </c>
      <c r="M37" s="4" t="str">
        <f t="shared" si="0"/>
        <v>Outstanding</v>
      </c>
      <c r="N37" s="13" t="s">
        <v>21</v>
      </c>
    </row>
    <row r="38" spans="1:14" ht="60" customHeight="1" x14ac:dyDescent="0.35">
      <c r="A38" s="11" t="s">
        <v>200</v>
      </c>
      <c r="B38" s="1" t="s">
        <v>201</v>
      </c>
      <c r="C38" s="2" t="s">
        <v>93</v>
      </c>
      <c r="D38" s="3" t="s">
        <v>186</v>
      </c>
      <c r="E38" s="4" t="s">
        <v>18</v>
      </c>
      <c r="F38" s="4" t="s">
        <v>19</v>
      </c>
      <c r="G38" s="4" t="s">
        <v>20</v>
      </c>
      <c r="H38" s="4" t="s">
        <v>21</v>
      </c>
      <c r="I38" s="5" t="s">
        <v>21</v>
      </c>
      <c r="J38" s="1" t="s">
        <v>202</v>
      </c>
      <c r="K38" s="1" t="s">
        <v>203</v>
      </c>
      <c r="L38" s="1" t="s">
        <v>204</v>
      </c>
      <c r="M38" s="4" t="str">
        <f t="shared" si="0"/>
        <v>Outstanding</v>
      </c>
      <c r="N38" s="13" t="s">
        <v>21</v>
      </c>
    </row>
    <row r="39" spans="1:14" ht="60" customHeight="1" x14ac:dyDescent="0.35">
      <c r="A39" s="11" t="s">
        <v>205</v>
      </c>
      <c r="B39" s="1" t="s">
        <v>206</v>
      </c>
      <c r="C39" s="2" t="s">
        <v>16</v>
      </c>
      <c r="D39" s="3" t="s">
        <v>186</v>
      </c>
      <c r="E39" s="4" t="s">
        <v>18</v>
      </c>
      <c r="F39" s="4" t="s">
        <v>19</v>
      </c>
      <c r="G39" s="4" t="s">
        <v>20</v>
      </c>
      <c r="H39" s="4" t="s">
        <v>21</v>
      </c>
      <c r="I39" s="5" t="s">
        <v>21</v>
      </c>
      <c r="J39" s="1" t="s">
        <v>207</v>
      </c>
      <c r="K39" s="1" t="s">
        <v>208</v>
      </c>
      <c r="L39" s="1" t="s">
        <v>209</v>
      </c>
      <c r="M39" s="4" t="str">
        <f t="shared" si="0"/>
        <v>Outstanding</v>
      </c>
      <c r="N39" s="13" t="s">
        <v>21</v>
      </c>
    </row>
    <row r="40" spans="1:14" ht="60" customHeight="1" x14ac:dyDescent="0.35">
      <c r="A40" s="11" t="s">
        <v>210</v>
      </c>
      <c r="B40" s="1" t="s">
        <v>211</v>
      </c>
      <c r="C40" s="2" t="s">
        <v>16</v>
      </c>
      <c r="D40" s="3" t="s">
        <v>186</v>
      </c>
      <c r="E40" s="4" t="s">
        <v>18</v>
      </c>
      <c r="F40" s="4" t="s">
        <v>19</v>
      </c>
      <c r="G40" s="4" t="s">
        <v>20</v>
      </c>
      <c r="H40" s="4" t="s">
        <v>21</v>
      </c>
      <c r="I40" s="5" t="s">
        <v>21</v>
      </c>
      <c r="J40" s="1" t="s">
        <v>212</v>
      </c>
      <c r="K40" s="1" t="s">
        <v>213</v>
      </c>
      <c r="L40" s="1" t="s">
        <v>214</v>
      </c>
      <c r="M40" s="4" t="str">
        <f t="shared" si="0"/>
        <v>Outstanding</v>
      </c>
      <c r="N40" s="13" t="s">
        <v>21</v>
      </c>
    </row>
    <row r="41" spans="1:14" ht="60" customHeight="1" x14ac:dyDescent="0.35">
      <c r="A41" s="11" t="s">
        <v>215</v>
      </c>
      <c r="B41" s="1" t="s">
        <v>216</v>
      </c>
      <c r="C41" s="2" t="s">
        <v>16</v>
      </c>
      <c r="D41" s="3" t="s">
        <v>186</v>
      </c>
      <c r="E41" s="4" t="s">
        <v>18</v>
      </c>
      <c r="F41" s="4" t="s">
        <v>19</v>
      </c>
      <c r="G41" s="4" t="s">
        <v>20</v>
      </c>
      <c r="H41" s="4" t="s">
        <v>21</v>
      </c>
      <c r="I41" s="5" t="s">
        <v>21</v>
      </c>
      <c r="J41" s="1" t="s">
        <v>217</v>
      </c>
      <c r="K41" s="1" t="s">
        <v>218</v>
      </c>
      <c r="L41" s="1" t="s">
        <v>219</v>
      </c>
      <c r="M41" s="4" t="str">
        <f t="shared" si="0"/>
        <v>Outstanding</v>
      </c>
      <c r="N41" s="13" t="s">
        <v>21</v>
      </c>
    </row>
    <row r="42" spans="1:14" ht="60" customHeight="1" x14ac:dyDescent="0.35">
      <c r="A42" s="11" t="s">
        <v>220</v>
      </c>
      <c r="B42" s="1" t="s">
        <v>221</v>
      </c>
      <c r="C42" s="2" t="s">
        <v>16</v>
      </c>
      <c r="D42" s="3" t="s">
        <v>186</v>
      </c>
      <c r="E42" s="4" t="s">
        <v>18</v>
      </c>
      <c r="F42" s="4" t="s">
        <v>19</v>
      </c>
      <c r="G42" s="4" t="s">
        <v>20</v>
      </c>
      <c r="H42" s="4" t="s">
        <v>21</v>
      </c>
      <c r="I42" s="5" t="s">
        <v>21</v>
      </c>
      <c r="J42" s="1" t="s">
        <v>222</v>
      </c>
      <c r="K42" s="1" t="s">
        <v>223</v>
      </c>
      <c r="L42" s="1" t="s">
        <v>224</v>
      </c>
      <c r="M42" s="4" t="str">
        <f t="shared" si="0"/>
        <v>Outstanding</v>
      </c>
      <c r="N42" s="13" t="s">
        <v>21</v>
      </c>
    </row>
    <row r="43" spans="1:14" ht="60" customHeight="1" x14ac:dyDescent="0.35">
      <c r="A43" s="11" t="s">
        <v>225</v>
      </c>
      <c r="B43" s="1" t="s">
        <v>226</v>
      </c>
      <c r="C43" s="2" t="s">
        <v>16</v>
      </c>
      <c r="D43" s="3" t="s">
        <v>186</v>
      </c>
      <c r="E43" s="4" t="s">
        <v>18</v>
      </c>
      <c r="F43" s="4" t="s">
        <v>19</v>
      </c>
      <c r="G43" s="4" t="s">
        <v>20</v>
      </c>
      <c r="H43" s="4" t="s">
        <v>21</v>
      </c>
      <c r="I43" s="5" t="s">
        <v>21</v>
      </c>
      <c r="J43" s="1" t="s">
        <v>227</v>
      </c>
      <c r="K43" s="1" t="s">
        <v>228</v>
      </c>
      <c r="L43" s="1" t="s">
        <v>229</v>
      </c>
      <c r="M43" s="4" t="str">
        <f t="shared" si="0"/>
        <v>Outstanding</v>
      </c>
      <c r="N43" s="13" t="s">
        <v>21</v>
      </c>
    </row>
    <row r="44" spans="1:14" ht="60" customHeight="1" x14ac:dyDescent="0.35">
      <c r="A44" s="11" t="s">
        <v>230</v>
      </c>
      <c r="B44" s="1" t="s">
        <v>231</v>
      </c>
      <c r="C44" s="2" t="s">
        <v>16</v>
      </c>
      <c r="D44" s="3" t="s">
        <v>186</v>
      </c>
      <c r="E44" s="4" t="s">
        <v>18</v>
      </c>
      <c r="F44" s="4" t="s">
        <v>19</v>
      </c>
      <c r="G44" s="4" t="s">
        <v>20</v>
      </c>
      <c r="H44" s="4" t="s">
        <v>21</v>
      </c>
      <c r="I44" s="5" t="s">
        <v>21</v>
      </c>
      <c r="J44" s="1" t="s">
        <v>232</v>
      </c>
      <c r="K44" s="1" t="s">
        <v>233</v>
      </c>
      <c r="L44" s="1" t="s">
        <v>234</v>
      </c>
      <c r="M44" s="4" t="str">
        <f t="shared" si="0"/>
        <v>Outstanding</v>
      </c>
      <c r="N44" s="13" t="s">
        <v>21</v>
      </c>
    </row>
    <row r="45" spans="1:14" ht="60" customHeight="1" x14ac:dyDescent="0.35">
      <c r="A45" s="11" t="s">
        <v>235</v>
      </c>
      <c r="B45" s="1" t="s">
        <v>236</v>
      </c>
      <c r="C45" s="2" t="s">
        <v>16</v>
      </c>
      <c r="D45" s="3" t="s">
        <v>186</v>
      </c>
      <c r="E45" s="4" t="s">
        <v>18</v>
      </c>
      <c r="F45" s="4" t="s">
        <v>19</v>
      </c>
      <c r="G45" s="4" t="s">
        <v>20</v>
      </c>
      <c r="H45" s="4" t="s">
        <v>21</v>
      </c>
      <c r="I45" s="5" t="s">
        <v>21</v>
      </c>
      <c r="J45" s="1" t="s">
        <v>237</v>
      </c>
      <c r="K45" s="1" t="s">
        <v>238</v>
      </c>
      <c r="L45" s="1" t="s">
        <v>239</v>
      </c>
      <c r="M45" s="4" t="str">
        <f t="shared" si="0"/>
        <v>Outstanding</v>
      </c>
      <c r="N45" s="13" t="s">
        <v>21</v>
      </c>
    </row>
    <row r="46" spans="1:14" ht="60" customHeight="1" x14ac:dyDescent="0.35">
      <c r="A46" s="11" t="s">
        <v>240</v>
      </c>
      <c r="B46" s="1" t="s">
        <v>241</v>
      </c>
      <c r="C46" s="2" t="s">
        <v>16</v>
      </c>
      <c r="D46" s="3" t="s">
        <v>186</v>
      </c>
      <c r="E46" s="4" t="s">
        <v>18</v>
      </c>
      <c r="F46" s="4" t="s">
        <v>19</v>
      </c>
      <c r="G46" s="4" t="s">
        <v>20</v>
      </c>
      <c r="H46" s="4" t="s">
        <v>21</v>
      </c>
      <c r="I46" s="5" t="s">
        <v>21</v>
      </c>
      <c r="J46" s="1" t="s">
        <v>242</v>
      </c>
      <c r="K46" s="1" t="s">
        <v>243</v>
      </c>
      <c r="L46" s="1" t="s">
        <v>244</v>
      </c>
      <c r="M46" s="4" t="str">
        <f t="shared" si="0"/>
        <v>Outstanding</v>
      </c>
      <c r="N46" s="13" t="s">
        <v>21</v>
      </c>
    </row>
    <row r="47" spans="1:14" ht="60" customHeight="1" x14ac:dyDescent="0.35">
      <c r="A47" s="11" t="s">
        <v>245</v>
      </c>
      <c r="B47" s="1" t="s">
        <v>246</v>
      </c>
      <c r="C47" s="2" t="s">
        <v>16</v>
      </c>
      <c r="D47" s="3" t="s">
        <v>186</v>
      </c>
      <c r="E47" s="4" t="s">
        <v>18</v>
      </c>
      <c r="F47" s="4" t="s">
        <v>19</v>
      </c>
      <c r="G47" s="4" t="s">
        <v>20</v>
      </c>
      <c r="H47" s="4" t="s">
        <v>21</v>
      </c>
      <c r="I47" s="5" t="s">
        <v>21</v>
      </c>
      <c r="J47" s="1" t="s">
        <v>247</v>
      </c>
      <c r="K47" s="1" t="s">
        <v>248</v>
      </c>
      <c r="L47" s="1" t="s">
        <v>249</v>
      </c>
      <c r="M47" s="4" t="str">
        <f t="shared" si="0"/>
        <v>Outstanding</v>
      </c>
      <c r="N47" s="13" t="s">
        <v>21</v>
      </c>
    </row>
    <row r="48" spans="1:14" ht="60" customHeight="1" x14ac:dyDescent="0.35">
      <c r="A48" s="11" t="s">
        <v>250</v>
      </c>
      <c r="B48" s="1" t="s">
        <v>251</v>
      </c>
      <c r="C48" s="2" t="s">
        <v>16</v>
      </c>
      <c r="D48" s="3" t="s">
        <v>186</v>
      </c>
      <c r="E48" s="4" t="s">
        <v>18</v>
      </c>
      <c r="F48" s="4" t="s">
        <v>19</v>
      </c>
      <c r="G48" s="4" t="s">
        <v>20</v>
      </c>
      <c r="H48" s="4" t="s">
        <v>21</v>
      </c>
      <c r="I48" s="5" t="s">
        <v>21</v>
      </c>
      <c r="J48" s="1" t="s">
        <v>252</v>
      </c>
      <c r="K48" s="1" t="s">
        <v>253</v>
      </c>
      <c r="L48" s="1" t="s">
        <v>254</v>
      </c>
      <c r="M48" s="4" t="str">
        <f t="shared" si="0"/>
        <v>Outstanding</v>
      </c>
      <c r="N48" s="13" t="s">
        <v>21</v>
      </c>
    </row>
    <row r="49" spans="1:14" ht="60" customHeight="1" x14ac:dyDescent="0.35">
      <c r="A49" s="11" t="s">
        <v>255</v>
      </c>
      <c r="B49" s="1" t="s">
        <v>256</v>
      </c>
      <c r="C49" s="2" t="s">
        <v>16</v>
      </c>
      <c r="D49" s="3" t="s">
        <v>186</v>
      </c>
      <c r="E49" s="4" t="s">
        <v>18</v>
      </c>
      <c r="F49" s="4" t="s">
        <v>19</v>
      </c>
      <c r="G49" s="4" t="s">
        <v>20</v>
      </c>
      <c r="H49" s="4" t="s">
        <v>21</v>
      </c>
      <c r="I49" s="5" t="s">
        <v>21</v>
      </c>
      <c r="J49" s="1" t="s">
        <v>257</v>
      </c>
      <c r="K49" s="1" t="s">
        <v>258</v>
      </c>
      <c r="L49" s="1" t="s">
        <v>259</v>
      </c>
      <c r="M49" s="4" t="str">
        <f t="shared" si="0"/>
        <v>Outstanding</v>
      </c>
      <c r="N49" s="13" t="s">
        <v>21</v>
      </c>
    </row>
    <row r="50" spans="1:14" ht="60" customHeight="1" x14ac:dyDescent="0.35">
      <c r="A50" s="11" t="s">
        <v>260</v>
      </c>
      <c r="B50" s="1" t="s">
        <v>261</v>
      </c>
      <c r="C50" s="2" t="s">
        <v>16</v>
      </c>
      <c r="D50" s="3" t="s">
        <v>186</v>
      </c>
      <c r="E50" s="4" t="s">
        <v>18</v>
      </c>
      <c r="F50" s="4" t="s">
        <v>19</v>
      </c>
      <c r="G50" s="4" t="s">
        <v>20</v>
      </c>
      <c r="H50" s="4" t="s">
        <v>21</v>
      </c>
      <c r="I50" s="5" t="s">
        <v>21</v>
      </c>
      <c r="J50" s="1" t="s">
        <v>262</v>
      </c>
      <c r="K50" s="1" t="s">
        <v>263</v>
      </c>
      <c r="L50" s="1" t="s">
        <v>264</v>
      </c>
      <c r="M50" s="4" t="str">
        <f t="shared" si="0"/>
        <v>Outstanding</v>
      </c>
      <c r="N50" s="13" t="s">
        <v>21</v>
      </c>
    </row>
    <row r="51" spans="1:14" ht="60" customHeight="1" x14ac:dyDescent="0.35">
      <c r="A51" s="11" t="s">
        <v>265</v>
      </c>
      <c r="B51" s="1" t="s">
        <v>266</v>
      </c>
      <c r="C51" s="2" t="s">
        <v>93</v>
      </c>
      <c r="D51" s="3" t="s">
        <v>186</v>
      </c>
      <c r="E51" s="4" t="s">
        <v>18</v>
      </c>
      <c r="F51" s="4" t="s">
        <v>19</v>
      </c>
      <c r="G51" s="4" t="s">
        <v>20</v>
      </c>
      <c r="H51" s="4" t="s">
        <v>21</v>
      </c>
      <c r="I51" s="5" t="s">
        <v>21</v>
      </c>
      <c r="J51" s="1" t="s">
        <v>267</v>
      </c>
      <c r="K51" s="1" t="s">
        <v>268</v>
      </c>
      <c r="L51" s="1" t="s">
        <v>269</v>
      </c>
      <c r="M51" s="4" t="str">
        <f t="shared" si="0"/>
        <v>Outstanding</v>
      </c>
      <c r="N51" s="13" t="s">
        <v>21</v>
      </c>
    </row>
    <row r="52" spans="1:14" ht="60" customHeight="1" x14ac:dyDescent="0.35">
      <c r="A52" s="11" t="s">
        <v>270</v>
      </c>
      <c r="B52" s="1" t="s">
        <v>271</v>
      </c>
      <c r="C52" s="2" t="s">
        <v>16</v>
      </c>
      <c r="D52" s="3" t="s">
        <v>186</v>
      </c>
      <c r="E52" s="4" t="s">
        <v>18</v>
      </c>
      <c r="F52" s="4" t="s">
        <v>19</v>
      </c>
      <c r="G52" s="4" t="s">
        <v>20</v>
      </c>
      <c r="H52" s="4" t="s">
        <v>21</v>
      </c>
      <c r="I52" s="5" t="s">
        <v>21</v>
      </c>
      <c r="J52" s="1" t="s">
        <v>272</v>
      </c>
      <c r="K52" s="1" t="s">
        <v>273</v>
      </c>
      <c r="L52" s="1" t="s">
        <v>274</v>
      </c>
      <c r="M52" s="4" t="str">
        <f t="shared" si="0"/>
        <v>Outstanding</v>
      </c>
      <c r="N52" s="13" t="s">
        <v>21</v>
      </c>
    </row>
    <row r="53" spans="1:14" ht="60" customHeight="1" x14ac:dyDescent="0.35">
      <c r="A53" s="11" t="s">
        <v>275</v>
      </c>
      <c r="B53" s="1" t="s">
        <v>276</v>
      </c>
      <c r="C53" s="2" t="s">
        <v>16</v>
      </c>
      <c r="D53" s="3" t="s">
        <v>186</v>
      </c>
      <c r="E53" s="4" t="s">
        <v>18</v>
      </c>
      <c r="F53" s="4" t="s">
        <v>19</v>
      </c>
      <c r="G53" s="4" t="s">
        <v>20</v>
      </c>
      <c r="H53" s="4" t="s">
        <v>21</v>
      </c>
      <c r="I53" s="5" t="s">
        <v>21</v>
      </c>
      <c r="J53" s="1" t="s">
        <v>277</v>
      </c>
      <c r="K53" s="1" t="s">
        <v>278</v>
      </c>
      <c r="L53" s="1" t="s">
        <v>279</v>
      </c>
      <c r="M53" s="4" t="str">
        <f t="shared" si="0"/>
        <v>Outstanding</v>
      </c>
      <c r="N53" s="13" t="s">
        <v>21</v>
      </c>
    </row>
    <row r="54" spans="1:14" ht="60" customHeight="1" x14ac:dyDescent="0.35">
      <c r="A54" s="11" t="s">
        <v>280</v>
      </c>
      <c r="B54" s="1" t="s">
        <v>281</v>
      </c>
      <c r="C54" s="2" t="s">
        <v>16</v>
      </c>
      <c r="D54" s="3" t="s">
        <v>186</v>
      </c>
      <c r="E54" s="4" t="s">
        <v>18</v>
      </c>
      <c r="F54" s="4" t="s">
        <v>19</v>
      </c>
      <c r="G54" s="4" t="s">
        <v>20</v>
      </c>
      <c r="H54" s="4" t="s">
        <v>21</v>
      </c>
      <c r="I54" s="5" t="s">
        <v>21</v>
      </c>
      <c r="J54" s="1" t="s">
        <v>282</v>
      </c>
      <c r="K54" s="1" t="s">
        <v>273</v>
      </c>
      <c r="L54" s="1" t="s">
        <v>283</v>
      </c>
      <c r="M54" s="4" t="str">
        <f t="shared" si="0"/>
        <v>Outstanding</v>
      </c>
      <c r="N54" s="13" t="s">
        <v>21</v>
      </c>
    </row>
    <row r="55" spans="1:14" ht="60" customHeight="1" x14ac:dyDescent="0.35">
      <c r="A55" s="11" t="s">
        <v>284</v>
      </c>
      <c r="B55" s="1" t="s">
        <v>285</v>
      </c>
      <c r="C55" s="2" t="s">
        <v>16</v>
      </c>
      <c r="D55" s="3" t="s">
        <v>186</v>
      </c>
      <c r="E55" s="4" t="s">
        <v>18</v>
      </c>
      <c r="F55" s="4" t="s">
        <v>19</v>
      </c>
      <c r="G55" s="4" t="s">
        <v>20</v>
      </c>
      <c r="H55" s="4" t="s">
        <v>21</v>
      </c>
      <c r="I55" s="5" t="s">
        <v>21</v>
      </c>
      <c r="J55" s="1" t="s">
        <v>286</v>
      </c>
      <c r="K55" s="1" t="s">
        <v>287</v>
      </c>
      <c r="L55" s="1" t="s">
        <v>288</v>
      </c>
      <c r="M55" s="4" t="str">
        <f t="shared" si="0"/>
        <v>Outstanding</v>
      </c>
      <c r="N55" s="13" t="s">
        <v>21</v>
      </c>
    </row>
    <row r="56" spans="1:14" ht="60" customHeight="1" x14ac:dyDescent="0.35">
      <c r="A56" s="11" t="s">
        <v>289</v>
      </c>
      <c r="B56" s="1" t="s">
        <v>290</v>
      </c>
      <c r="C56" s="2" t="s">
        <v>93</v>
      </c>
      <c r="D56" s="3" t="s">
        <v>186</v>
      </c>
      <c r="E56" s="4" t="s">
        <v>18</v>
      </c>
      <c r="F56" s="4" t="s">
        <v>19</v>
      </c>
      <c r="G56" s="4" t="s">
        <v>20</v>
      </c>
      <c r="H56" s="4" t="s">
        <v>21</v>
      </c>
      <c r="I56" s="5" t="s">
        <v>21</v>
      </c>
      <c r="J56" s="1" t="s">
        <v>291</v>
      </c>
      <c r="K56" s="1" t="s">
        <v>292</v>
      </c>
      <c r="L56" s="1" t="s">
        <v>293</v>
      </c>
      <c r="M56" s="4" t="str">
        <f t="shared" si="0"/>
        <v>Outstanding</v>
      </c>
      <c r="N56" s="13" t="s">
        <v>21</v>
      </c>
    </row>
    <row r="57" spans="1:14" ht="60" customHeight="1" x14ac:dyDescent="0.35">
      <c r="A57" s="11" t="s">
        <v>294</v>
      </c>
      <c r="B57" s="1" t="s">
        <v>295</v>
      </c>
      <c r="C57" s="2" t="s">
        <v>93</v>
      </c>
      <c r="D57" s="3" t="s">
        <v>186</v>
      </c>
      <c r="E57" s="4" t="s">
        <v>18</v>
      </c>
      <c r="F57" s="4" t="s">
        <v>19</v>
      </c>
      <c r="G57" s="4" t="s">
        <v>20</v>
      </c>
      <c r="H57" s="4" t="s">
        <v>21</v>
      </c>
      <c r="I57" s="5" t="s">
        <v>21</v>
      </c>
      <c r="J57" s="1" t="s">
        <v>296</v>
      </c>
      <c r="K57" s="1" t="s">
        <v>297</v>
      </c>
      <c r="L57" s="1" t="s">
        <v>298</v>
      </c>
      <c r="M57" s="4" t="str">
        <f t="shared" si="0"/>
        <v>Outstanding</v>
      </c>
      <c r="N57" s="13" t="s">
        <v>21</v>
      </c>
    </row>
    <row r="58" spans="1:14" ht="60" customHeight="1" x14ac:dyDescent="0.35">
      <c r="A58" s="11" t="s">
        <v>299</v>
      </c>
      <c r="B58" s="1" t="s">
        <v>300</v>
      </c>
      <c r="C58" s="2" t="s">
        <v>16</v>
      </c>
      <c r="D58" s="3" t="s">
        <v>186</v>
      </c>
      <c r="E58" s="4" t="s">
        <v>18</v>
      </c>
      <c r="F58" s="4" t="s">
        <v>19</v>
      </c>
      <c r="G58" s="4" t="s">
        <v>20</v>
      </c>
      <c r="H58" s="4" t="s">
        <v>21</v>
      </c>
      <c r="I58" s="5" t="s">
        <v>21</v>
      </c>
      <c r="J58" s="1" t="s">
        <v>301</v>
      </c>
      <c r="K58" s="1" t="s">
        <v>302</v>
      </c>
      <c r="L58" s="1" t="s">
        <v>303</v>
      </c>
      <c r="M58" s="4" t="str">
        <f t="shared" si="0"/>
        <v>Outstanding</v>
      </c>
      <c r="N58" s="13" t="s">
        <v>21</v>
      </c>
    </row>
    <row r="59" spans="1:14" ht="60" customHeight="1" x14ac:dyDescent="0.35">
      <c r="A59" s="11" t="s">
        <v>304</v>
      </c>
      <c r="B59" s="1" t="s">
        <v>305</v>
      </c>
      <c r="C59" s="2" t="s">
        <v>16</v>
      </c>
      <c r="D59" s="3" t="s">
        <v>186</v>
      </c>
      <c r="E59" s="4" t="s">
        <v>18</v>
      </c>
      <c r="F59" s="4" t="s">
        <v>19</v>
      </c>
      <c r="G59" s="4" t="s">
        <v>20</v>
      </c>
      <c r="H59" s="4" t="s">
        <v>21</v>
      </c>
      <c r="I59" s="5" t="s">
        <v>21</v>
      </c>
      <c r="J59" s="1" t="s">
        <v>306</v>
      </c>
      <c r="K59" s="1" t="s">
        <v>307</v>
      </c>
      <c r="L59" s="1" t="s">
        <v>308</v>
      </c>
      <c r="M59" s="4" t="str">
        <f t="shared" si="0"/>
        <v>Outstanding</v>
      </c>
      <c r="N59" s="13" t="s">
        <v>21</v>
      </c>
    </row>
    <row r="60" spans="1:14" ht="60" customHeight="1" x14ac:dyDescent="0.35">
      <c r="A60" s="11" t="s">
        <v>309</v>
      </c>
      <c r="B60" s="1" t="s">
        <v>310</v>
      </c>
      <c r="C60" s="2" t="s">
        <v>93</v>
      </c>
      <c r="D60" s="3" t="s">
        <v>186</v>
      </c>
      <c r="E60" s="4" t="s">
        <v>18</v>
      </c>
      <c r="F60" s="4" t="s">
        <v>19</v>
      </c>
      <c r="G60" s="4" t="s">
        <v>20</v>
      </c>
      <c r="H60" s="4" t="s">
        <v>21</v>
      </c>
      <c r="I60" s="5" t="s">
        <v>21</v>
      </c>
      <c r="J60" s="1" t="s">
        <v>311</v>
      </c>
      <c r="K60" s="1" t="s">
        <v>312</v>
      </c>
      <c r="L60" s="1" t="s">
        <v>313</v>
      </c>
      <c r="M60" s="4" t="str">
        <f t="shared" si="0"/>
        <v>Outstanding</v>
      </c>
      <c r="N60" s="13" t="s">
        <v>21</v>
      </c>
    </row>
    <row r="61" spans="1:14" ht="60" customHeight="1" x14ac:dyDescent="0.35">
      <c r="A61" s="11" t="s">
        <v>314</v>
      </c>
      <c r="B61" s="1" t="s">
        <v>315</v>
      </c>
      <c r="C61" s="2" t="s">
        <v>93</v>
      </c>
      <c r="D61" s="3" t="s">
        <v>186</v>
      </c>
      <c r="E61" s="4" t="s">
        <v>18</v>
      </c>
      <c r="F61" s="4" t="s">
        <v>19</v>
      </c>
      <c r="G61" s="4" t="s">
        <v>20</v>
      </c>
      <c r="H61" s="4" t="s">
        <v>21</v>
      </c>
      <c r="I61" s="5" t="s">
        <v>21</v>
      </c>
      <c r="J61" s="1" t="s">
        <v>316</v>
      </c>
      <c r="K61" s="1" t="s">
        <v>317</v>
      </c>
      <c r="L61" s="1" t="s">
        <v>318</v>
      </c>
      <c r="M61" s="4" t="str">
        <f t="shared" si="0"/>
        <v>Outstanding</v>
      </c>
      <c r="N61" s="13" t="s">
        <v>21</v>
      </c>
    </row>
    <row r="62" spans="1:14" ht="60" customHeight="1" x14ac:dyDescent="0.35">
      <c r="A62" s="11" t="s">
        <v>319</v>
      </c>
      <c r="B62" s="1" t="s">
        <v>320</v>
      </c>
      <c r="C62" s="2" t="s">
        <v>16</v>
      </c>
      <c r="D62" s="3" t="s">
        <v>186</v>
      </c>
      <c r="E62" s="4" t="s">
        <v>18</v>
      </c>
      <c r="F62" s="4" t="s">
        <v>19</v>
      </c>
      <c r="G62" s="4" t="s">
        <v>20</v>
      </c>
      <c r="H62" s="4" t="s">
        <v>21</v>
      </c>
      <c r="I62" s="5" t="s">
        <v>21</v>
      </c>
      <c r="J62" s="1" t="s">
        <v>321</v>
      </c>
      <c r="K62" s="1" t="s">
        <v>273</v>
      </c>
      <c r="L62" s="1" t="s">
        <v>322</v>
      </c>
      <c r="M62" s="4" t="str">
        <f t="shared" si="0"/>
        <v>Outstanding</v>
      </c>
      <c r="N62" s="13" t="s">
        <v>21</v>
      </c>
    </row>
    <row r="63" spans="1:14" ht="60" customHeight="1" x14ac:dyDescent="0.35">
      <c r="A63" s="11" t="s">
        <v>323</v>
      </c>
      <c r="B63" s="1" t="s">
        <v>324</v>
      </c>
      <c r="C63" s="2" t="s">
        <v>16</v>
      </c>
      <c r="D63" s="3" t="s">
        <v>186</v>
      </c>
      <c r="E63" s="4" t="s">
        <v>18</v>
      </c>
      <c r="F63" s="4" t="s">
        <v>19</v>
      </c>
      <c r="G63" s="4" t="s">
        <v>20</v>
      </c>
      <c r="H63" s="4" t="s">
        <v>21</v>
      </c>
      <c r="I63" s="5" t="s">
        <v>21</v>
      </c>
      <c r="J63" s="1" t="s">
        <v>325</v>
      </c>
      <c r="K63" s="1" t="s">
        <v>326</v>
      </c>
      <c r="L63" s="1" t="s">
        <v>327</v>
      </c>
      <c r="M63" s="4" t="str">
        <f t="shared" si="0"/>
        <v>Outstanding</v>
      </c>
      <c r="N63" s="13" t="s">
        <v>21</v>
      </c>
    </row>
    <row r="64" spans="1:14" ht="60" customHeight="1" x14ac:dyDescent="0.35">
      <c r="A64" s="12" t="s">
        <v>328</v>
      </c>
      <c r="B64" s="6" t="s">
        <v>329</v>
      </c>
      <c r="C64" s="7" t="s">
        <v>16</v>
      </c>
      <c r="D64" s="8" t="s">
        <v>186</v>
      </c>
      <c r="E64" s="9" t="s">
        <v>18</v>
      </c>
      <c r="F64" s="9" t="s">
        <v>19</v>
      </c>
      <c r="G64" s="9" t="s">
        <v>20</v>
      </c>
      <c r="H64" s="9" t="s">
        <v>21</v>
      </c>
      <c r="I64" s="10" t="s">
        <v>21</v>
      </c>
      <c r="J64" s="6" t="s">
        <v>330</v>
      </c>
      <c r="K64" s="6" t="s">
        <v>331</v>
      </c>
      <c r="L64" s="6" t="s">
        <v>332</v>
      </c>
      <c r="M64" s="9" t="str">
        <f t="shared" si="0"/>
        <v>Outstanding</v>
      </c>
      <c r="N64" s="14" t="s">
        <v>21</v>
      </c>
    </row>
    <row r="68" spans="1:4" ht="32" customHeight="1" x14ac:dyDescent="0.35">
      <c r="A68" s="81" t="s">
        <v>333</v>
      </c>
      <c r="B68" s="81"/>
      <c r="C68" s="81"/>
      <c r="D68" s="81"/>
    </row>
  </sheetData>
  <mergeCells count="1">
    <mergeCell ref="A68:D68"/>
  </mergeCells>
  <conditionalFormatting sqref="C2:C64">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6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6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6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64" xr:uid="{00000000-0002-0000-0200-000000000000}">
      <formula1>"Must,Should,Could,Won't,Unassigned"</formula1>
    </dataValidation>
    <dataValidation type="list" showErrorMessage="1" errorTitle="Invalid Value" error="Please select a value from the list: Low, Medium, High, Unassessed." sqref="F2:F64" xr:uid="{00000000-0002-0000-0200-000001000000}">
      <formula1>"Low,Medium,High,Unassessed"</formula1>
    </dataValidation>
    <dataValidation type="list" showErrorMessage="1" errorTitle="Invalid Value" error="Please select a value from the list: Phase1, Phase2, Phase3, Phase4, Phase5, Pending." sqref="G2:G6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4" xr:uid="{00000000-0002-0000-0200-000003000000}">
      <formula1>"Implemented,Testing,Failed,Compensated,Risk Accepted,N/A"</formula1>
    </dataValidation>
  </dataValidations>
  <hyperlinks>
    <hyperlink ref="A6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462</v>
      </c>
      <c r="C2" s="98" t="s">
        <v>462</v>
      </c>
      <c r="D2" s="98" t="s">
        <v>462</v>
      </c>
      <c r="E2" s="98" t="s">
        <v>462</v>
      </c>
      <c r="F2" s="98" t="s">
        <v>462</v>
      </c>
      <c r="G2" s="98" t="s">
        <v>462</v>
      </c>
      <c r="H2" s="102" t="s">
        <v>463</v>
      </c>
      <c r="I2" s="102" t="s">
        <v>463</v>
      </c>
      <c r="J2" s="102" t="s">
        <v>463</v>
      </c>
      <c r="K2" s="102" t="s">
        <v>463</v>
      </c>
      <c r="L2" s="102" t="s">
        <v>463</v>
      </c>
      <c r="M2" s="101" t="s">
        <v>464</v>
      </c>
      <c r="N2" s="101" t="s">
        <v>464</v>
      </c>
      <c r="O2" s="103" t="s">
        <v>465</v>
      </c>
      <c r="P2" s="103" t="s">
        <v>465</v>
      </c>
      <c r="Q2" s="99" t="s">
        <v>12</v>
      </c>
      <c r="R2" s="99" t="s">
        <v>12</v>
      </c>
      <c r="S2" s="99" t="s">
        <v>12</v>
      </c>
      <c r="T2" s="100" t="s">
        <v>466</v>
      </c>
    </row>
    <row r="3" spans="2:20" ht="35" customHeight="1" x14ac:dyDescent="0.35">
      <c r="B3" s="71" t="s">
        <v>467</v>
      </c>
      <c r="C3" s="71" t="s">
        <v>468</v>
      </c>
      <c r="D3" s="71" t="s">
        <v>469</v>
      </c>
      <c r="E3" s="71" t="s">
        <v>470</v>
      </c>
      <c r="F3" s="71" t="s">
        <v>471</v>
      </c>
      <c r="G3" s="71" t="s">
        <v>10</v>
      </c>
      <c r="H3" s="72" t="s">
        <v>472</v>
      </c>
      <c r="I3" s="72" t="s">
        <v>473</v>
      </c>
      <c r="J3" s="72" t="s">
        <v>474</v>
      </c>
      <c r="K3" s="72" t="s">
        <v>475</v>
      </c>
      <c r="L3" s="72" t="s">
        <v>406</v>
      </c>
      <c r="M3" s="73" t="s">
        <v>476</v>
      </c>
      <c r="N3" s="73" t="s">
        <v>477</v>
      </c>
      <c r="O3" s="74" t="s">
        <v>478</v>
      </c>
      <c r="P3" s="74" t="s">
        <v>479</v>
      </c>
      <c r="Q3" s="75" t="s">
        <v>12</v>
      </c>
      <c r="R3" s="75" t="s">
        <v>480</v>
      </c>
      <c r="S3" s="75" t="s">
        <v>481</v>
      </c>
      <c r="T3" s="76" t="s">
        <v>482</v>
      </c>
    </row>
    <row r="4" spans="2:20" ht="60" customHeight="1" x14ac:dyDescent="0.35">
      <c r="B4" s="77" t="s">
        <v>483</v>
      </c>
      <c r="C4" s="77" t="s">
        <v>484</v>
      </c>
      <c r="D4" s="77" t="s">
        <v>485</v>
      </c>
      <c r="E4" s="77" t="s">
        <v>486</v>
      </c>
      <c r="F4" s="77" t="s">
        <v>487</v>
      </c>
      <c r="G4" s="77" t="s">
        <v>488</v>
      </c>
      <c r="H4" s="77" t="s">
        <v>489</v>
      </c>
      <c r="I4" s="77" t="s">
        <v>490</v>
      </c>
      <c r="J4" s="77" t="s">
        <v>491</v>
      </c>
      <c r="K4" s="77" t="s">
        <v>492</v>
      </c>
      <c r="L4" s="77" t="s">
        <v>493</v>
      </c>
      <c r="M4" s="77" t="s">
        <v>494</v>
      </c>
      <c r="N4" s="77" t="s">
        <v>495</v>
      </c>
      <c r="O4" s="77" t="s">
        <v>496</v>
      </c>
      <c r="P4" s="77" t="s">
        <v>497</v>
      </c>
      <c r="Q4" s="77" t="s">
        <v>498</v>
      </c>
      <c r="R4" s="77" t="s">
        <v>499</v>
      </c>
      <c r="S4" s="77" t="s">
        <v>500</v>
      </c>
      <c r="T4" s="77" t="s">
        <v>501</v>
      </c>
    </row>
    <row r="5" spans="2:20" ht="60" customHeight="1" x14ac:dyDescent="0.35">
      <c r="B5" s="39" t="s">
        <v>502</v>
      </c>
      <c r="C5" s="78"/>
      <c r="D5" s="79"/>
      <c r="E5" s="79" t="s">
        <v>21</v>
      </c>
      <c r="F5" s="79" t="str">
        <f>IF(E5&lt;&gt;"", IFERROR(VLOOKUP(E5, Dashboard!$B46:$F51, 5, FALSE), ""), "")</f>
        <v/>
      </c>
      <c r="G5" s="80"/>
      <c r="H5" s="67"/>
      <c r="I5" s="67"/>
      <c r="J5" s="80"/>
      <c r="K5" s="80"/>
      <c r="L5" s="41"/>
      <c r="M5" s="41"/>
      <c r="N5" s="80"/>
      <c r="O5" s="80"/>
      <c r="P5" s="41"/>
      <c r="Q5" s="41" t="s">
        <v>21</v>
      </c>
      <c r="R5" s="80"/>
      <c r="S5" s="67"/>
      <c r="T5" s="80"/>
    </row>
    <row r="6" spans="2:20" ht="60" customHeight="1" x14ac:dyDescent="0.35">
      <c r="B6" s="39" t="s">
        <v>503</v>
      </c>
      <c r="C6" s="78"/>
      <c r="D6" s="79"/>
      <c r="E6" s="79" t="s">
        <v>21</v>
      </c>
      <c r="F6" s="79" t="str">
        <f>IF(E6&lt;&gt;"", IFERROR(VLOOKUP(E6, Dashboard!$B46:$F51, 5, FALSE), ""), "")</f>
        <v/>
      </c>
      <c r="G6" s="80"/>
      <c r="H6" s="67"/>
      <c r="I6" s="67"/>
      <c r="J6" s="80"/>
      <c r="K6" s="80"/>
      <c r="L6" s="41"/>
      <c r="M6" s="41"/>
      <c r="N6" s="80"/>
      <c r="O6" s="80"/>
      <c r="P6" s="41"/>
      <c r="Q6" s="41" t="s">
        <v>21</v>
      </c>
      <c r="R6" s="80"/>
      <c r="S6" s="67"/>
      <c r="T6" s="80"/>
    </row>
    <row r="7" spans="2:20" ht="60" customHeight="1" x14ac:dyDescent="0.35">
      <c r="B7" s="39" t="s">
        <v>504</v>
      </c>
      <c r="C7" s="78"/>
      <c r="D7" s="79"/>
      <c r="E7" s="79" t="s">
        <v>21</v>
      </c>
      <c r="F7" s="79" t="str">
        <f>IF(E7&lt;&gt;"", IFERROR(VLOOKUP(E7, Dashboard!$B46:$F51, 5, FALSE), ""), "")</f>
        <v/>
      </c>
      <c r="G7" s="80"/>
      <c r="H7" s="67"/>
      <c r="I7" s="67"/>
      <c r="J7" s="80"/>
      <c r="K7" s="80"/>
      <c r="L7" s="41"/>
      <c r="M7" s="41"/>
      <c r="N7" s="80"/>
      <c r="O7" s="80"/>
      <c r="P7" s="41"/>
      <c r="Q7" s="41" t="s">
        <v>21</v>
      </c>
      <c r="R7" s="80"/>
      <c r="S7" s="67"/>
      <c r="T7" s="80"/>
    </row>
    <row r="8" spans="2:20" ht="60" customHeight="1" x14ac:dyDescent="0.35">
      <c r="B8" s="39" t="s">
        <v>505</v>
      </c>
      <c r="C8" s="78"/>
      <c r="D8" s="79"/>
      <c r="E8" s="79" t="s">
        <v>21</v>
      </c>
      <c r="F8" s="79" t="str">
        <f>IF(E8&lt;&gt;"", IFERROR(VLOOKUP(E8, Dashboard!$B46:$F51, 5, FALSE), ""), "")</f>
        <v/>
      </c>
      <c r="G8" s="80"/>
      <c r="H8" s="67"/>
      <c r="I8" s="67"/>
      <c r="J8" s="80"/>
      <c r="K8" s="80"/>
      <c r="L8" s="41"/>
      <c r="M8" s="41"/>
      <c r="N8" s="80"/>
      <c r="O8" s="80"/>
      <c r="P8" s="41"/>
      <c r="Q8" s="41" t="s">
        <v>21</v>
      </c>
      <c r="R8" s="80"/>
      <c r="S8" s="67"/>
      <c r="T8" s="80"/>
    </row>
    <row r="9" spans="2:20" ht="60" customHeight="1" x14ac:dyDescent="0.35">
      <c r="B9" s="39" t="s">
        <v>506</v>
      </c>
      <c r="C9" s="78"/>
      <c r="D9" s="79"/>
      <c r="E9" s="79" t="s">
        <v>21</v>
      </c>
      <c r="F9" s="79" t="str">
        <f>IF(E9&lt;&gt;"", IFERROR(VLOOKUP(E9, Dashboard!$B46:$F51, 5, FALSE), ""), "")</f>
        <v/>
      </c>
      <c r="G9" s="80"/>
      <c r="H9" s="67"/>
      <c r="I9" s="67"/>
      <c r="J9" s="80"/>
      <c r="K9" s="80"/>
      <c r="L9" s="41"/>
      <c r="M9" s="41"/>
      <c r="N9" s="80"/>
      <c r="O9" s="80"/>
      <c r="P9" s="41"/>
      <c r="Q9" s="41" t="s">
        <v>21</v>
      </c>
      <c r="R9" s="80"/>
      <c r="S9" s="67"/>
      <c r="T9" s="80"/>
    </row>
    <row r="10" spans="2:20" ht="60" customHeight="1" x14ac:dyDescent="0.35">
      <c r="B10" s="39" t="s">
        <v>507</v>
      </c>
      <c r="C10" s="78"/>
      <c r="D10" s="79"/>
      <c r="E10" s="79" t="s">
        <v>21</v>
      </c>
      <c r="F10" s="79" t="str">
        <f>IF(E10&lt;&gt;"", IFERROR(VLOOKUP(E10, Dashboard!$B46:$F51, 5, FALSE), ""), "")</f>
        <v/>
      </c>
      <c r="G10" s="80"/>
      <c r="H10" s="67"/>
      <c r="I10" s="67"/>
      <c r="J10" s="80"/>
      <c r="K10" s="80"/>
      <c r="L10" s="41"/>
      <c r="M10" s="41"/>
      <c r="N10" s="80"/>
      <c r="O10" s="80"/>
      <c r="P10" s="41"/>
      <c r="Q10" s="41" t="s">
        <v>21</v>
      </c>
      <c r="R10" s="80"/>
      <c r="S10" s="67"/>
      <c r="T10" s="80"/>
    </row>
    <row r="11" spans="2:20" ht="60" customHeight="1" x14ac:dyDescent="0.35">
      <c r="B11" s="39" t="s">
        <v>508</v>
      </c>
      <c r="C11" s="78"/>
      <c r="D11" s="79"/>
      <c r="E11" s="79" t="s">
        <v>21</v>
      </c>
      <c r="F11" s="79" t="str">
        <f>IF(E11&lt;&gt;"", IFERROR(VLOOKUP(E11, Dashboard!$B46:$F51, 5, FALSE), ""), "")</f>
        <v/>
      </c>
      <c r="G11" s="80"/>
      <c r="H11" s="67"/>
      <c r="I11" s="67"/>
      <c r="J11" s="80"/>
      <c r="K11" s="80"/>
      <c r="L11" s="41"/>
      <c r="M11" s="41"/>
      <c r="N11" s="80"/>
      <c r="O11" s="80"/>
      <c r="P11" s="41"/>
      <c r="Q11" s="41" t="s">
        <v>21</v>
      </c>
      <c r="R11" s="80"/>
      <c r="S11" s="67"/>
      <c r="T11" s="80"/>
    </row>
    <row r="12" spans="2:20" ht="60" customHeight="1" x14ac:dyDescent="0.35">
      <c r="B12" s="39" t="s">
        <v>509</v>
      </c>
      <c r="C12" s="78"/>
      <c r="D12" s="79"/>
      <c r="E12" s="79" t="s">
        <v>21</v>
      </c>
      <c r="F12" s="79" t="str">
        <f>IF(E12&lt;&gt;"", IFERROR(VLOOKUP(E12, Dashboard!$B46:$F51, 5, FALSE), ""), "")</f>
        <v/>
      </c>
      <c r="G12" s="80"/>
      <c r="H12" s="67"/>
      <c r="I12" s="67"/>
      <c r="J12" s="80"/>
      <c r="K12" s="80"/>
      <c r="L12" s="41"/>
      <c r="M12" s="41"/>
      <c r="N12" s="80"/>
      <c r="O12" s="80"/>
      <c r="P12" s="41"/>
      <c r="Q12" s="41" t="s">
        <v>21</v>
      </c>
      <c r="R12" s="80"/>
      <c r="S12" s="67"/>
      <c r="T12" s="80"/>
    </row>
    <row r="13" spans="2:20" ht="60" customHeight="1" x14ac:dyDescent="0.35">
      <c r="B13" s="39" t="s">
        <v>510</v>
      </c>
      <c r="C13" s="78"/>
      <c r="D13" s="79"/>
      <c r="E13" s="79" t="s">
        <v>21</v>
      </c>
      <c r="F13" s="79" t="str">
        <f>IF(E13&lt;&gt;"", IFERROR(VLOOKUP(E13, Dashboard!$B46:$F51, 5, FALSE), ""), "")</f>
        <v/>
      </c>
      <c r="G13" s="80"/>
      <c r="H13" s="67"/>
      <c r="I13" s="67"/>
      <c r="J13" s="80"/>
      <c r="K13" s="80"/>
      <c r="L13" s="41"/>
      <c r="M13" s="41"/>
      <c r="N13" s="80"/>
      <c r="O13" s="80"/>
      <c r="P13" s="41"/>
      <c r="Q13" s="41" t="s">
        <v>21</v>
      </c>
      <c r="R13" s="80"/>
      <c r="S13" s="67"/>
      <c r="T13" s="80"/>
    </row>
    <row r="14" spans="2:20" ht="60" customHeight="1" x14ac:dyDescent="0.35">
      <c r="B14" s="39" t="s">
        <v>511</v>
      </c>
      <c r="C14" s="78"/>
      <c r="D14" s="79"/>
      <c r="E14" s="79" t="s">
        <v>21</v>
      </c>
      <c r="F14" s="79" t="str">
        <f>IF(E14&lt;&gt;"", IFERROR(VLOOKUP(E14, Dashboard!$B46:$F51, 5, FALSE), ""), "")</f>
        <v/>
      </c>
      <c r="G14" s="80"/>
      <c r="H14" s="67"/>
      <c r="I14" s="67"/>
      <c r="J14" s="80"/>
      <c r="K14" s="80"/>
      <c r="L14" s="41"/>
      <c r="M14" s="41"/>
      <c r="N14" s="80"/>
      <c r="O14" s="80"/>
      <c r="P14" s="41"/>
      <c r="Q14" s="41" t="s">
        <v>21</v>
      </c>
      <c r="R14" s="80"/>
      <c r="S14" s="67"/>
      <c r="T14" s="80"/>
    </row>
    <row r="15" spans="2:20" ht="60" customHeight="1" x14ac:dyDescent="0.35">
      <c r="B15" s="39" t="s">
        <v>512</v>
      </c>
      <c r="C15" s="78"/>
      <c r="D15" s="79"/>
      <c r="E15" s="79" t="s">
        <v>21</v>
      </c>
      <c r="F15" s="79" t="str">
        <f>IF(E15&lt;&gt;"", IFERROR(VLOOKUP(E15, Dashboard!$B46:$F51, 5, FALSE), ""), "")</f>
        <v/>
      </c>
      <c r="G15" s="80"/>
      <c r="H15" s="67"/>
      <c r="I15" s="67"/>
      <c r="J15" s="80"/>
      <c r="K15" s="80"/>
      <c r="L15" s="41"/>
      <c r="M15" s="41"/>
      <c r="N15" s="80"/>
      <c r="O15" s="80"/>
      <c r="P15" s="41"/>
      <c r="Q15" s="41" t="s">
        <v>21</v>
      </c>
      <c r="R15" s="80"/>
      <c r="S15" s="67"/>
      <c r="T15" s="80"/>
    </row>
    <row r="16" spans="2:20" ht="60" customHeight="1" x14ac:dyDescent="0.35">
      <c r="B16" s="39" t="s">
        <v>513</v>
      </c>
      <c r="C16" s="78"/>
      <c r="D16" s="79"/>
      <c r="E16" s="79" t="s">
        <v>21</v>
      </c>
      <c r="F16" s="79" t="str">
        <f>IF(E16&lt;&gt;"", IFERROR(VLOOKUP(E16, Dashboard!$B46:$F51, 5, FALSE), ""), "")</f>
        <v/>
      </c>
      <c r="G16" s="80"/>
      <c r="H16" s="67"/>
      <c r="I16" s="67"/>
      <c r="J16" s="80"/>
      <c r="K16" s="80"/>
      <c r="L16" s="41"/>
      <c r="M16" s="41"/>
      <c r="N16" s="80"/>
      <c r="O16" s="80"/>
      <c r="P16" s="41"/>
      <c r="Q16" s="41" t="s">
        <v>21</v>
      </c>
      <c r="R16" s="80"/>
      <c r="S16" s="67"/>
      <c r="T16" s="80"/>
    </row>
    <row r="17" spans="2:20" ht="60" customHeight="1" x14ac:dyDescent="0.35">
      <c r="B17" s="39" t="s">
        <v>514</v>
      </c>
      <c r="C17" s="78"/>
      <c r="D17" s="79"/>
      <c r="E17" s="79" t="s">
        <v>21</v>
      </c>
      <c r="F17" s="79" t="str">
        <f>IF(E17&lt;&gt;"", IFERROR(VLOOKUP(E17, Dashboard!$B46:$F51, 5, FALSE), ""), "")</f>
        <v/>
      </c>
      <c r="G17" s="80"/>
      <c r="H17" s="67"/>
      <c r="I17" s="67"/>
      <c r="J17" s="80"/>
      <c r="K17" s="80"/>
      <c r="L17" s="41"/>
      <c r="M17" s="41"/>
      <c r="N17" s="80"/>
      <c r="O17" s="80"/>
      <c r="P17" s="41"/>
      <c r="Q17" s="41" t="s">
        <v>21</v>
      </c>
      <c r="R17" s="80"/>
      <c r="S17" s="67"/>
      <c r="T17" s="80"/>
    </row>
    <row r="18" spans="2:20" ht="60" customHeight="1" x14ac:dyDescent="0.35">
      <c r="B18" s="39" t="s">
        <v>515</v>
      </c>
      <c r="C18" s="78"/>
      <c r="D18" s="79"/>
      <c r="E18" s="79" t="s">
        <v>21</v>
      </c>
      <c r="F18" s="79" t="str">
        <f>IF(E18&lt;&gt;"", IFERROR(VLOOKUP(E18, Dashboard!$B46:$F51, 5, FALSE), ""), "")</f>
        <v/>
      </c>
      <c r="G18" s="80"/>
      <c r="H18" s="67"/>
      <c r="I18" s="67"/>
      <c r="J18" s="80"/>
      <c r="K18" s="80"/>
      <c r="L18" s="41"/>
      <c r="M18" s="41"/>
      <c r="N18" s="80"/>
      <c r="O18" s="80"/>
      <c r="P18" s="41"/>
      <c r="Q18" s="41" t="s">
        <v>21</v>
      </c>
      <c r="R18" s="80"/>
      <c r="S18" s="67"/>
      <c r="T18" s="80"/>
    </row>
    <row r="19" spans="2:20" ht="60" customHeight="1" x14ac:dyDescent="0.35">
      <c r="B19" s="39" t="s">
        <v>516</v>
      </c>
      <c r="C19" s="78"/>
      <c r="D19" s="79"/>
      <c r="E19" s="79" t="s">
        <v>21</v>
      </c>
      <c r="F19" s="79" t="str">
        <f>IF(E19&lt;&gt;"", IFERROR(VLOOKUP(E19, Dashboard!$B46:$F51, 5, FALSE), ""), "")</f>
        <v/>
      </c>
      <c r="G19" s="80"/>
      <c r="H19" s="67"/>
      <c r="I19" s="67"/>
      <c r="J19" s="80"/>
      <c r="K19" s="80"/>
      <c r="L19" s="41"/>
      <c r="M19" s="41"/>
      <c r="N19" s="80"/>
      <c r="O19" s="80"/>
      <c r="P19" s="41"/>
      <c r="Q19" s="41" t="s">
        <v>21</v>
      </c>
      <c r="R19" s="80"/>
      <c r="S19" s="67"/>
      <c r="T19" s="80"/>
    </row>
    <row r="20" spans="2:20" ht="60" customHeight="1" x14ac:dyDescent="0.35">
      <c r="B20" s="39" t="s">
        <v>517</v>
      </c>
      <c r="C20" s="78"/>
      <c r="D20" s="79"/>
      <c r="E20" s="79" t="s">
        <v>21</v>
      </c>
      <c r="F20" s="79" t="str">
        <f>IF(E20&lt;&gt;"", IFERROR(VLOOKUP(E20, Dashboard!$B46:$F51, 5, FALSE), ""), "")</f>
        <v/>
      </c>
      <c r="G20" s="80"/>
      <c r="H20" s="67"/>
      <c r="I20" s="67"/>
      <c r="J20" s="80"/>
      <c r="K20" s="80"/>
      <c r="L20" s="41"/>
      <c r="M20" s="41"/>
      <c r="N20" s="80"/>
      <c r="O20" s="80"/>
      <c r="P20" s="41"/>
      <c r="Q20" s="41" t="s">
        <v>21</v>
      </c>
      <c r="R20" s="80"/>
      <c r="S20" s="67"/>
      <c r="T20" s="80"/>
    </row>
    <row r="21" spans="2:20" ht="60" customHeight="1" x14ac:dyDescent="0.35">
      <c r="B21" s="39" t="s">
        <v>518</v>
      </c>
      <c r="C21" s="78"/>
      <c r="D21" s="79"/>
      <c r="E21" s="79" t="s">
        <v>21</v>
      </c>
      <c r="F21" s="79" t="str">
        <f>IF(E21&lt;&gt;"", IFERROR(VLOOKUP(E21, Dashboard!$B46:$F51, 5, FALSE), ""), "")</f>
        <v/>
      </c>
      <c r="G21" s="80"/>
      <c r="H21" s="67"/>
      <c r="I21" s="67"/>
      <c r="J21" s="80"/>
      <c r="K21" s="80"/>
      <c r="L21" s="41"/>
      <c r="M21" s="41"/>
      <c r="N21" s="80"/>
      <c r="O21" s="80"/>
      <c r="P21" s="41"/>
      <c r="Q21" s="41" t="s">
        <v>21</v>
      </c>
      <c r="R21" s="80"/>
      <c r="S21" s="67"/>
      <c r="T21" s="80"/>
    </row>
    <row r="22" spans="2:20" ht="60" customHeight="1" x14ac:dyDescent="0.35">
      <c r="B22" s="39" t="s">
        <v>519</v>
      </c>
      <c r="C22" s="78"/>
      <c r="D22" s="79"/>
      <c r="E22" s="79" t="s">
        <v>21</v>
      </c>
      <c r="F22" s="79" t="str">
        <f>IF(E22&lt;&gt;"", IFERROR(VLOOKUP(E22, Dashboard!$B46:$F51, 5, FALSE), ""), "")</f>
        <v/>
      </c>
      <c r="G22" s="80"/>
      <c r="H22" s="67"/>
      <c r="I22" s="67"/>
      <c r="J22" s="80"/>
      <c r="K22" s="80"/>
      <c r="L22" s="41"/>
      <c r="M22" s="41"/>
      <c r="N22" s="80"/>
      <c r="O22" s="80"/>
      <c r="P22" s="41"/>
      <c r="Q22" s="41" t="s">
        <v>21</v>
      </c>
      <c r="R22" s="80"/>
      <c r="S22" s="67"/>
      <c r="T22" s="80"/>
    </row>
    <row r="23" spans="2:20" ht="60" customHeight="1" x14ac:dyDescent="0.35">
      <c r="B23" s="39" t="s">
        <v>520</v>
      </c>
      <c r="C23" s="78"/>
      <c r="D23" s="79"/>
      <c r="E23" s="79" t="s">
        <v>21</v>
      </c>
      <c r="F23" s="79" t="str">
        <f>IF(E23&lt;&gt;"", IFERROR(VLOOKUP(E23, Dashboard!$B46:$F51, 5, FALSE), ""), "")</f>
        <v/>
      </c>
      <c r="G23" s="80"/>
      <c r="H23" s="67"/>
      <c r="I23" s="67"/>
      <c r="J23" s="80"/>
      <c r="K23" s="80"/>
      <c r="L23" s="41"/>
      <c r="M23" s="41"/>
      <c r="N23" s="80"/>
      <c r="O23" s="80"/>
      <c r="P23" s="41"/>
      <c r="Q23" s="41" t="s">
        <v>21</v>
      </c>
      <c r="R23" s="80"/>
      <c r="S23" s="67"/>
      <c r="T23" s="80"/>
    </row>
    <row r="24" spans="2:20" ht="60" customHeight="1" x14ac:dyDescent="0.35">
      <c r="B24" s="39" t="s">
        <v>521</v>
      </c>
      <c r="C24" s="78"/>
      <c r="D24" s="79"/>
      <c r="E24" s="79" t="s">
        <v>21</v>
      </c>
      <c r="F24" s="79" t="str">
        <f>IF(E24&lt;&gt;"", IFERROR(VLOOKUP(E24, Dashboard!$B46:$F51, 5, FALSE), ""), "")</f>
        <v/>
      </c>
      <c r="G24" s="80"/>
      <c r="H24" s="67"/>
      <c r="I24" s="67"/>
      <c r="J24" s="80"/>
      <c r="K24" s="80"/>
      <c r="L24" s="41"/>
      <c r="M24" s="41"/>
      <c r="N24" s="80"/>
      <c r="O24" s="80"/>
      <c r="P24" s="41"/>
      <c r="Q24" s="41" t="s">
        <v>21</v>
      </c>
      <c r="R24" s="80"/>
      <c r="S24" s="67"/>
      <c r="T24" s="80"/>
    </row>
    <row r="25" spans="2:20" ht="60" customHeight="1" x14ac:dyDescent="0.35">
      <c r="B25" s="39" t="s">
        <v>522</v>
      </c>
      <c r="C25" s="78"/>
      <c r="D25" s="79"/>
      <c r="E25" s="79" t="s">
        <v>21</v>
      </c>
      <c r="F25" s="79" t="str">
        <f>IF(E25&lt;&gt;"", IFERROR(VLOOKUP(E25, Dashboard!$B46:$F51, 5, FALSE), ""), "")</f>
        <v/>
      </c>
      <c r="G25" s="80"/>
      <c r="H25" s="67"/>
      <c r="I25" s="67"/>
      <c r="J25" s="80"/>
      <c r="K25" s="80"/>
      <c r="L25" s="41"/>
      <c r="M25" s="41"/>
      <c r="N25" s="80"/>
      <c r="O25" s="80"/>
      <c r="P25" s="41"/>
      <c r="Q25" s="41" t="s">
        <v>21</v>
      </c>
      <c r="R25" s="80"/>
      <c r="S25" s="67"/>
      <c r="T25" s="80"/>
    </row>
    <row r="26" spans="2:20" ht="60" customHeight="1" x14ac:dyDescent="0.35">
      <c r="B26" s="39" t="s">
        <v>523</v>
      </c>
      <c r="C26" s="78"/>
      <c r="D26" s="79"/>
      <c r="E26" s="79" t="s">
        <v>21</v>
      </c>
      <c r="F26" s="79" t="str">
        <f>IF(E26&lt;&gt;"", IFERROR(VLOOKUP(E26, Dashboard!$B46:$F51, 5, FALSE), ""), "")</f>
        <v/>
      </c>
      <c r="G26" s="80"/>
      <c r="H26" s="67"/>
      <c r="I26" s="67"/>
      <c r="J26" s="80"/>
      <c r="K26" s="80"/>
      <c r="L26" s="41"/>
      <c r="M26" s="41"/>
      <c r="N26" s="80"/>
      <c r="O26" s="80"/>
      <c r="P26" s="41"/>
      <c r="Q26" s="41" t="s">
        <v>21</v>
      </c>
      <c r="R26" s="80"/>
      <c r="S26" s="67"/>
      <c r="T26" s="80"/>
    </row>
    <row r="27" spans="2:20" ht="60" customHeight="1" x14ac:dyDescent="0.35">
      <c r="B27" s="39" t="s">
        <v>524</v>
      </c>
      <c r="C27" s="78"/>
      <c r="D27" s="79"/>
      <c r="E27" s="79" t="s">
        <v>21</v>
      </c>
      <c r="F27" s="79" t="str">
        <f>IF(E27&lt;&gt;"", IFERROR(VLOOKUP(E27, Dashboard!$B46:$F51, 5, FALSE), ""), "")</f>
        <v/>
      </c>
      <c r="G27" s="80"/>
      <c r="H27" s="67"/>
      <c r="I27" s="67"/>
      <c r="J27" s="80"/>
      <c r="K27" s="80"/>
      <c r="L27" s="41"/>
      <c r="M27" s="41"/>
      <c r="N27" s="80"/>
      <c r="O27" s="80"/>
      <c r="P27" s="41"/>
      <c r="Q27" s="41" t="s">
        <v>21</v>
      </c>
      <c r="R27" s="80"/>
      <c r="S27" s="67"/>
      <c r="T27" s="80"/>
    </row>
    <row r="28" spans="2:20" ht="60" customHeight="1" x14ac:dyDescent="0.35">
      <c r="B28" s="39" t="s">
        <v>525</v>
      </c>
      <c r="C28" s="78"/>
      <c r="D28" s="79"/>
      <c r="E28" s="79" t="s">
        <v>21</v>
      </c>
      <c r="F28" s="79" t="str">
        <f>IF(E28&lt;&gt;"", IFERROR(VLOOKUP(E28, Dashboard!$B46:$F51, 5, FALSE), ""), "")</f>
        <v/>
      </c>
      <c r="G28" s="80"/>
      <c r="H28" s="67"/>
      <c r="I28" s="67"/>
      <c r="J28" s="80"/>
      <c r="K28" s="80"/>
      <c r="L28" s="41"/>
      <c r="M28" s="41"/>
      <c r="N28" s="80"/>
      <c r="O28" s="80"/>
      <c r="P28" s="41"/>
      <c r="Q28" s="41" t="s">
        <v>21</v>
      </c>
      <c r="R28" s="80"/>
      <c r="S28" s="67"/>
      <c r="T28" s="80"/>
    </row>
    <row r="29" spans="2:20" ht="60" customHeight="1" x14ac:dyDescent="0.35">
      <c r="B29" s="39" t="s">
        <v>526</v>
      </c>
      <c r="C29" s="78"/>
      <c r="D29" s="79"/>
      <c r="E29" s="79" t="s">
        <v>21</v>
      </c>
      <c r="F29" s="79" t="str">
        <f>IF(E29&lt;&gt;"", IFERROR(VLOOKUP(E29, Dashboard!$B46:$F51, 5, FALSE), ""), "")</f>
        <v/>
      </c>
      <c r="G29" s="80"/>
      <c r="H29" s="67"/>
      <c r="I29" s="67"/>
      <c r="J29" s="80"/>
      <c r="K29" s="80"/>
      <c r="L29" s="41"/>
      <c r="M29" s="41"/>
      <c r="N29" s="80"/>
      <c r="O29" s="80"/>
      <c r="P29" s="41"/>
      <c r="Q29" s="41" t="s">
        <v>21</v>
      </c>
      <c r="R29" s="80"/>
      <c r="S29" s="67"/>
      <c r="T29" s="80"/>
    </row>
    <row r="30" spans="2:20" ht="60" customHeight="1" x14ac:dyDescent="0.35">
      <c r="B30" s="39" t="s">
        <v>527</v>
      </c>
      <c r="C30" s="78"/>
      <c r="D30" s="79"/>
      <c r="E30" s="79" t="s">
        <v>21</v>
      </c>
      <c r="F30" s="79" t="str">
        <f>IF(E30&lt;&gt;"", IFERROR(VLOOKUP(E30, Dashboard!$B46:$F51, 5, FALSE), ""), "")</f>
        <v/>
      </c>
      <c r="G30" s="80"/>
      <c r="H30" s="67"/>
      <c r="I30" s="67"/>
      <c r="J30" s="80"/>
      <c r="K30" s="80"/>
      <c r="L30" s="41"/>
      <c r="M30" s="41"/>
      <c r="N30" s="80"/>
      <c r="O30" s="80"/>
      <c r="P30" s="41"/>
      <c r="Q30" s="41" t="s">
        <v>21</v>
      </c>
      <c r="R30" s="80"/>
      <c r="S30" s="67"/>
      <c r="T30" s="80"/>
    </row>
    <row r="31" spans="2:20" ht="60" customHeight="1" x14ac:dyDescent="0.35">
      <c r="B31" s="39" t="s">
        <v>528</v>
      </c>
      <c r="C31" s="78"/>
      <c r="D31" s="79"/>
      <c r="E31" s="79" t="s">
        <v>21</v>
      </c>
      <c r="F31" s="79" t="str">
        <f>IF(E31&lt;&gt;"", IFERROR(VLOOKUP(E31, Dashboard!$B46:$F51, 5, FALSE), ""), "")</f>
        <v/>
      </c>
      <c r="G31" s="80"/>
      <c r="H31" s="67"/>
      <c r="I31" s="67"/>
      <c r="J31" s="80"/>
      <c r="K31" s="80"/>
      <c r="L31" s="41"/>
      <c r="M31" s="41"/>
      <c r="N31" s="80"/>
      <c r="O31" s="80"/>
      <c r="P31" s="41"/>
      <c r="Q31" s="41" t="s">
        <v>21</v>
      </c>
      <c r="R31" s="80"/>
      <c r="S31" s="67"/>
      <c r="T31" s="80"/>
    </row>
    <row r="32" spans="2:20" ht="60" customHeight="1" x14ac:dyDescent="0.35">
      <c r="B32" s="39" t="s">
        <v>529</v>
      </c>
      <c r="C32" s="78"/>
      <c r="D32" s="79"/>
      <c r="E32" s="79" t="s">
        <v>21</v>
      </c>
      <c r="F32" s="79" t="str">
        <f>IF(E32&lt;&gt;"", IFERROR(VLOOKUP(E32, Dashboard!$B46:$F51, 5, FALSE), ""), "")</f>
        <v/>
      </c>
      <c r="G32" s="80"/>
      <c r="H32" s="67"/>
      <c r="I32" s="67"/>
      <c r="J32" s="80"/>
      <c r="K32" s="80"/>
      <c r="L32" s="41"/>
      <c r="M32" s="41"/>
      <c r="N32" s="80"/>
      <c r="O32" s="80"/>
      <c r="P32" s="41"/>
      <c r="Q32" s="41" t="s">
        <v>21</v>
      </c>
      <c r="R32" s="80"/>
      <c r="S32" s="67"/>
      <c r="T32" s="80"/>
    </row>
    <row r="33" spans="2:20" ht="60" customHeight="1" x14ac:dyDescent="0.35">
      <c r="B33" s="39" t="s">
        <v>530</v>
      </c>
      <c r="C33" s="78"/>
      <c r="D33" s="79"/>
      <c r="E33" s="79" t="s">
        <v>21</v>
      </c>
      <c r="F33" s="79" t="str">
        <f>IF(E33&lt;&gt;"", IFERROR(VLOOKUP(E33, Dashboard!$B46:$F51, 5, FALSE), ""), "")</f>
        <v/>
      </c>
      <c r="G33" s="80"/>
      <c r="H33" s="67"/>
      <c r="I33" s="67"/>
      <c r="J33" s="80"/>
      <c r="K33" s="80"/>
      <c r="L33" s="41"/>
      <c r="M33" s="41"/>
      <c r="N33" s="80"/>
      <c r="O33" s="80"/>
      <c r="P33" s="41"/>
      <c r="Q33" s="41" t="s">
        <v>21</v>
      </c>
      <c r="R33" s="80"/>
      <c r="S33" s="67"/>
      <c r="T33" s="80"/>
    </row>
    <row r="34" spans="2:20" ht="60" customHeight="1" x14ac:dyDescent="0.35">
      <c r="B34" s="39" t="s">
        <v>531</v>
      </c>
      <c r="C34" s="78"/>
      <c r="D34" s="79"/>
      <c r="E34" s="79" t="s">
        <v>21</v>
      </c>
      <c r="F34" s="79" t="str">
        <f>IF(E34&lt;&gt;"", IFERROR(VLOOKUP(E34, Dashboard!$B46:$F51, 5, FALSE), ""), "")</f>
        <v/>
      </c>
      <c r="G34" s="80"/>
      <c r="H34" s="67"/>
      <c r="I34" s="67"/>
      <c r="J34" s="80"/>
      <c r="K34" s="80"/>
      <c r="L34" s="41"/>
      <c r="M34" s="41"/>
      <c r="N34" s="80"/>
      <c r="O34" s="80"/>
      <c r="P34" s="41"/>
      <c r="Q34" s="41" t="s">
        <v>21</v>
      </c>
      <c r="R34" s="80"/>
      <c r="S34" s="67"/>
      <c r="T34" s="80"/>
    </row>
    <row r="35" spans="2:20" ht="60" customHeight="1" x14ac:dyDescent="0.35">
      <c r="B35" s="39" t="s">
        <v>532</v>
      </c>
      <c r="C35" s="78"/>
      <c r="D35" s="79"/>
      <c r="E35" s="79" t="s">
        <v>21</v>
      </c>
      <c r="F35" s="79" t="str">
        <f>IF(E35&lt;&gt;"", IFERROR(VLOOKUP(E35, Dashboard!$B46:$F51, 5, FALSE), ""), "")</f>
        <v/>
      </c>
      <c r="G35" s="80"/>
      <c r="H35" s="67"/>
      <c r="I35" s="67"/>
      <c r="J35" s="80"/>
      <c r="K35" s="80"/>
      <c r="L35" s="41"/>
      <c r="M35" s="41"/>
      <c r="N35" s="80"/>
      <c r="O35" s="80"/>
      <c r="P35" s="41"/>
      <c r="Q35" s="41" t="s">
        <v>21</v>
      </c>
      <c r="R35" s="80"/>
      <c r="S35" s="67"/>
      <c r="T35" s="80"/>
    </row>
    <row r="36" spans="2:20" ht="60" customHeight="1" x14ac:dyDescent="0.35">
      <c r="B36" s="39" t="s">
        <v>533</v>
      </c>
      <c r="C36" s="78"/>
      <c r="D36" s="79"/>
      <c r="E36" s="79" t="s">
        <v>21</v>
      </c>
      <c r="F36" s="79" t="str">
        <f>IF(E36&lt;&gt;"", IFERROR(VLOOKUP(E36, Dashboard!$B46:$F51, 5, FALSE), ""), "")</f>
        <v/>
      </c>
      <c r="G36" s="80"/>
      <c r="H36" s="67"/>
      <c r="I36" s="67"/>
      <c r="J36" s="80"/>
      <c r="K36" s="80"/>
      <c r="L36" s="41"/>
      <c r="M36" s="41"/>
      <c r="N36" s="80"/>
      <c r="O36" s="80"/>
      <c r="P36" s="41"/>
      <c r="Q36" s="41" t="s">
        <v>21</v>
      </c>
      <c r="R36" s="80"/>
      <c r="S36" s="67"/>
      <c r="T36" s="80"/>
    </row>
    <row r="37" spans="2:20" ht="60" customHeight="1" x14ac:dyDescent="0.35">
      <c r="B37" s="39" t="s">
        <v>534</v>
      </c>
      <c r="C37" s="78"/>
      <c r="D37" s="79"/>
      <c r="E37" s="79" t="s">
        <v>21</v>
      </c>
      <c r="F37" s="79" t="str">
        <f>IF(E37&lt;&gt;"", IFERROR(VLOOKUP(E37, Dashboard!$B46:$F51, 5, FALSE), ""), "")</f>
        <v/>
      </c>
      <c r="G37" s="80"/>
      <c r="H37" s="67"/>
      <c r="I37" s="67"/>
      <c r="J37" s="80"/>
      <c r="K37" s="80"/>
      <c r="L37" s="41"/>
      <c r="M37" s="41"/>
      <c r="N37" s="80"/>
      <c r="O37" s="80"/>
      <c r="P37" s="41"/>
      <c r="Q37" s="41" t="s">
        <v>21</v>
      </c>
      <c r="R37" s="80"/>
      <c r="S37" s="67"/>
      <c r="T37" s="80"/>
    </row>
    <row r="38" spans="2:20" ht="60" customHeight="1" x14ac:dyDescent="0.35">
      <c r="B38" s="39" t="s">
        <v>535</v>
      </c>
      <c r="C38" s="78"/>
      <c r="D38" s="79"/>
      <c r="E38" s="79" t="s">
        <v>21</v>
      </c>
      <c r="F38" s="79" t="str">
        <f>IF(E38&lt;&gt;"", IFERROR(VLOOKUP(E38, Dashboard!$B46:$F51, 5, FALSE), ""), "")</f>
        <v/>
      </c>
      <c r="G38" s="80"/>
      <c r="H38" s="67"/>
      <c r="I38" s="67"/>
      <c r="J38" s="80"/>
      <c r="K38" s="80"/>
      <c r="L38" s="41"/>
      <c r="M38" s="41"/>
      <c r="N38" s="80"/>
      <c r="O38" s="80"/>
      <c r="P38" s="41"/>
      <c r="Q38" s="41" t="s">
        <v>21</v>
      </c>
      <c r="R38" s="80"/>
      <c r="S38" s="67"/>
      <c r="T38" s="80"/>
    </row>
    <row r="39" spans="2:20" ht="60" customHeight="1" x14ac:dyDescent="0.35">
      <c r="B39" s="39" t="s">
        <v>536</v>
      </c>
      <c r="C39" s="78"/>
      <c r="D39" s="79"/>
      <c r="E39" s="79" t="s">
        <v>21</v>
      </c>
      <c r="F39" s="79" t="str">
        <f>IF(E39&lt;&gt;"", IFERROR(VLOOKUP(E39, Dashboard!$B46:$F51, 5, FALSE), ""), "")</f>
        <v/>
      </c>
      <c r="G39" s="80"/>
      <c r="H39" s="67"/>
      <c r="I39" s="67"/>
      <c r="J39" s="80"/>
      <c r="K39" s="80"/>
      <c r="L39" s="41"/>
      <c r="M39" s="41"/>
      <c r="N39" s="80"/>
      <c r="O39" s="80"/>
      <c r="P39" s="41"/>
      <c r="Q39" s="41" t="s">
        <v>21</v>
      </c>
      <c r="R39" s="80"/>
      <c r="S39" s="67"/>
      <c r="T39" s="80"/>
    </row>
    <row r="40" spans="2:20" ht="60" customHeight="1" x14ac:dyDescent="0.35">
      <c r="B40" s="39" t="s">
        <v>537</v>
      </c>
      <c r="C40" s="78"/>
      <c r="D40" s="79"/>
      <c r="E40" s="79" t="s">
        <v>21</v>
      </c>
      <c r="F40" s="79" t="str">
        <f>IF(E40&lt;&gt;"", IFERROR(VLOOKUP(E40, Dashboard!$B46:$F51, 5, FALSE), ""), "")</f>
        <v/>
      </c>
      <c r="G40" s="80"/>
      <c r="H40" s="67"/>
      <c r="I40" s="67"/>
      <c r="J40" s="80"/>
      <c r="K40" s="80"/>
      <c r="L40" s="41"/>
      <c r="M40" s="41"/>
      <c r="N40" s="80"/>
      <c r="O40" s="80"/>
      <c r="P40" s="41"/>
      <c r="Q40" s="41" t="s">
        <v>21</v>
      </c>
      <c r="R40" s="80"/>
      <c r="S40" s="67"/>
      <c r="T40" s="80"/>
    </row>
    <row r="41" spans="2:20" ht="60" customHeight="1" x14ac:dyDescent="0.35">
      <c r="B41" s="39" t="s">
        <v>538</v>
      </c>
      <c r="C41" s="78"/>
      <c r="D41" s="79"/>
      <c r="E41" s="79" t="s">
        <v>21</v>
      </c>
      <c r="F41" s="79" t="str">
        <f>IF(E41&lt;&gt;"", IFERROR(VLOOKUP(E41, Dashboard!$B46:$F51, 5, FALSE), ""), "")</f>
        <v/>
      </c>
      <c r="G41" s="80"/>
      <c r="H41" s="67"/>
      <c r="I41" s="67"/>
      <c r="J41" s="80"/>
      <c r="K41" s="80"/>
      <c r="L41" s="41"/>
      <c r="M41" s="41"/>
      <c r="N41" s="80"/>
      <c r="O41" s="80"/>
      <c r="P41" s="41"/>
      <c r="Q41" s="41" t="s">
        <v>21</v>
      </c>
      <c r="R41" s="80"/>
      <c r="S41" s="67"/>
      <c r="T41" s="80"/>
    </row>
    <row r="42" spans="2:20" ht="60" customHeight="1" x14ac:dyDescent="0.35">
      <c r="B42" s="39" t="s">
        <v>539</v>
      </c>
      <c r="C42" s="78"/>
      <c r="D42" s="79"/>
      <c r="E42" s="79" t="s">
        <v>21</v>
      </c>
      <c r="F42" s="79" t="str">
        <f>IF(E42&lt;&gt;"", IFERROR(VLOOKUP(E42, Dashboard!$B46:$F51, 5, FALSE), ""), "")</f>
        <v/>
      </c>
      <c r="G42" s="80"/>
      <c r="H42" s="67"/>
      <c r="I42" s="67"/>
      <c r="J42" s="80"/>
      <c r="K42" s="80"/>
      <c r="L42" s="41"/>
      <c r="M42" s="41"/>
      <c r="N42" s="80"/>
      <c r="O42" s="80"/>
      <c r="P42" s="41"/>
      <c r="Q42" s="41" t="s">
        <v>21</v>
      </c>
      <c r="R42" s="80"/>
      <c r="S42" s="67"/>
      <c r="T42" s="80"/>
    </row>
    <row r="43" spans="2:20" ht="60" customHeight="1" x14ac:dyDescent="0.35">
      <c r="B43" s="39" t="s">
        <v>540</v>
      </c>
      <c r="C43" s="78"/>
      <c r="D43" s="79"/>
      <c r="E43" s="79" t="s">
        <v>21</v>
      </c>
      <c r="F43" s="79" t="str">
        <f>IF(E43&lt;&gt;"", IFERROR(VLOOKUP(E43, Dashboard!$B46:$F51, 5, FALSE), ""), "")</f>
        <v/>
      </c>
      <c r="G43" s="80"/>
      <c r="H43" s="67"/>
      <c r="I43" s="67"/>
      <c r="J43" s="80"/>
      <c r="K43" s="80"/>
      <c r="L43" s="41"/>
      <c r="M43" s="41"/>
      <c r="N43" s="80"/>
      <c r="O43" s="80"/>
      <c r="P43" s="41"/>
      <c r="Q43" s="41" t="s">
        <v>21</v>
      </c>
      <c r="R43" s="80"/>
      <c r="S43" s="67"/>
      <c r="T43" s="80"/>
    </row>
    <row r="44" spans="2:20" ht="60" customHeight="1" x14ac:dyDescent="0.35">
      <c r="B44" s="39" t="s">
        <v>541</v>
      </c>
      <c r="C44" s="78"/>
      <c r="D44" s="79"/>
      <c r="E44" s="79" t="s">
        <v>21</v>
      </c>
      <c r="F44" s="79" t="str">
        <f>IF(E44&lt;&gt;"", IFERROR(VLOOKUP(E44, Dashboard!$B46:$F51, 5, FALSE), ""), "")</f>
        <v/>
      </c>
      <c r="G44" s="80"/>
      <c r="H44" s="67"/>
      <c r="I44" s="67"/>
      <c r="J44" s="80"/>
      <c r="K44" s="80"/>
      <c r="L44" s="41"/>
      <c r="M44" s="41"/>
      <c r="N44" s="80"/>
      <c r="O44" s="80"/>
      <c r="P44" s="41"/>
      <c r="Q44" s="41" t="s">
        <v>21</v>
      </c>
      <c r="R44" s="80"/>
      <c r="S44" s="67"/>
      <c r="T44" s="80"/>
    </row>
    <row r="45" spans="2:20" ht="60" customHeight="1" x14ac:dyDescent="0.35">
      <c r="B45" s="39" t="s">
        <v>542</v>
      </c>
      <c r="C45" s="78"/>
      <c r="D45" s="79"/>
      <c r="E45" s="79" t="s">
        <v>21</v>
      </c>
      <c r="F45" s="79" t="str">
        <f>IF(E45&lt;&gt;"", IFERROR(VLOOKUP(E45, Dashboard!$B46:$F51, 5, FALSE), ""), "")</f>
        <v/>
      </c>
      <c r="G45" s="80"/>
      <c r="H45" s="67"/>
      <c r="I45" s="67"/>
      <c r="J45" s="80"/>
      <c r="K45" s="80"/>
      <c r="L45" s="41"/>
      <c r="M45" s="41"/>
      <c r="N45" s="80"/>
      <c r="O45" s="80"/>
      <c r="P45" s="41"/>
      <c r="Q45" s="41" t="s">
        <v>21</v>
      </c>
      <c r="R45" s="80"/>
      <c r="S45" s="67"/>
      <c r="T45" s="80"/>
    </row>
    <row r="46" spans="2:20" ht="60" customHeight="1" x14ac:dyDescent="0.35">
      <c r="B46" s="39" t="s">
        <v>543</v>
      </c>
      <c r="C46" s="78"/>
      <c r="D46" s="79"/>
      <c r="E46" s="79" t="s">
        <v>21</v>
      </c>
      <c r="F46" s="79" t="str">
        <f>IF(E46&lt;&gt;"", IFERROR(VLOOKUP(E46, Dashboard!$B46:$F51, 5, FALSE), ""), "")</f>
        <v/>
      </c>
      <c r="G46" s="80"/>
      <c r="H46" s="67"/>
      <c r="I46" s="67"/>
      <c r="J46" s="80"/>
      <c r="K46" s="80"/>
      <c r="L46" s="41"/>
      <c r="M46" s="41"/>
      <c r="N46" s="80"/>
      <c r="O46" s="80"/>
      <c r="P46" s="41"/>
      <c r="Q46" s="41" t="s">
        <v>21</v>
      </c>
      <c r="R46" s="80"/>
      <c r="S46" s="67"/>
      <c r="T46" s="80"/>
    </row>
    <row r="47" spans="2:20" ht="60" customHeight="1" x14ac:dyDescent="0.35">
      <c r="B47" s="39" t="s">
        <v>544</v>
      </c>
      <c r="C47" s="78"/>
      <c r="D47" s="79"/>
      <c r="E47" s="79" t="s">
        <v>21</v>
      </c>
      <c r="F47" s="79" t="str">
        <f>IF(E47&lt;&gt;"", IFERROR(VLOOKUP(E47, Dashboard!$B46:$F51, 5, FALSE), ""), "")</f>
        <v/>
      </c>
      <c r="G47" s="80"/>
      <c r="H47" s="67"/>
      <c r="I47" s="67"/>
      <c r="J47" s="80"/>
      <c r="K47" s="80"/>
      <c r="L47" s="41"/>
      <c r="M47" s="41"/>
      <c r="N47" s="80"/>
      <c r="O47" s="80"/>
      <c r="P47" s="41"/>
      <c r="Q47" s="41" t="s">
        <v>21</v>
      </c>
      <c r="R47" s="80"/>
      <c r="S47" s="67"/>
      <c r="T47" s="80"/>
    </row>
    <row r="48" spans="2:20" ht="60" customHeight="1" x14ac:dyDescent="0.35">
      <c r="B48" s="39" t="s">
        <v>545</v>
      </c>
      <c r="C48" s="78"/>
      <c r="D48" s="79"/>
      <c r="E48" s="79" t="s">
        <v>21</v>
      </c>
      <c r="F48" s="79" t="str">
        <f>IF(E48&lt;&gt;"", IFERROR(VLOOKUP(E48, Dashboard!$B46:$F51, 5, FALSE), ""), "")</f>
        <v/>
      </c>
      <c r="G48" s="80"/>
      <c r="H48" s="67"/>
      <c r="I48" s="67"/>
      <c r="J48" s="80"/>
      <c r="K48" s="80"/>
      <c r="L48" s="41"/>
      <c r="M48" s="41"/>
      <c r="N48" s="80"/>
      <c r="O48" s="80"/>
      <c r="P48" s="41"/>
      <c r="Q48" s="41" t="s">
        <v>21</v>
      </c>
      <c r="R48" s="80"/>
      <c r="S48" s="67"/>
      <c r="T48" s="80"/>
    </row>
    <row r="49" spans="2:20" ht="60" customHeight="1" x14ac:dyDescent="0.35">
      <c r="B49" s="39" t="s">
        <v>546</v>
      </c>
      <c r="C49" s="78"/>
      <c r="D49" s="79"/>
      <c r="E49" s="79" t="s">
        <v>21</v>
      </c>
      <c r="F49" s="79" t="str">
        <f>IF(E49&lt;&gt;"", IFERROR(VLOOKUP(E49, Dashboard!$B46:$F51, 5, FALSE), ""), "")</f>
        <v/>
      </c>
      <c r="G49" s="80"/>
      <c r="H49" s="67"/>
      <c r="I49" s="67"/>
      <c r="J49" s="80"/>
      <c r="K49" s="80"/>
      <c r="L49" s="41"/>
      <c r="M49" s="41"/>
      <c r="N49" s="80"/>
      <c r="O49" s="80"/>
      <c r="P49" s="41"/>
      <c r="Q49" s="41" t="s">
        <v>21</v>
      </c>
      <c r="R49" s="80"/>
      <c r="S49" s="67"/>
      <c r="T49" s="80"/>
    </row>
    <row r="50" spans="2:20" ht="60" customHeight="1" x14ac:dyDescent="0.35">
      <c r="B50" s="39" t="s">
        <v>547</v>
      </c>
      <c r="C50" s="78"/>
      <c r="D50" s="79"/>
      <c r="E50" s="79" t="s">
        <v>21</v>
      </c>
      <c r="F50" s="79" t="str">
        <f>IF(E50&lt;&gt;"", IFERROR(VLOOKUP(E50, Dashboard!$B46:$F51, 5, FALSE), ""), "")</f>
        <v/>
      </c>
      <c r="G50" s="80"/>
      <c r="H50" s="67"/>
      <c r="I50" s="67"/>
      <c r="J50" s="80"/>
      <c r="K50" s="80"/>
      <c r="L50" s="41"/>
      <c r="M50" s="41"/>
      <c r="N50" s="80"/>
      <c r="O50" s="80"/>
      <c r="P50" s="41"/>
      <c r="Q50" s="41" t="s">
        <v>21</v>
      </c>
      <c r="R50" s="80"/>
      <c r="S50" s="67"/>
      <c r="T50" s="80"/>
    </row>
    <row r="51" spans="2:20" ht="60" customHeight="1" x14ac:dyDescent="0.35">
      <c r="B51" s="39" t="s">
        <v>548</v>
      </c>
      <c r="C51" s="78"/>
      <c r="D51" s="79"/>
      <c r="E51" s="79" t="s">
        <v>21</v>
      </c>
      <c r="F51" s="79" t="str">
        <f>IF(E51&lt;&gt;"", IFERROR(VLOOKUP(E51, Dashboard!$B46:$F51, 5, FALSE), ""), "")</f>
        <v/>
      </c>
      <c r="G51" s="80"/>
      <c r="H51" s="67"/>
      <c r="I51" s="67"/>
      <c r="J51" s="80"/>
      <c r="K51" s="80"/>
      <c r="L51" s="41"/>
      <c r="M51" s="41"/>
      <c r="N51" s="80"/>
      <c r="O51" s="80"/>
      <c r="P51" s="41"/>
      <c r="Q51" s="41" t="s">
        <v>21</v>
      </c>
      <c r="R51" s="80"/>
      <c r="S51" s="67"/>
      <c r="T51" s="80"/>
    </row>
    <row r="52" spans="2:20" ht="60" customHeight="1" x14ac:dyDescent="0.35">
      <c r="B52" s="39" t="s">
        <v>549</v>
      </c>
      <c r="C52" s="78"/>
      <c r="D52" s="79"/>
      <c r="E52" s="79" t="s">
        <v>21</v>
      </c>
      <c r="F52" s="79" t="str">
        <f>IF(E52&lt;&gt;"", IFERROR(VLOOKUP(E52, Dashboard!$B46:$F51, 5, FALSE), ""), "")</f>
        <v/>
      </c>
      <c r="G52" s="80"/>
      <c r="H52" s="67"/>
      <c r="I52" s="67"/>
      <c r="J52" s="80"/>
      <c r="K52" s="80"/>
      <c r="L52" s="41"/>
      <c r="M52" s="41"/>
      <c r="N52" s="80"/>
      <c r="O52" s="80"/>
      <c r="P52" s="41"/>
      <c r="Q52" s="41" t="s">
        <v>21</v>
      </c>
      <c r="R52" s="80"/>
      <c r="S52" s="67"/>
      <c r="T52" s="80"/>
    </row>
    <row r="53" spans="2:20" ht="60" customHeight="1" x14ac:dyDescent="0.35">
      <c r="B53" s="39" t="s">
        <v>550</v>
      </c>
      <c r="C53" s="78"/>
      <c r="D53" s="79"/>
      <c r="E53" s="79" t="s">
        <v>21</v>
      </c>
      <c r="F53" s="79" t="str">
        <f>IF(E53&lt;&gt;"", IFERROR(VLOOKUP(E53, Dashboard!$B46:$F51, 5, FALSE), ""), "")</f>
        <v/>
      </c>
      <c r="G53" s="80"/>
      <c r="H53" s="67"/>
      <c r="I53" s="67"/>
      <c r="J53" s="80"/>
      <c r="K53" s="80"/>
      <c r="L53" s="41"/>
      <c r="M53" s="41"/>
      <c r="N53" s="80"/>
      <c r="O53" s="80"/>
      <c r="P53" s="41"/>
      <c r="Q53" s="41" t="s">
        <v>21</v>
      </c>
      <c r="R53" s="80"/>
      <c r="S53" s="67"/>
      <c r="T53" s="80"/>
    </row>
    <row r="54" spans="2:20" ht="60" customHeight="1" x14ac:dyDescent="0.35">
      <c r="B54" s="39" t="s">
        <v>551</v>
      </c>
      <c r="C54" s="78"/>
      <c r="D54" s="79"/>
      <c r="E54" s="79" t="s">
        <v>21</v>
      </c>
      <c r="F54" s="79" t="str">
        <f>IF(E54&lt;&gt;"", IFERROR(VLOOKUP(E54, Dashboard!$B46:$F51,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333</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HPE 3PAR Security Technical Implementation Guide - SHGIR</dc:title>
  <dc:subject>Generated on: 2026-06-08 14:48:08</dc:subject>
  <dc:creator>Anicet Fopa Tchoffo</dc:creator>
  <cp:keywords>Baseline;Hardening;DISA;STIG</cp:keywords>
  <dc:description>Baseline Developed By: HPE and Defense Information Systems Agency (DISA) for the US DoD</dc:description>
  <cp:lastModifiedBy>Anicet Fopa Tchoffo</cp:lastModifiedBy>
  <dcterms:modified xsi:type="dcterms:W3CDTF">2026-06-08T13:48:14Z</dcterms:modified>
  <cp:category>DISA-STIG</cp:category>
  <cp:contentStatus>Draft</cp:contentStatus>
</cp:coreProperties>
</file>