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E85EF25BFE2E9AFD31E68918477EE1B197978F19" xr6:coauthVersionLast="47" xr6:coauthVersionMax="47" xr10:uidLastSave="{601670D6-4F7A-4E45-94EF-6A6B6CF5F37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F129" i="3"/>
  <c r="E129" i="3"/>
  <c r="G129" i="3" s="1"/>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F90" i="3"/>
  <c r="E98" i="3" s="1"/>
  <c r="E90" i="3"/>
  <c r="D90" i="3"/>
  <c r="C90" i="3"/>
  <c r="F89" i="3"/>
  <c r="C97" i="3" s="1"/>
  <c r="E89" i="3"/>
  <c r="D89" i="3"/>
  <c r="C89" i="3"/>
  <c r="E88" i="3"/>
  <c r="D88" i="3"/>
  <c r="C88" i="3"/>
  <c r="W140" i="3" s="1"/>
  <c r="E87" i="3"/>
  <c r="D87" i="3"/>
  <c r="C87" i="3"/>
  <c r="F87" i="3" s="1"/>
  <c r="F86" i="3"/>
  <c r="T170" i="3" s="1"/>
  <c r="E86" i="3"/>
  <c r="D86" i="3"/>
  <c r="C86" i="3"/>
  <c r="S140" i="3" s="1"/>
  <c r="E71" i="3"/>
  <c r="D71" i="3"/>
  <c r="C71" i="3"/>
  <c r="F71" i="3" s="1"/>
  <c r="E70" i="3"/>
  <c r="D70" i="3"/>
  <c r="C70" i="3"/>
  <c r="F70" i="3" s="1"/>
  <c r="E69" i="3"/>
  <c r="D69" i="3"/>
  <c r="C69" i="3"/>
  <c r="F69" i="3" s="1"/>
  <c r="E51" i="3"/>
  <c r="F51" i="3" s="1"/>
  <c r="D51" i="3"/>
  <c r="C51" i="3"/>
  <c r="E50" i="3"/>
  <c r="D50" i="3"/>
  <c r="C50" i="3"/>
  <c r="F50" i="3" s="1"/>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F29" i="3" s="1"/>
  <c r="C29" i="3"/>
  <c r="E16" i="3"/>
  <c r="D16" i="3"/>
  <c r="C16" i="3"/>
  <c r="F16" i="3" s="1"/>
  <c r="C9" i="3"/>
  <c r="D9" i="3" s="1"/>
  <c r="C8" i="3"/>
  <c r="D8" i="3" s="1"/>
  <c r="C7" i="3"/>
  <c r="D7" i="3" s="1"/>
  <c r="E35" i="3" l="1"/>
  <c r="C35" i="3"/>
  <c r="D35" i="3"/>
  <c r="E117" i="3"/>
  <c r="D117" i="3"/>
  <c r="C117" i="3"/>
  <c r="E116" i="3"/>
  <c r="D116" i="3"/>
  <c r="C116" i="3"/>
  <c r="E36" i="3"/>
  <c r="D36" i="3"/>
  <c r="C36" i="3"/>
  <c r="E75" i="3"/>
  <c r="D75" i="3"/>
  <c r="C75" i="3"/>
  <c r="V170" i="3"/>
  <c r="V165" i="3"/>
  <c r="V160" i="3"/>
  <c r="V155" i="3"/>
  <c r="V150" i="3"/>
  <c r="V145" i="3"/>
  <c r="V169" i="3"/>
  <c r="V164" i="3"/>
  <c r="V159" i="3"/>
  <c r="V154" i="3"/>
  <c r="V149" i="3"/>
  <c r="V144" i="3"/>
  <c r="E95" i="3"/>
  <c r="D95" i="3"/>
  <c r="V168" i="3"/>
  <c r="V163" i="3"/>
  <c r="V158" i="3"/>
  <c r="V153" i="3"/>
  <c r="V148" i="3"/>
  <c r="V143" i="3"/>
  <c r="V172" i="3"/>
  <c r="V167" i="3"/>
  <c r="V162" i="3"/>
  <c r="V157" i="3"/>
  <c r="V152" i="3"/>
  <c r="V147" i="3"/>
  <c r="V142" i="3"/>
  <c r="C95" i="3"/>
  <c r="V171" i="3"/>
  <c r="V166" i="3"/>
  <c r="V161" i="3"/>
  <c r="V156" i="3"/>
  <c r="V151" i="3"/>
  <c r="V146" i="3"/>
  <c r="E55" i="3"/>
  <c r="D55" i="3"/>
  <c r="C55" i="3"/>
  <c r="E37" i="3"/>
  <c r="D37" i="3"/>
  <c r="C37" i="3"/>
  <c r="E59" i="3"/>
  <c r="D59" i="3"/>
  <c r="C59" i="3"/>
  <c r="E60" i="3"/>
  <c r="D60" i="3"/>
  <c r="C60" i="3"/>
  <c r="E76" i="3"/>
  <c r="D76" i="3"/>
  <c r="C76" i="3"/>
  <c r="E115" i="3"/>
  <c r="D115" i="3"/>
  <c r="C115" i="3"/>
  <c r="C56" i="3"/>
  <c r="E56" i="3"/>
  <c r="D56" i="3"/>
  <c r="E77" i="3"/>
  <c r="D77" i="3"/>
  <c r="C77" i="3"/>
  <c r="E57" i="3"/>
  <c r="D57" i="3"/>
  <c r="C57" i="3"/>
  <c r="R170" i="3"/>
  <c r="R165" i="3"/>
  <c r="R160" i="3"/>
  <c r="R155" i="3"/>
  <c r="R150" i="3"/>
  <c r="R145" i="3"/>
  <c r="R169" i="3"/>
  <c r="R164" i="3"/>
  <c r="R159" i="3"/>
  <c r="R154" i="3"/>
  <c r="R149" i="3"/>
  <c r="R144" i="3"/>
  <c r="R168" i="3"/>
  <c r="R163" i="3"/>
  <c r="R158" i="3"/>
  <c r="R153" i="3"/>
  <c r="R148" i="3"/>
  <c r="R143" i="3"/>
  <c r="R172" i="3"/>
  <c r="R167" i="3"/>
  <c r="R162" i="3"/>
  <c r="R157" i="3"/>
  <c r="R152" i="3"/>
  <c r="R147" i="3"/>
  <c r="R142" i="3"/>
  <c r="E20" i="3"/>
  <c r="D20" i="3"/>
  <c r="C20" i="3"/>
  <c r="R171" i="3"/>
  <c r="R166" i="3"/>
  <c r="R161" i="3"/>
  <c r="R156" i="3"/>
  <c r="R151" i="3"/>
  <c r="R146" i="3"/>
  <c r="E58" i="3"/>
  <c r="D58" i="3"/>
  <c r="C58" i="3"/>
  <c r="E114" i="3"/>
  <c r="D114" i="3"/>
  <c r="C114" i="3"/>
  <c r="F88" i="3"/>
  <c r="E97" i="3"/>
  <c r="Q140" i="3"/>
  <c r="D97" i="3"/>
  <c r="C98" i="3"/>
  <c r="T146" i="3"/>
  <c r="T151" i="3"/>
  <c r="T156" i="3"/>
  <c r="T161" i="3"/>
  <c r="T166" i="3"/>
  <c r="T171" i="3"/>
  <c r="D98" i="3"/>
  <c r="U140" i="3"/>
  <c r="T142" i="3"/>
  <c r="T147" i="3"/>
  <c r="T152" i="3"/>
  <c r="T157" i="3"/>
  <c r="T162" i="3"/>
  <c r="T167" i="3"/>
  <c r="T172" i="3"/>
  <c r="C94" i="3"/>
  <c r="T143" i="3"/>
  <c r="T148" i="3"/>
  <c r="T153" i="3"/>
  <c r="T158" i="3"/>
  <c r="T163" i="3"/>
  <c r="T168" i="3"/>
  <c r="D94" i="3"/>
  <c r="E94" i="3"/>
  <c r="T144" i="3"/>
  <c r="T149" i="3"/>
  <c r="T154" i="3"/>
  <c r="T159" i="3"/>
  <c r="T164" i="3"/>
  <c r="T169" i="3"/>
  <c r="T145" i="3"/>
  <c r="T150" i="3"/>
  <c r="T155" i="3"/>
  <c r="T160" i="3"/>
  <c r="T165" i="3"/>
  <c r="X170" i="3" l="1"/>
  <c r="X165" i="3"/>
  <c r="X160" i="3"/>
  <c r="X155" i="3"/>
  <c r="X150" i="3"/>
  <c r="X145" i="3"/>
  <c r="E96" i="3"/>
  <c r="X169" i="3"/>
  <c r="X164" i="3"/>
  <c r="X159" i="3"/>
  <c r="X154" i="3"/>
  <c r="X149" i="3"/>
  <c r="X144" i="3"/>
  <c r="C96" i="3"/>
  <c r="X168" i="3"/>
  <c r="X163" i="3"/>
  <c r="X158" i="3"/>
  <c r="X153" i="3"/>
  <c r="X148" i="3"/>
  <c r="X143" i="3"/>
  <c r="X172" i="3"/>
  <c r="X167" i="3"/>
  <c r="X162" i="3"/>
  <c r="X157" i="3"/>
  <c r="X152" i="3"/>
  <c r="X147" i="3"/>
  <c r="X142" i="3"/>
  <c r="X171" i="3"/>
  <c r="X166" i="3"/>
  <c r="X161" i="3"/>
  <c r="X156" i="3"/>
  <c r="X151" i="3"/>
  <c r="X146" i="3"/>
  <c r="D96" i="3"/>
</calcChain>
</file>

<file path=xl/sharedStrings.xml><?xml version="1.0" encoding="utf-8"?>
<sst xmlns="http://schemas.openxmlformats.org/spreadsheetml/2006/main" count="2111" uniqueCount="795">
  <si>
    <t>Id</t>
  </si>
  <si>
    <t>Title</t>
  </si>
  <si>
    <t>Severity</t>
  </si>
  <si>
    <t>Component</t>
  </si>
  <si>
    <t>MoSCoW</t>
  </si>
  <si>
    <t>OpsImpact</t>
  </si>
  <si>
    <t>Phase</t>
  </si>
  <si>
    <t>ImplStatus</t>
  </si>
  <si>
    <t>Notes</t>
  </si>
  <si>
    <t>Remediation</t>
  </si>
  <si>
    <t>Description</t>
  </si>
  <si>
    <t>Audit</t>
  </si>
  <si>
    <t>Status</t>
  </si>
  <si>
    <t>LogID</t>
  </si>
  <si>
    <t>V-65961</t>
  </si>
  <si>
    <r>
      <rPr>
        <sz val="11"/>
        <rFont val="Calibri"/>
      </rPr>
      <t>The HP FlexFabric Switch must be configured to disable non-essential capabilities.</t>
    </r>
  </si>
  <si>
    <t>CAT II (Medium)</t>
  </si>
  <si>
    <t>L2S</t>
  </si>
  <si>
    <t>Unassigned</t>
  </si>
  <si>
    <t>Unassessed</t>
  </si>
  <si>
    <t>Pending</t>
  </si>
  <si>
    <t/>
  </si>
  <si>
    <r>
      <rPr>
        <sz val="11"/>
        <color rgb="FF000000"/>
        <rFont val="Calibri"/>
      </rPr>
      <t>Remove unneeded services and functions from the HP FlexFabric Switch. Removal is recommended since the service or function may be inadvertently enabled otherwise. However, if removal is not possible, disable the service or function.</t>
    </r>
    <r>
      <rPr>
        <sz val="11"/>
        <color rgb="FF000000"/>
        <rFont val="Calibri"/>
      </rPr>
      <t xml:space="preserve">
</t>
    </r>
    <r>
      <rPr>
        <sz val="11"/>
        <color rgb="FF000000"/>
        <rFont val="Calibri"/>
      </rPr>
      <t>Disable unsecure protocols and services on the HP FlexFabric Switch:</t>
    </r>
    <r>
      <rPr>
        <sz val="11"/>
        <color rgb="FF000000"/>
        <rFont val="Calibri"/>
      </rPr>
      <t xml:space="preserve">
</t>
    </r>
    <r>
      <rPr>
        <sz val="11"/>
        <color rgb="FF000000"/>
        <rFont val="Calibri"/>
      </rPr>
      <t>[HP] undo ftp server enable</t>
    </r>
    <r>
      <rPr>
        <sz val="11"/>
        <color rgb="FF000000"/>
        <rFont val="Calibri"/>
      </rPr>
      <t xml:space="preserve">
</t>
    </r>
    <r>
      <rPr>
        <sz val="11"/>
        <color rgb="FF000000"/>
        <rFont val="Calibri"/>
      </rPr>
      <t>[HP] undo telnet server enable</t>
    </r>
    <r>
      <rPr>
        <sz val="11"/>
        <color rgb="FF000000"/>
        <rFont val="Calibri"/>
      </rPr>
      <t xml:space="preserve">
</t>
    </r>
    <r>
      <rPr>
        <sz val="11"/>
        <color rgb="FF000000"/>
        <rFont val="Calibri"/>
      </rPr>
      <t>Note: By default, both FTP and Telnet services are disabled.</t>
    </r>
  </si>
  <si>
    <r>
      <rPr>
        <sz val="11"/>
        <color rgb="FF000000"/>
        <rFont val="Calibri"/>
      </rPr>
      <t>A compromised switch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 This is accomplished by following and implementing all security guidance applicable for each node type. A fundamental step in securing each switch is to enable only the capabilities required for operation.</t>
    </r>
  </si>
  <si>
    <r>
      <rPr>
        <sz val="11"/>
        <color rgb="FF000000"/>
        <rFont val="Calibri"/>
      </rPr>
      <t>Review the HP FlexFabric Switch configuration to determine if services or functions not required for operation, or not related to switch functionality, are enabled.</t>
    </r>
    <r>
      <rPr>
        <sz val="11"/>
        <color rgb="FF000000"/>
        <rFont val="Calibri"/>
      </rPr>
      <t xml:space="preserve">
</t>
    </r>
    <r>
      <rPr>
        <sz val="11"/>
        <color rgb="FF000000"/>
        <rFont val="Calibri"/>
      </rPr>
      <t>If unnecessary services and functions are enabled on the HP FlexFabric Switch, this is a finding.</t>
    </r>
    <r>
      <rPr>
        <sz val="11"/>
        <color rgb="FF000000"/>
        <rFont val="Calibri"/>
      </rPr>
      <t xml:space="preserve">
</t>
    </r>
    <r>
      <rPr>
        <sz val="11"/>
        <color rgb="FF000000"/>
        <rFont val="Calibri"/>
      </rPr>
      <t>[HP] display ftp-server</t>
    </r>
    <r>
      <rPr>
        <sz val="11"/>
        <color rgb="FF000000"/>
        <rFont val="Calibri"/>
      </rPr>
      <t xml:space="preserve">
</t>
    </r>
    <r>
      <rPr>
        <sz val="11"/>
        <color rgb="FF000000"/>
        <rFont val="Calibri"/>
      </rPr>
      <t>FTP is not configured.</t>
    </r>
    <r>
      <rPr>
        <sz val="11"/>
        <color rgb="FF000000"/>
        <rFont val="Calibri"/>
      </rPr>
      <t xml:space="preserve">
</t>
    </r>
    <r>
      <rPr>
        <sz val="11"/>
        <color rgb="FF000000"/>
        <rFont val="Calibri"/>
      </rPr>
      <t>[HP] display current-configuration | include telnet</t>
    </r>
    <r>
      <rPr>
        <sz val="11"/>
        <color rgb="FF000000"/>
        <rFont val="Calibri"/>
      </rPr>
      <t xml:space="preserve">
</t>
    </r>
    <r>
      <rPr>
        <sz val="11"/>
        <color rgb="FF000000"/>
        <rFont val="Calibri"/>
      </rPr>
      <t>Note: When Telnet server is enabled, the output for this command is telnet server enable.</t>
    </r>
  </si>
  <si>
    <t>V-65965</t>
  </si>
  <si>
    <r>
      <rPr>
        <sz val="11"/>
        <rFont val="Calibri"/>
      </rPr>
      <t>The HP FlexFabric Switch must be configured so inactive HP FlexFabric Switch interfaces are disabled.</t>
    </r>
  </si>
  <si>
    <t>RTR</t>
  </si>
  <si>
    <r>
      <rPr>
        <sz val="11"/>
        <color rgb="FF000000"/>
        <rFont val="Calibri"/>
      </rPr>
      <t>Disable inactive the HP FlexFabric Switch interface:</t>
    </r>
    <r>
      <rPr>
        <sz val="11"/>
        <color rgb="FF000000"/>
        <rFont val="Calibri"/>
      </rPr>
      <t xml:space="preserve">
</t>
    </r>
    <r>
      <rPr>
        <sz val="11"/>
        <color rgb="FF000000"/>
        <rFont val="Calibri"/>
      </rPr>
      <t>[HP-GigabitEthernet0/1] shutdown</t>
    </r>
  </si>
  <si>
    <r>
      <rPr>
        <sz val="11"/>
        <color rgb="FF000000"/>
        <rFont val="Calibri"/>
      </rPr>
      <t>An inactive interface is rarely monitored or controlled and may expose a network to an undetected attack on that interface. unauthorized personnel with access to the communication facility could gain access to a router by connecting to a configured interface that is not in use.</t>
    </r>
  </si>
  <si>
    <r>
      <rPr>
        <sz val="11"/>
        <color rgb="FF000000"/>
        <rFont val="Calibri"/>
      </rPr>
      <t>Review the network topology diagram and determine which HP FlexFabric Switch interfaces should be inactive.</t>
    </r>
    <r>
      <rPr>
        <sz val="11"/>
        <color rgb="FF000000"/>
        <rFont val="Calibri"/>
      </rPr>
      <t xml:space="preserve">
</t>
    </r>
    <r>
      <rPr>
        <sz val="11"/>
        <color rgb="FF000000"/>
        <rFont val="Calibri"/>
      </rPr>
      <t>If there are inactive HP FlexFabric Switch interfaces that are enabled, this is a finding.</t>
    </r>
    <r>
      <rPr>
        <sz val="11"/>
        <color rgb="FF000000"/>
        <rFont val="Calibri"/>
      </rPr>
      <t xml:space="preserve">
</t>
    </r>
    <r>
      <rPr>
        <sz val="11"/>
        <color rgb="FF000000"/>
        <rFont val="Calibri"/>
      </rPr>
      <t>[HP]display current-configuration interface</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port link-mode route</t>
    </r>
    <r>
      <rPr>
        <sz val="11"/>
        <color rgb="FF000000"/>
        <rFont val="Calibri"/>
      </rPr>
      <t xml:space="preserve">
</t>
    </r>
    <r>
      <rPr>
        <sz val="11"/>
        <color rgb="FF000000"/>
        <rFont val="Calibri"/>
      </rPr>
      <t xml:space="preserve"> pim sm</t>
    </r>
    <r>
      <rPr>
        <sz val="11"/>
        <color rgb="FF000000"/>
        <rFont val="Calibri"/>
      </rPr>
      <t xml:space="preserve">
</t>
    </r>
    <r>
      <rPr>
        <sz val="11"/>
        <color rgb="FF000000"/>
        <rFont val="Calibri"/>
      </rPr>
      <t xml:space="preserve"> ip address 192.168.10.1 255.255.255.0</t>
    </r>
    <r>
      <rPr>
        <sz val="11"/>
        <color rgb="FF000000"/>
        <rFont val="Calibri"/>
      </rPr>
      <t xml:space="preserve">
</t>
    </r>
    <r>
      <rPr>
        <sz val="11"/>
        <color rgb="FF000000"/>
        <rFont val="Calibri"/>
      </rPr>
      <t xml:space="preserve"> packet-filter 3010 inbound</t>
    </r>
  </si>
  <si>
    <t>V-66051</t>
  </si>
  <si>
    <r>
      <rPr>
        <sz val="11"/>
        <rFont val="Calibri"/>
      </rPr>
      <t>HP FlexFabric Switch must authenticate all network-connected endpoint devices before establishing any connection.</t>
    </r>
  </si>
  <si>
    <t>CAT I (High)</t>
  </si>
  <si>
    <r>
      <rPr>
        <sz val="11"/>
        <color rgb="FF000000"/>
        <rFont val="Calibri"/>
      </rPr>
      <t>Configure 802.1 x authentications on all host-facing access switch ports. To authenticate those devices that do not support 802.1x, MAC Authentication Bypass must be configured.</t>
    </r>
    <r>
      <rPr>
        <sz val="11"/>
        <color rgb="FF000000"/>
        <rFont val="Calibri"/>
      </rPr>
      <t xml:space="preserve">
</t>
    </r>
    <r>
      <rPr>
        <sz val="11"/>
        <color rgb="FF000000"/>
        <rFont val="Calibri"/>
      </rPr>
      <t>[HP] dot1x</t>
    </r>
    <r>
      <rPr>
        <sz val="11"/>
        <color rgb="FF000000"/>
        <rFont val="Calibri"/>
      </rPr>
      <t xml:space="preserve">
</t>
    </r>
    <r>
      <rPr>
        <sz val="11"/>
        <color rgb="FF000000"/>
        <rFont val="Calibri"/>
      </rPr>
      <t>[HP] dot1x authentication-method eap</t>
    </r>
    <r>
      <rPr>
        <sz val="11"/>
        <color rgb="FF000000"/>
        <rFont val="Calibri"/>
      </rPr>
      <t xml:space="preserve">
</t>
    </r>
    <r>
      <rPr>
        <sz val="11"/>
        <color rgb="FF000000"/>
        <rFont val="Calibri"/>
      </rPr>
      <t>[HP] domain radius jitc</t>
    </r>
    <r>
      <rPr>
        <sz val="11"/>
        <color rgb="FF000000"/>
        <rFont val="Calibri"/>
      </rPr>
      <t xml:space="preserve">
</t>
    </r>
    <r>
      <rPr>
        <sz val="11"/>
        <color rgb="FF000000"/>
        <rFont val="Calibri"/>
      </rPr>
      <t>[HP] radius scheme jitc</t>
    </r>
    <r>
      <rPr>
        <sz val="11"/>
        <color rgb="FF000000"/>
        <rFont val="Calibri"/>
      </rPr>
      <t xml:space="preserve">
</t>
    </r>
    <r>
      <rPr>
        <sz val="11"/>
        <color rgb="FF000000"/>
        <rFont val="Calibri"/>
      </rPr>
      <t>[HP-radius-jitc]radius scheme jitc</t>
    </r>
    <r>
      <rPr>
        <sz val="11"/>
        <color rgb="FF000000"/>
        <rFont val="Calibri"/>
      </rPr>
      <t xml:space="preserve">
</t>
    </r>
    <r>
      <rPr>
        <sz val="11"/>
        <color rgb="FF000000"/>
        <rFont val="Calibri"/>
      </rPr>
      <t>[HP-radius-jitc]primary authentication 15.252.76.124</t>
    </r>
    <r>
      <rPr>
        <sz val="11"/>
        <color rgb="FF000000"/>
        <rFont val="Calibri"/>
      </rPr>
      <t xml:space="preserve">
</t>
    </r>
    <r>
      <rPr>
        <sz val="11"/>
        <color rgb="FF000000"/>
        <rFont val="Calibri"/>
      </rPr>
      <t>[HP-radius-jitc]primary accounting 15.252.76.124</t>
    </r>
    <r>
      <rPr>
        <sz val="11"/>
        <color rgb="FF000000"/>
        <rFont val="Calibri"/>
      </rPr>
      <t xml:space="preserve">
</t>
    </r>
    <r>
      <rPr>
        <sz val="11"/>
        <color rgb="FF000000"/>
        <rFont val="Calibri"/>
      </rPr>
      <t>[HP-radius-jitc]accounting-on enable</t>
    </r>
    <r>
      <rPr>
        <sz val="11"/>
        <color rgb="FF000000"/>
        <rFont val="Calibri"/>
      </rPr>
      <t xml:space="preserve">
</t>
    </r>
    <r>
      <rPr>
        <sz val="11"/>
        <color rgb="FF000000"/>
        <rFont val="Calibri"/>
      </rPr>
      <t>[HP-radius-jitc]key authentication simple test123</t>
    </r>
    <r>
      <rPr>
        <sz val="11"/>
        <color rgb="FF000000"/>
        <rFont val="Calibri"/>
      </rPr>
      <t xml:space="preserve">
</t>
    </r>
    <r>
      <rPr>
        <sz val="11"/>
        <color rgb="FF000000"/>
        <rFont val="Calibri"/>
      </rPr>
      <t>[HP-radius-jitc]user-name-format without-domain</t>
    </r>
    <r>
      <rPr>
        <sz val="11"/>
        <color rgb="FF000000"/>
        <rFont val="Calibri"/>
      </rPr>
      <t xml:space="preserve">
</t>
    </r>
    <r>
      <rPr>
        <sz val="11"/>
        <color rgb="FF000000"/>
        <rFont val="Calibri"/>
      </rPr>
      <t>[HP-radius-jitc]nas-ip 15.252.78.99</t>
    </r>
    <r>
      <rPr>
        <sz val="11"/>
        <color rgb="FF000000"/>
        <rFont val="Calibri"/>
      </rPr>
      <t xml:space="preserve">
</t>
    </r>
    <r>
      <rPr>
        <sz val="11"/>
        <color rgb="FF000000"/>
        <rFont val="Calibri"/>
      </rPr>
      <t>[HP]domain jitc</t>
    </r>
    <r>
      <rPr>
        <sz val="11"/>
        <color rgb="FF000000"/>
        <rFont val="Calibri"/>
      </rPr>
      <t xml:space="preserve">
</t>
    </r>
    <r>
      <rPr>
        <sz val="11"/>
        <color rgb="FF000000"/>
        <rFont val="Calibri"/>
      </rPr>
      <t>[HP-isp-jitc]domain jitc</t>
    </r>
    <r>
      <rPr>
        <sz val="11"/>
        <color rgb="FF000000"/>
        <rFont val="Calibri"/>
      </rPr>
      <t xml:space="preserve">
</t>
    </r>
    <r>
      <rPr>
        <sz val="11"/>
        <color rgb="FF000000"/>
        <rFont val="Calibri"/>
      </rPr>
      <t>[HP-isp-jitc]authentication lan-access radius-scheme jitc</t>
    </r>
    <r>
      <rPr>
        <sz val="11"/>
        <color rgb="FF000000"/>
        <rFont val="Calibri"/>
      </rPr>
      <t xml:space="preserve">
</t>
    </r>
    <r>
      <rPr>
        <sz val="11"/>
        <color rgb="FF000000"/>
        <rFont val="Calibri"/>
      </rPr>
      <t>[HP-isp-jitc]authorization lan-access radius-scheme jitc</t>
    </r>
    <r>
      <rPr>
        <sz val="11"/>
        <color rgb="FF000000"/>
        <rFont val="Calibri"/>
      </rPr>
      <t xml:space="preserve">
</t>
    </r>
    <r>
      <rPr>
        <sz val="11"/>
        <color rgb="FF000000"/>
        <rFont val="Calibri"/>
      </rPr>
      <t>[HP] interface gigbitethernet 1/0/1</t>
    </r>
    <r>
      <rPr>
        <sz val="11"/>
        <color rgb="FF000000"/>
        <rFont val="Calibri"/>
      </rPr>
      <t xml:space="preserve">
</t>
    </r>
    <r>
      <rPr>
        <sz val="11"/>
        <color rgb="FF000000"/>
        <rFont val="Calibri"/>
      </rPr>
      <t>[HP-Gigabitethernet1/0/1] undo dot1x handshake</t>
    </r>
    <r>
      <rPr>
        <sz val="11"/>
        <color rgb="FF000000"/>
        <rFont val="Calibri"/>
      </rPr>
      <t xml:space="preserve">
</t>
    </r>
    <r>
      <rPr>
        <sz val="11"/>
        <color rgb="FF000000"/>
        <rFont val="Calibri"/>
      </rPr>
      <t>dot1x mandatory-domain jitc</t>
    </r>
    <r>
      <rPr>
        <sz val="11"/>
        <color rgb="FF000000"/>
        <rFont val="Calibri"/>
      </rPr>
      <t xml:space="preserve">
</t>
    </r>
    <r>
      <rPr>
        <sz val="11"/>
        <color rgb="FF000000"/>
        <rFont val="Calibri"/>
      </rPr>
      <t>undo dot1x multicast-trigger</t>
    </r>
  </si>
  <si>
    <r>
      <rPr>
        <sz val="11"/>
        <color rgb="FF000000"/>
        <rFont val="Calibri"/>
      </rPr>
      <t>Controlling LAN access via 802.1x authentication or MAC authentication can assist in preventing a malicious user from connecting an unauthorized PC to a switch port to inject or receive data from the network without detection.</t>
    </r>
  </si>
  <si>
    <r>
      <rPr>
        <sz val="11"/>
        <color rgb="FF000000"/>
        <rFont val="Calibri"/>
      </rPr>
      <t>Verify all access switch ports connecting to LAN outlets are configured for 802.1x or MAC authentication as shown in these configuration examples.</t>
    </r>
    <r>
      <rPr>
        <sz val="11"/>
        <color rgb="FF000000"/>
        <rFont val="Calibri"/>
      </rPr>
      <t xml:space="preserve">
</t>
    </r>
    <r>
      <rPr>
        <sz val="11"/>
        <color rgb="FF000000"/>
        <rFont val="Calibri"/>
      </rPr>
      <t>802.1x example:</t>
    </r>
    <r>
      <rPr>
        <sz val="11"/>
        <color rgb="FF000000"/>
        <rFont val="Calibri"/>
      </rPr>
      <t xml:space="preserve">
</t>
    </r>
    <r>
      <rPr>
        <sz val="11"/>
        <color rgb="FF000000"/>
        <rFont val="Calibri"/>
      </rPr>
      <t>interface Ten-GigabitEthernet1/0/4</t>
    </r>
    <r>
      <rPr>
        <sz val="11"/>
        <color rgb="FF000000"/>
        <rFont val="Calibri"/>
      </rPr>
      <t xml:space="preserve">
</t>
    </r>
    <r>
      <rPr>
        <sz val="11"/>
        <color rgb="FF000000"/>
        <rFont val="Calibri"/>
      </rPr>
      <t>port link-mode bridge</t>
    </r>
    <r>
      <rPr>
        <sz val="11"/>
        <color rgb="FF000000"/>
        <rFont val="Calibri"/>
      </rPr>
      <t xml:space="preserve">
</t>
    </r>
    <r>
      <rPr>
        <sz val="11"/>
        <color rgb="FF000000"/>
        <rFont val="Calibri"/>
      </rPr>
      <t>port access vlan 200</t>
    </r>
    <r>
      <rPr>
        <sz val="11"/>
        <color rgb="FF000000"/>
        <rFont val="Calibri"/>
      </rPr>
      <t xml:space="preserve">
</t>
    </r>
    <r>
      <rPr>
        <sz val="11"/>
        <color rgb="FF000000"/>
        <rFont val="Calibri"/>
      </rPr>
      <t>dot1x</t>
    </r>
    <r>
      <rPr>
        <sz val="11"/>
        <color rgb="FF000000"/>
        <rFont val="Calibri"/>
      </rPr>
      <t xml:space="preserve">
</t>
    </r>
    <r>
      <rPr>
        <sz val="11"/>
        <color rgb="FF000000"/>
        <rFont val="Calibri"/>
      </rPr>
      <t>MAC authentication example:</t>
    </r>
    <r>
      <rPr>
        <sz val="11"/>
        <color rgb="FF000000"/>
        <rFont val="Calibri"/>
      </rPr>
      <t xml:space="preserve">
</t>
    </r>
    <r>
      <rPr>
        <sz val="11"/>
        <color rgb="FF000000"/>
        <rFont val="Calibri"/>
      </rPr>
      <t>interface Ten-GigabitEthernet1/0/5</t>
    </r>
    <r>
      <rPr>
        <sz val="11"/>
        <color rgb="FF000000"/>
        <rFont val="Calibri"/>
      </rPr>
      <t xml:space="preserve">
</t>
    </r>
    <r>
      <rPr>
        <sz val="11"/>
        <color rgb="FF000000"/>
        <rFont val="Calibri"/>
      </rPr>
      <t>port link-mode bridge</t>
    </r>
    <r>
      <rPr>
        <sz val="11"/>
        <color rgb="FF000000"/>
        <rFont val="Calibri"/>
      </rPr>
      <t xml:space="preserve">
</t>
    </r>
    <r>
      <rPr>
        <sz val="11"/>
        <color rgb="FF000000"/>
        <rFont val="Calibri"/>
      </rPr>
      <t>port access vlan 200</t>
    </r>
    <r>
      <rPr>
        <sz val="11"/>
        <color rgb="FF000000"/>
        <rFont val="Calibri"/>
      </rPr>
      <t xml:space="preserve">
</t>
    </r>
    <r>
      <rPr>
        <sz val="11"/>
        <color rgb="FF000000"/>
        <rFont val="Calibri"/>
      </rPr>
      <t>mac-authentication</t>
    </r>
    <r>
      <rPr>
        <sz val="11"/>
        <color rgb="FF000000"/>
        <rFont val="Calibri"/>
      </rPr>
      <t xml:space="preserve">
</t>
    </r>
    <r>
      <rPr>
        <sz val="11"/>
        <color rgb="FF000000"/>
        <rFont val="Calibri"/>
      </rPr>
      <t>If all access switch ports connecting to LAN outlets are not configured for 802.1x or MAC authentication, this is a finding.</t>
    </r>
  </si>
  <si>
    <t>V-66057</t>
  </si>
  <si>
    <r>
      <rPr>
        <sz val="11"/>
        <rFont val="Calibri"/>
      </rPr>
      <t>The HP FlexFabric Switch must manage excess bandwidth to limit the effects of packet flooding types of denial of service (DoS) attacks.</t>
    </r>
  </si>
  <si>
    <r>
      <rPr>
        <sz val="11"/>
        <color rgb="FF000000"/>
        <rFont val="Calibri"/>
      </rPr>
      <t>Configure QoS policy and apply it to the control plane:</t>
    </r>
    <r>
      <rPr>
        <sz val="11"/>
        <color rgb="FF000000"/>
        <rFont val="Calibri"/>
      </rPr>
      <t xml:space="preserve">
</t>
    </r>
    <r>
      <rPr>
        <sz val="11"/>
        <color rgb="FF000000"/>
        <rFont val="Calibri"/>
      </rPr>
      <t>[HP] traffic classifier Net-Protocols operator and</t>
    </r>
    <r>
      <rPr>
        <sz val="11"/>
        <color rgb="FF000000"/>
        <rFont val="Calibri"/>
      </rPr>
      <t xml:space="preserve">
</t>
    </r>
    <r>
      <rPr>
        <sz val="11"/>
        <color rgb="FF000000"/>
        <rFont val="Calibri"/>
      </rPr>
      <t>[HP-classifier Net-Protocols] if-match control-plane protocol icmp</t>
    </r>
    <r>
      <rPr>
        <sz val="11"/>
        <color rgb="FF000000"/>
        <rFont val="Calibri"/>
      </rPr>
      <t xml:space="preserve">
</t>
    </r>
    <r>
      <rPr>
        <sz val="11"/>
        <color rgb="FF000000"/>
        <rFont val="Calibri"/>
      </rPr>
      <t>[HP-classifier Net-Protocols] quit</t>
    </r>
    <r>
      <rPr>
        <sz val="11"/>
        <color rgb="FF000000"/>
        <rFont val="Calibri"/>
      </rPr>
      <t xml:space="preserve">
</t>
    </r>
    <r>
      <rPr>
        <sz val="11"/>
        <color rgb="FF000000"/>
        <rFont val="Calibri"/>
      </rPr>
      <t>[HP] traffic behavior Net-Protocols</t>
    </r>
    <r>
      <rPr>
        <sz val="11"/>
        <color rgb="FF000000"/>
        <rFont val="Calibri"/>
      </rPr>
      <t xml:space="preserve">
</t>
    </r>
    <r>
      <rPr>
        <sz val="11"/>
        <color rgb="FF000000"/>
        <rFont val="Calibri"/>
      </rPr>
      <t>[HP-behavior-Net-Protocols] car cir 320</t>
    </r>
    <r>
      <rPr>
        <sz val="11"/>
        <color rgb="FF000000"/>
        <rFont val="Calibri"/>
      </rPr>
      <t xml:space="preserve">
</t>
    </r>
    <r>
      <rPr>
        <sz val="11"/>
        <color rgb="FF000000"/>
        <rFont val="Calibri"/>
      </rPr>
      <t>[HP-behavior-Net-Protocols] quit</t>
    </r>
    <r>
      <rPr>
        <sz val="11"/>
        <color rgb="FF000000"/>
        <rFont val="Calibri"/>
      </rPr>
      <t xml:space="preserve">
</t>
    </r>
    <r>
      <rPr>
        <sz val="11"/>
        <color rgb="FF000000"/>
        <rFont val="Calibri"/>
      </rPr>
      <t>[HP] qos policy Net-protocols</t>
    </r>
    <r>
      <rPr>
        <sz val="11"/>
        <color rgb="FF000000"/>
        <rFont val="Calibri"/>
      </rPr>
      <t xml:space="preserve">
</t>
    </r>
    <r>
      <rPr>
        <sz val="11"/>
        <color rgb="FF000000"/>
        <rFont val="Calibri"/>
      </rPr>
      <t>[HP-qospolicy-Net-Protocols] classifier Net-Protocols behavior Net-protocols</t>
    </r>
    <r>
      <rPr>
        <sz val="11"/>
        <color rgb="FF000000"/>
        <rFont val="Calibri"/>
      </rPr>
      <t xml:space="preserve">
</t>
    </r>
    <r>
      <rPr>
        <sz val="11"/>
        <color rgb="FF000000"/>
        <rFont val="Calibri"/>
      </rPr>
      <t>[HP-qospolicy-Net-Protocols] quit</t>
    </r>
    <r>
      <rPr>
        <sz val="11"/>
        <color rgb="FF000000"/>
        <rFont val="Calibri"/>
      </rPr>
      <t xml:space="preserve">
</t>
    </r>
    <r>
      <rPr>
        <sz val="11"/>
        <color rgb="FF000000"/>
        <rFont val="Calibri"/>
      </rPr>
      <t>[HP] control-plane slot 1</t>
    </r>
    <r>
      <rPr>
        <sz val="11"/>
        <color rgb="FF000000"/>
        <rFont val="Calibri"/>
      </rPr>
      <t xml:space="preserve">
</t>
    </r>
    <r>
      <rPr>
        <sz val="11"/>
        <color rgb="FF000000"/>
        <rFont val="Calibri"/>
      </rPr>
      <t>[HP-cp-slot1] qos apply policy Net-Protocols inbound</t>
    </r>
    <r>
      <rPr>
        <sz val="11"/>
        <color rgb="FF000000"/>
        <rFont val="Calibri"/>
      </rPr>
      <t xml:space="preserve">
</t>
    </r>
    <r>
      <rPr>
        <sz val="11"/>
        <color rgb="FF000000"/>
        <rFont val="Calibri"/>
      </rPr>
      <t>Note: In addition, ACLs can be deployed to address specific types of attacks based on IP, MAC, protocols and ports.</t>
    </r>
    <r>
      <rPr>
        <sz val="11"/>
        <color rgb="FF000000"/>
        <rFont val="Calibri"/>
      </rPr>
      <t xml:space="preserve">
</t>
    </r>
    <r>
      <rPr>
        <sz val="11"/>
        <color rgb="FF000000"/>
        <rFont val="Calibri"/>
      </rPr>
      <t>Note: By default, the HP FlexFabric Switches are configured with pre-defined control plane QoS policies, which take effect on the control planes by default.</t>
    </r>
  </si>
  <si>
    <r>
      <rPr>
        <sz val="11"/>
        <color rgb="FF000000"/>
        <rFont val="Calibri"/>
      </rPr>
      <t>Denial of service is a condition when a resource is not available for legitimate users. Packet flooding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by using readily available tools such as Low Orbit Ion Cannon or by using botnets.</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</si>
  <si>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 xml:space="preserve">Check if the HP FlexFabric Switch is configured to protect against known DoS attacks by implementing a control plane QoS policy to rate limit specify traffic types destined to the switch. </t>
    </r>
    <r>
      <rPr>
        <sz val="11"/>
        <color rgb="FF000000"/>
        <rFont val="Calibri"/>
      </rPr>
      <t xml:space="preserve">
</t>
    </r>
    <r>
      <rPr>
        <sz val="11"/>
        <color rgb="FF000000"/>
        <rFont val="Calibri"/>
      </rPr>
      <t>[HP] display qos policy control-plane pre-defined</t>
    </r>
    <r>
      <rPr>
        <sz val="11"/>
        <color rgb="FF000000"/>
        <rFont val="Calibri"/>
      </rPr>
      <t xml:space="preserve">
</t>
    </r>
    <r>
      <rPr>
        <sz val="11"/>
        <color rgb="FF000000"/>
        <rFont val="Calibri"/>
      </rPr>
      <t>[HP] display qos policy user-defined</t>
    </r>
    <r>
      <rPr>
        <sz val="11"/>
        <color rgb="FF000000"/>
        <rFont val="Calibri"/>
      </rPr>
      <t xml:space="preserve">
</t>
    </r>
    <r>
      <rPr>
        <sz val="11"/>
        <color rgb="FF000000"/>
        <rFont val="Calibri"/>
      </rPr>
      <t>If the HP FlexFabric Switch is not configured with a control plane QoS policy, this is a finding.</t>
    </r>
  </si>
  <si>
    <t>V-66059</t>
  </si>
  <si>
    <r>
      <rPr>
        <sz val="11"/>
        <rFont val="Calibri"/>
      </rPr>
      <t>The HP FlexFabric Switch must provide the capability for authorized users to select a user session to capture.</t>
    </r>
  </si>
  <si>
    <r>
      <rPr>
        <sz val="11"/>
        <color rgb="FF000000"/>
        <rFont val="Calibri"/>
      </rPr>
      <t>Configure the HP FlexFabric Switch to capture ingress and egress packets from any designated switch port for the purpose of monitoring a specific user session as shown in the following example:</t>
    </r>
    <r>
      <rPr>
        <sz val="11"/>
        <color rgb="FF000000"/>
        <rFont val="Calibri"/>
      </rPr>
      <t xml:space="preserve">
</t>
    </r>
    <r>
      <rPr>
        <sz val="11"/>
        <color rgb="FF000000"/>
        <rFont val="Calibri"/>
      </rPr>
      <t xml:space="preserve">[HP]mirroring-group 1 local  </t>
    </r>
    <r>
      <rPr>
        <sz val="11"/>
        <color rgb="FF000000"/>
        <rFont val="Calibri"/>
      </rPr>
      <t xml:space="preserve">
</t>
    </r>
    <r>
      <rPr>
        <sz val="11"/>
        <color rgb="FF000000"/>
        <rFont val="Calibri"/>
      </rPr>
      <t>[HP]mirroring-group 1 mirroring-port GigabitEthernet 1/0/1 both</t>
    </r>
    <r>
      <rPr>
        <sz val="11"/>
        <color rgb="FF000000"/>
        <rFont val="Calibri"/>
      </rPr>
      <t xml:space="preserve">
</t>
    </r>
    <r>
      <rPr>
        <sz val="11"/>
        <color rgb="FF000000"/>
        <rFont val="Calibri"/>
      </rPr>
      <t>[HP]mirroring-group 1 monitor-port GigabitEthernet 1/0/2</t>
    </r>
  </si>
  <si>
    <r>
      <rPr>
        <sz val="11"/>
        <color rgb="FF000000"/>
        <rFont val="Calibri"/>
      </rPr>
      <t>Without the capability to select a user session to capture/record or view/hear, investigations into suspicious or harmful events would be hampered by the volume of information captured. The volume of information captured may also adversely impact the operation for the network. Session audits may include port mirroring, tracking websites visited, and recording information and/or file transfers.</t>
    </r>
  </si>
  <si>
    <r>
      <rPr>
        <sz val="11"/>
        <color rgb="FF000000"/>
        <rFont val="Calibri"/>
      </rPr>
      <t>Verify that the HP FlexFabric Switch is capable of capturing ingress and egress packets from any designated switch port for the purpose of monitoring a specific user session.</t>
    </r>
    <r>
      <rPr>
        <sz val="11"/>
        <color rgb="FF000000"/>
        <rFont val="Calibri"/>
      </rPr>
      <t xml:space="preserve">
</t>
    </r>
    <r>
      <rPr>
        <sz val="11"/>
        <color rgb="FF000000"/>
        <rFont val="Calibri"/>
      </rPr>
      <t>If the HP FlexFabric Switch is not capable of capturing ingress and egress packets from a designated switch port, this is a finding.</t>
    </r>
    <r>
      <rPr>
        <sz val="11"/>
        <color rgb="FF000000"/>
        <rFont val="Calibri"/>
      </rPr>
      <t xml:space="preserve">
</t>
    </r>
    <r>
      <rPr>
        <sz val="11"/>
        <color rgb="FF000000"/>
        <rFont val="Calibri"/>
      </rPr>
      <t>[HP]display mirroring-group X</t>
    </r>
    <r>
      <rPr>
        <sz val="11"/>
        <color rgb="FF000000"/>
        <rFont val="Calibri"/>
      </rPr>
      <t xml:space="preserve">
</t>
    </r>
    <r>
      <rPr>
        <sz val="11"/>
        <color rgb="FF000000"/>
        <rFont val="Calibri"/>
      </rPr>
      <t>Mirroring group X:</t>
    </r>
    <r>
      <rPr>
        <sz val="11"/>
        <color rgb="FF000000"/>
        <rFont val="Calibri"/>
      </rPr>
      <t xml:space="preserve">
</t>
    </r>
    <r>
      <rPr>
        <sz val="11"/>
        <color rgb="FF000000"/>
        <rFont val="Calibri"/>
      </rPr>
      <t xml:space="preserve">   Type: Remote source</t>
    </r>
    <r>
      <rPr>
        <sz val="11"/>
        <color rgb="FF000000"/>
        <rFont val="Calibri"/>
      </rPr>
      <t xml:space="preserve">
</t>
    </r>
    <r>
      <rPr>
        <sz val="11"/>
        <color rgb="FF000000"/>
        <rFont val="Calibri"/>
      </rPr>
      <t xml:space="preserve">   Status: Active</t>
    </r>
    <r>
      <rPr>
        <sz val="11"/>
        <color rgb="FF000000"/>
        <rFont val="Calibri"/>
      </rPr>
      <t xml:space="preserve">
</t>
    </r>
    <r>
      <rPr>
        <sz val="11"/>
        <color rgb="FF000000"/>
        <rFont val="Calibri"/>
      </rPr>
      <t xml:space="preserve">   Mirroring port: GigabitEthernet1/0/1  Both</t>
    </r>
    <r>
      <rPr>
        <sz val="11"/>
        <color rgb="FF000000"/>
        <rFont val="Calibri"/>
      </rPr>
      <t xml:space="preserve">
</t>
    </r>
    <r>
      <rPr>
        <sz val="11"/>
        <color rgb="FF000000"/>
        <rFont val="Calibri"/>
      </rPr>
      <t xml:space="preserve">   Monitor port: GigabitEthernet1/0/2</t>
    </r>
  </si>
  <si>
    <t>V-66061</t>
  </si>
  <si>
    <r>
      <rPr>
        <sz val="11"/>
        <rFont val="Calibri"/>
      </rPr>
      <t>The HP FlexFabric Switch must provide the capability for authorized users to remotely view, in real time, all content related to an established user session from a component separate from the HP FlexFabric Switch.</t>
    </r>
  </si>
  <si>
    <r>
      <rPr>
        <sz val="11"/>
        <color rgb="FF000000"/>
        <rFont val="Calibri"/>
      </rPr>
      <t>Configure the HP FlexFabric Switch to remotely capture ingress and egress packets from any designated switch port for the purpose of monitoring a specific user session as shown in the following example:</t>
    </r>
    <r>
      <rPr>
        <sz val="11"/>
        <color rgb="FF000000"/>
        <rFont val="Calibri"/>
      </rPr>
      <t xml:space="preserve">
</t>
    </r>
    <r>
      <rPr>
        <sz val="11"/>
        <color rgb="FF000000"/>
        <rFont val="Calibri"/>
      </rPr>
      <t xml:space="preserve">[HP]mirroring-group 1 remote-source </t>
    </r>
    <r>
      <rPr>
        <sz val="11"/>
        <color rgb="FF000000"/>
        <rFont val="Calibri"/>
      </rPr>
      <t xml:space="preserve">
</t>
    </r>
    <r>
      <rPr>
        <sz val="11"/>
        <color rgb="FF000000"/>
        <rFont val="Calibri"/>
      </rPr>
      <t>[HP]mirroring-group 1 mirroring-port GigabitEthernet 1/0/1 both</t>
    </r>
    <r>
      <rPr>
        <sz val="11"/>
        <color rgb="FF000000"/>
        <rFont val="Calibri"/>
      </rPr>
      <t xml:space="preserve">
</t>
    </r>
    <r>
      <rPr>
        <sz val="11"/>
        <color rgb="FF000000"/>
        <rFont val="Calibri"/>
      </rPr>
      <t>[HP]mirroring-group 1 monitor-port GigabitEthernet 1/0/2</t>
    </r>
  </si>
  <si>
    <r>
      <rPr>
        <sz val="11"/>
        <color rgb="FF000000"/>
        <rFont val="Calibri"/>
      </rPr>
      <t>Without the capability to remotely view/hear all content related to a user session, investigations into suspicious user activity would be hampered. Real-time monitoring allows authorized personnel to take action before additional damage is done. The ability to observe user sessions as they are happening allows for interceding in ongoing events that after-the-fact review of captured content would not allow.</t>
    </r>
  </si>
  <si>
    <r>
      <rPr>
        <sz val="11"/>
        <color rgb="FF000000"/>
        <rFont val="Calibri"/>
      </rPr>
      <t>Verify that the HP FlexFabric Switch is capable of capturing ingress and egress packets from any designated switch port for the purpose of remotely monitoring a specific user session.</t>
    </r>
    <r>
      <rPr>
        <sz val="11"/>
        <color rgb="FF000000"/>
        <rFont val="Calibri"/>
      </rPr>
      <t xml:space="preserve">
</t>
    </r>
    <r>
      <rPr>
        <sz val="11"/>
        <color rgb="FF000000"/>
        <rFont val="Calibri"/>
      </rPr>
      <t>If the HP FlexFabric Switch is not capable of capturing ingress and egress packets from a designated switch port for the purpose of remotely monitoring a specific user session, this is a finding.</t>
    </r>
  </si>
  <si>
    <t>V-66063</t>
  </si>
  <si>
    <r>
      <rPr>
        <sz val="11"/>
        <rFont val="Calibri"/>
      </rPr>
      <t>The HP FlexFabric Switch must have Root Guard enabled on all ports where the root bridge should not appear.</t>
    </r>
  </si>
  <si>
    <r>
      <rPr>
        <sz val="11"/>
        <color rgb="FF000000"/>
        <rFont val="Calibri"/>
      </rPr>
      <t>Configure the HP FlexFabric Switch to have Root Guard enabled on all ports where the root bridge should not appear.</t>
    </r>
    <r>
      <rPr>
        <sz val="11"/>
        <color rgb="FF000000"/>
        <rFont val="Calibri"/>
      </rPr>
      <t xml:space="preserve">
</t>
    </r>
    <r>
      <rPr>
        <sz val="11"/>
        <color rgb="FF000000"/>
        <rFont val="Calibri"/>
      </rPr>
      <t>[HP-GigabitEthernet1/0/1]stp root-protection</t>
    </r>
  </si>
  <si>
    <r>
      <rPr>
        <sz val="11"/>
        <color rgb="FF000000"/>
        <rFont val="Calibri"/>
      </rPr>
      <t>Spanning Tree Protocol (STP) does not provide any means for the network administrator to securely enforce the topology of the switched network. Any switch can be the root bridge in a network. However, a more optimal forwarding topology places the root bridge at a specific predetermined location. With the standard STP, any bridge in the network with a lower bridge ID takes the role of the root bridge. The administrator cannot enforce the position of the root bridge but can set the root bridge priority to 0 in an effort to secure the root bridge position.</t>
    </r>
    <r>
      <rPr>
        <sz val="11"/>
        <color rgb="FF000000"/>
        <rFont val="Calibri"/>
      </rPr>
      <t xml:space="preserve">
</t>
    </r>
    <r>
      <rPr>
        <sz val="11"/>
        <color rgb="FF000000"/>
        <rFont val="Calibri"/>
      </rPr>
      <t>The root guard feature provides a way to enforce the root bridge placement in the network. If the bridge receives superior STP Bridge Protocol Data Units (BPDUs) on a root guard-enabled port, root guard moves this port to a root-inconsistent STP state and no traffic can be forwarded across this port while it is in this state. To enforce the position of the root bridge it is imperative that root guard is enabled on all ports where the root bridge should never appear.</t>
    </r>
  </si>
  <si>
    <r>
      <rPr>
        <sz val="11"/>
        <color rgb="FF000000"/>
        <rFont val="Calibri"/>
      </rPr>
      <t>Review the HP FlexFabric Switch topology as well as the configuration to verify that root guard is enabled on switch ports facing users or switches that are downstream from the root bridge.</t>
    </r>
    <r>
      <rPr>
        <sz val="11"/>
        <color rgb="FF000000"/>
        <rFont val="Calibri"/>
      </rPr>
      <t xml:space="preserve">
</t>
    </r>
    <r>
      <rPr>
        <sz val="11"/>
        <color rgb="FF000000"/>
        <rFont val="Calibri"/>
      </rPr>
      <t>If the switch has not enabled Root Guard on all ports where the root bridge should not appear, this is a finding.</t>
    </r>
    <r>
      <rPr>
        <sz val="11"/>
        <color rgb="FF000000"/>
        <rFont val="Calibri"/>
      </rPr>
      <t xml:space="preserve">
</t>
    </r>
    <r>
      <rPr>
        <sz val="11"/>
        <color rgb="FF000000"/>
        <rFont val="Calibri"/>
      </rPr>
      <t>[HP]display stp</t>
    </r>
    <r>
      <rPr>
        <sz val="11"/>
        <color rgb="FF000000"/>
        <rFont val="Calibri"/>
      </rPr>
      <t xml:space="preserve">
</t>
    </r>
    <r>
      <rPr>
        <sz val="11"/>
        <color rgb="FF000000"/>
        <rFont val="Calibri"/>
      </rPr>
      <t>-------[CIST Global Info][Mode MSTP]-------</t>
    </r>
    <r>
      <rPr>
        <sz val="11"/>
        <color rgb="FF000000"/>
        <rFont val="Calibri"/>
      </rPr>
      <t xml:space="preserve">
</t>
    </r>
    <r>
      <rPr>
        <sz val="11"/>
        <color rgb="FF000000"/>
        <rFont val="Calibri"/>
      </rPr>
      <t xml:space="preserve"> Bridge ID           : 0.bcea-fa14-f0a4</t>
    </r>
    <r>
      <rPr>
        <sz val="11"/>
        <color rgb="FF000000"/>
        <rFont val="Calibri"/>
      </rPr>
      <t xml:space="preserve">
</t>
    </r>
    <r>
      <rPr>
        <sz val="11"/>
        <color rgb="FF000000"/>
        <rFont val="Calibri"/>
      </rPr>
      <t xml:space="preserve"> Bridge times        : Hello 2s MaxAge 20s FwdDelay 15s MaxHops 20</t>
    </r>
    <r>
      <rPr>
        <sz val="11"/>
        <color rgb="FF000000"/>
        <rFont val="Calibri"/>
      </rPr>
      <t xml:space="preserve">
</t>
    </r>
    <r>
      <rPr>
        <sz val="11"/>
        <color rgb="FF000000"/>
        <rFont val="Calibri"/>
      </rPr>
      <t xml:space="preserve"> Root ID/ERPC        : 0.bcea-fa14-f0a4, 0</t>
    </r>
    <r>
      <rPr>
        <sz val="11"/>
        <color rgb="FF000000"/>
        <rFont val="Calibri"/>
      </rPr>
      <t xml:space="preserve">
</t>
    </r>
    <r>
      <rPr>
        <sz val="11"/>
        <color rgb="FF000000"/>
        <rFont val="Calibri"/>
      </rPr>
      <t xml:space="preserve"> RegRoot ID/IRPC     : 0.bcea-fa14-f0a4, 0</t>
    </r>
    <r>
      <rPr>
        <sz val="11"/>
        <color rgb="FF000000"/>
        <rFont val="Calibri"/>
      </rPr>
      <t xml:space="preserve">
</t>
    </r>
    <r>
      <rPr>
        <sz val="11"/>
        <color rgb="FF000000"/>
        <rFont val="Calibri"/>
      </rPr>
      <t xml:space="preserve"> RootPort ID         : 0.0</t>
    </r>
    <r>
      <rPr>
        <sz val="11"/>
        <color rgb="FF000000"/>
        <rFont val="Calibri"/>
      </rPr>
      <t xml:space="preserve">
</t>
    </r>
    <r>
      <rPr>
        <sz val="11"/>
        <color rgb="FF000000"/>
        <rFont val="Calibri"/>
      </rPr>
      <t xml:space="preserve"> BPDU-Protection     : Disabled</t>
    </r>
    <r>
      <rPr>
        <sz val="11"/>
        <color rgb="FF000000"/>
        <rFont val="Calibri"/>
      </rPr>
      <t xml:space="preserve">
</t>
    </r>
    <r>
      <rPr>
        <sz val="11"/>
        <color rgb="FF000000"/>
        <rFont val="Calibri"/>
      </rPr>
      <t xml:space="preserve"> Bridge Config-</t>
    </r>
    <r>
      <rPr>
        <sz val="11"/>
        <color rgb="FF000000"/>
        <rFont val="Calibri"/>
      </rPr>
      <t xml:space="preserve">
</t>
    </r>
    <r>
      <rPr>
        <sz val="11"/>
        <color rgb="FF000000"/>
        <rFont val="Calibri"/>
      </rPr>
      <t xml:space="preserve"> Digest-Snooping     : Disabled</t>
    </r>
    <r>
      <rPr>
        <sz val="11"/>
        <color rgb="FF000000"/>
        <rFont val="Calibri"/>
      </rPr>
      <t xml:space="preserve">
</t>
    </r>
    <r>
      <rPr>
        <sz val="11"/>
        <color rgb="FF000000"/>
        <rFont val="Calibri"/>
      </rPr>
      <t xml:space="preserve"> TC or TCN received  : 19824</t>
    </r>
    <r>
      <rPr>
        <sz val="11"/>
        <color rgb="FF000000"/>
        <rFont val="Calibri"/>
      </rPr>
      <t xml:space="preserve">
</t>
    </r>
    <r>
      <rPr>
        <sz val="11"/>
        <color rgb="FF000000"/>
        <rFont val="Calibri"/>
      </rPr>
      <t xml:space="preserve"> Time since last TC  : 0 days 1h:3m:4s</t>
    </r>
    <r>
      <rPr>
        <sz val="11"/>
        <color rgb="FF000000"/>
        <rFont val="Calibri"/>
      </rPr>
      <t xml:space="preserve">
</t>
    </r>
    <r>
      <rPr>
        <sz val="11"/>
        <color rgb="FF000000"/>
        <rFont val="Calibri"/>
      </rPr>
      <t>----[Port1(GigabitEthernet1/0/1)][DISCARDING]----</t>
    </r>
    <r>
      <rPr>
        <sz val="11"/>
        <color rgb="FF000000"/>
        <rFont val="Calibri"/>
      </rPr>
      <t xml:space="preserve">
</t>
    </r>
    <r>
      <rPr>
        <sz val="11"/>
        <color rgb="FF000000"/>
        <rFont val="Calibri"/>
      </rPr>
      <t xml:space="preserve"> Port protocol       : Enabled</t>
    </r>
    <r>
      <rPr>
        <sz val="11"/>
        <color rgb="FF000000"/>
        <rFont val="Calibri"/>
      </rPr>
      <t xml:space="preserve">
</t>
    </r>
    <r>
      <rPr>
        <sz val="11"/>
        <color rgb="FF000000"/>
        <rFont val="Calibri"/>
      </rPr>
      <t xml:space="preserve"> Port role           : Designated Port (Boundary)</t>
    </r>
    <r>
      <rPr>
        <sz val="11"/>
        <color rgb="FF000000"/>
        <rFont val="Calibri"/>
      </rPr>
      <t xml:space="preserve">
</t>
    </r>
    <r>
      <rPr>
        <sz val="11"/>
        <color rgb="FF000000"/>
        <rFont val="Calibri"/>
      </rPr>
      <t xml:space="preserve"> Port ID             : 128.1</t>
    </r>
    <r>
      <rPr>
        <sz val="11"/>
        <color rgb="FF000000"/>
        <rFont val="Calibri"/>
      </rPr>
      <t xml:space="preserve">
</t>
    </r>
    <r>
      <rPr>
        <sz val="11"/>
        <color rgb="FF000000"/>
        <rFont val="Calibri"/>
      </rPr>
      <t xml:space="preserve"> Port cost(Legacy)   : Config=auto, Active=20</t>
    </r>
    <r>
      <rPr>
        <sz val="11"/>
        <color rgb="FF000000"/>
        <rFont val="Calibri"/>
      </rPr>
      <t xml:space="preserve">
</t>
    </r>
    <r>
      <rPr>
        <sz val="11"/>
        <color rgb="FF000000"/>
        <rFont val="Calibri"/>
      </rPr>
      <t xml:space="preserve"> Desg.bridge/port    : 0.bcea-fa14-f0a4, 128.1</t>
    </r>
    <r>
      <rPr>
        <sz val="11"/>
        <color rgb="FF000000"/>
        <rFont val="Calibri"/>
      </rPr>
      <t xml:space="preserve">
</t>
    </r>
    <r>
      <rPr>
        <sz val="11"/>
        <color rgb="FF000000"/>
        <rFont val="Calibri"/>
      </rPr>
      <t xml:space="preserve"> Port edged          : Config=disabled, Active=disabled</t>
    </r>
    <r>
      <rPr>
        <sz val="11"/>
        <color rgb="FF000000"/>
        <rFont val="Calibri"/>
      </rPr>
      <t xml:space="preserve">
</t>
    </r>
    <r>
      <rPr>
        <sz val="11"/>
        <color rgb="FF000000"/>
        <rFont val="Calibri"/>
      </rPr>
      <t xml:space="preserve"> Point-to-Point      : Config=auto, Active=true</t>
    </r>
    <r>
      <rPr>
        <sz val="11"/>
        <color rgb="FF000000"/>
        <rFont val="Calibri"/>
      </rPr>
      <t xml:space="preserve">
</t>
    </r>
    <r>
      <rPr>
        <sz val="11"/>
        <color rgb="FF000000"/>
        <rFont val="Calibri"/>
      </rPr>
      <t xml:space="preserve"> Transmit limit      : 10 packets/hello-time</t>
    </r>
    <r>
      <rPr>
        <sz val="11"/>
        <color rgb="FF000000"/>
        <rFont val="Calibri"/>
      </rPr>
      <t xml:space="preserve">
</t>
    </r>
    <r>
      <rPr>
        <sz val="11"/>
        <color rgb="FF000000"/>
        <rFont val="Calibri"/>
      </rPr>
      <t xml:space="preserve"> TC-Restriction      : Disabled</t>
    </r>
    <r>
      <rPr>
        <sz val="11"/>
        <color rgb="FF000000"/>
        <rFont val="Calibri"/>
      </rPr>
      <t xml:space="preserve">
</t>
    </r>
    <r>
      <rPr>
        <sz val="11"/>
        <color rgb="FF000000"/>
        <rFont val="Calibri"/>
      </rPr>
      <t xml:space="preserve"> Role-Restriction    : Disabled</t>
    </r>
    <r>
      <rPr>
        <sz val="11"/>
        <color rgb="FF000000"/>
        <rFont val="Calibri"/>
      </rPr>
      <t xml:space="preserve">
</t>
    </r>
    <r>
      <rPr>
        <sz val="11"/>
        <color rgb="FF000000"/>
        <rFont val="Calibri"/>
      </rPr>
      <t xml:space="preserve"> Protection type     : ROOT</t>
    </r>
  </si>
  <si>
    <t>V-66065</t>
  </si>
  <si>
    <r>
      <rPr>
        <sz val="11"/>
        <rFont val="Calibri"/>
      </rPr>
      <t>The HP FlexFabric Switch must have BPDU Guard enabled on all user-facing access ports.</t>
    </r>
  </si>
  <si>
    <r>
      <rPr>
        <sz val="11"/>
        <color rgb="FF000000"/>
        <rFont val="Calibri"/>
      </rPr>
      <t>Configure the HP FlexFabric Switch to have BPDU Guard enabled on all user-facing switch ports.</t>
    </r>
    <r>
      <rPr>
        <sz val="11"/>
        <color rgb="FF000000"/>
        <rFont val="Calibri"/>
      </rPr>
      <t xml:space="preserve">
</t>
    </r>
    <r>
      <rPr>
        <sz val="11"/>
        <color rgb="FF000000"/>
        <rFont val="Calibri"/>
      </rPr>
      <t>[HP]stp bpdu-protection</t>
    </r>
    <r>
      <rPr>
        <sz val="11"/>
        <color rgb="FF000000"/>
        <rFont val="Calibri"/>
      </rPr>
      <t xml:space="preserve">
</t>
    </r>
    <r>
      <rPr>
        <sz val="11"/>
        <color rgb="FF000000"/>
        <rFont val="Calibri"/>
      </rPr>
      <t>[HP-GigabitEthernet1/0/1]stp edged-port</t>
    </r>
  </si>
  <si>
    <r>
      <rPr>
        <sz val="11"/>
        <color rgb="FF000000"/>
        <rFont val="Calibri"/>
      </rPr>
      <t>If a rogue switch is introduced into the topology and transmits a Bridge Protocol Data Unit (BPDU) with a lower bridge priority than the existing root bridge, it will become the new root bridge and cause a topology change, rendering the network in a suboptimal state. The Spanning Tree Protocol (STP) PortFast BPDU guard enhancement allows network designers to enforce the STP domain borders and keep the active topology predictable. The devices behind the ports that have STP PortFast enabled are not able to influence the STP topology. At the reception of BPDUs, the BPDU guard operation disables the port that has PortFast configured. The BPDU guard transitions the port into errdisable state and sends a log message.</t>
    </r>
  </si>
  <si>
    <r>
      <rPr>
        <sz val="11"/>
        <color rgb="FF000000"/>
        <rFont val="Calibri"/>
      </rPr>
      <t>Review the HP FlexFabric Switch configuration to verify that BPDU Protection is enabled on all user-facing switch ports.</t>
    </r>
    <r>
      <rPr>
        <sz val="11"/>
        <color rgb="FF000000"/>
        <rFont val="Calibri"/>
      </rPr>
      <t xml:space="preserve">
</t>
    </r>
    <r>
      <rPr>
        <sz val="11"/>
        <color rgb="FF000000"/>
        <rFont val="Calibri"/>
      </rPr>
      <t>If the HP FlexFabric Switch has not enabled BPDU protection, this is a finding.</t>
    </r>
    <r>
      <rPr>
        <sz val="11"/>
        <color rgb="FF000000"/>
        <rFont val="Calibri"/>
      </rPr>
      <t xml:space="preserve">
</t>
    </r>
    <r>
      <rPr>
        <sz val="11"/>
        <color rgb="FF000000"/>
        <rFont val="Calibri"/>
      </rPr>
      <t>[HP] display stp</t>
    </r>
    <r>
      <rPr>
        <sz val="11"/>
        <color rgb="FF000000"/>
        <rFont val="Calibri"/>
      </rPr>
      <t xml:space="preserve">
</t>
    </r>
    <r>
      <rPr>
        <sz val="11"/>
        <color rgb="FF000000"/>
        <rFont val="Calibri"/>
      </rPr>
      <t>-------[CIST Global Info][Mode MSTP]-------</t>
    </r>
    <r>
      <rPr>
        <sz val="11"/>
        <color rgb="FF000000"/>
        <rFont val="Calibri"/>
      </rPr>
      <t xml:space="preserve">
</t>
    </r>
    <r>
      <rPr>
        <sz val="11"/>
        <color rgb="FF000000"/>
        <rFont val="Calibri"/>
      </rPr>
      <t xml:space="preserve"> Bridge ID           : 32768.7848-596a-6580</t>
    </r>
    <r>
      <rPr>
        <sz val="11"/>
        <color rgb="FF000000"/>
        <rFont val="Calibri"/>
      </rPr>
      <t xml:space="preserve">
</t>
    </r>
    <r>
      <rPr>
        <sz val="11"/>
        <color rgb="FF000000"/>
        <rFont val="Calibri"/>
      </rPr>
      <t xml:space="preserve"> Bridge times        : Hello 2s MaxAge 20s FwdDelay 15s MaxHops 20</t>
    </r>
    <r>
      <rPr>
        <sz val="11"/>
        <color rgb="FF000000"/>
        <rFont val="Calibri"/>
      </rPr>
      <t xml:space="preserve">
</t>
    </r>
    <r>
      <rPr>
        <sz val="11"/>
        <color rgb="FF000000"/>
        <rFont val="Calibri"/>
      </rPr>
      <t xml:space="preserve"> Root ID/ERPC        : 32768.7848-596a-6580, 0</t>
    </r>
    <r>
      <rPr>
        <sz val="11"/>
        <color rgb="FF000000"/>
        <rFont val="Calibri"/>
      </rPr>
      <t xml:space="preserve">
</t>
    </r>
    <r>
      <rPr>
        <sz val="11"/>
        <color rgb="FF000000"/>
        <rFont val="Calibri"/>
      </rPr>
      <t xml:space="preserve"> RegRoot ID/IRPC     : 32768.7848-596a-6580, 0</t>
    </r>
    <r>
      <rPr>
        <sz val="11"/>
        <color rgb="FF000000"/>
        <rFont val="Calibri"/>
      </rPr>
      <t xml:space="preserve">
</t>
    </r>
    <r>
      <rPr>
        <sz val="11"/>
        <color rgb="FF000000"/>
        <rFont val="Calibri"/>
      </rPr>
      <t xml:space="preserve"> RootPort ID         : 0.0</t>
    </r>
    <r>
      <rPr>
        <sz val="11"/>
        <color rgb="FF000000"/>
        <rFont val="Calibri"/>
      </rPr>
      <t xml:space="preserve">
</t>
    </r>
    <r>
      <rPr>
        <sz val="11"/>
        <color rgb="FF000000"/>
        <rFont val="Calibri"/>
      </rPr>
      <t xml:space="preserve"> BPDU-Protection     : Enabled</t>
    </r>
    <r>
      <rPr>
        <sz val="11"/>
        <color rgb="FF000000"/>
        <rFont val="Calibri"/>
      </rPr>
      <t xml:space="preserve">
</t>
    </r>
    <r>
      <rPr>
        <sz val="11"/>
        <color rgb="FF000000"/>
        <rFont val="Calibri"/>
      </rPr>
      <t xml:space="preserve"> Bridge Config-</t>
    </r>
    <r>
      <rPr>
        <sz val="11"/>
        <color rgb="FF000000"/>
        <rFont val="Calibri"/>
      </rPr>
      <t xml:space="preserve">
</t>
    </r>
    <r>
      <rPr>
        <sz val="11"/>
        <color rgb="FF000000"/>
        <rFont val="Calibri"/>
      </rPr>
      <t xml:space="preserve"> Digest-Snooping     : Disabled</t>
    </r>
    <r>
      <rPr>
        <sz val="11"/>
        <color rgb="FF000000"/>
        <rFont val="Calibri"/>
      </rPr>
      <t xml:space="preserve">
</t>
    </r>
    <r>
      <rPr>
        <sz val="11"/>
        <color rgb="FF000000"/>
        <rFont val="Calibri"/>
      </rPr>
      <t xml:space="preserve"> TC or TCN received  : 0</t>
    </r>
    <r>
      <rPr>
        <sz val="11"/>
        <color rgb="FF000000"/>
        <rFont val="Calibri"/>
      </rPr>
      <t xml:space="preserve">
</t>
    </r>
    <r>
      <rPr>
        <sz val="11"/>
        <color rgb="FF000000"/>
        <rFont val="Calibri"/>
      </rPr>
      <t xml:space="preserve"> Time since last TC  : 3 days </t>
    </r>
    <r>
      <rPr>
        <sz val="11"/>
        <color rgb="FF000000"/>
        <rFont val="Calibri"/>
      </rPr>
      <t xml:space="preserve">
</t>
    </r>
    <r>
      <rPr>
        <sz val="11"/>
        <color rgb="FF000000"/>
        <rFont val="Calibri"/>
      </rPr>
      <t>interface GigabitEthernet1/0/1</t>
    </r>
    <r>
      <rPr>
        <sz val="11"/>
        <color rgb="FF000000"/>
        <rFont val="Calibri"/>
      </rPr>
      <t xml:space="preserve">
</t>
    </r>
    <r>
      <rPr>
        <sz val="11"/>
        <color rgb="FF000000"/>
        <rFont val="Calibri"/>
      </rPr>
      <t xml:space="preserve"> stp edged-port</t>
    </r>
  </si>
  <si>
    <t>V-66067</t>
  </si>
  <si>
    <r>
      <rPr>
        <sz val="11"/>
        <rFont val="Calibri"/>
      </rPr>
      <t>The HP FlexFabric Switch must have STP Loop Protection enabled all non-designated STP switch ports.</t>
    </r>
  </si>
  <si>
    <r>
      <rPr>
        <sz val="11"/>
        <color rgb="FF000000"/>
        <rFont val="Calibri"/>
      </rPr>
      <t>Configure the HP FlexFabric Switch to have STP Loop Protection enabled globally or at a minimum on all non-designated switch ports.</t>
    </r>
    <r>
      <rPr>
        <sz val="11"/>
        <color rgb="FF000000"/>
        <rFont val="Calibri"/>
      </rPr>
      <t xml:space="preserve">
</t>
    </r>
    <r>
      <rPr>
        <sz val="11"/>
        <color rgb="FF000000"/>
        <rFont val="Calibri"/>
      </rPr>
      <t>[HPinterface Ten-GigabitEthernet1/0/8]</t>
    </r>
    <r>
      <rPr>
        <sz val="11"/>
        <color rgb="FF000000"/>
        <rFont val="Calibri"/>
      </rPr>
      <t xml:space="preserve">
</t>
    </r>
    <r>
      <rPr>
        <sz val="11"/>
        <color rgb="FF000000"/>
        <rFont val="Calibri"/>
      </rPr>
      <t>stp loop-protection</t>
    </r>
  </si>
  <si>
    <r>
      <rPr>
        <sz val="11"/>
        <color rgb="FF000000"/>
        <rFont val="Calibri"/>
      </rPr>
      <t>The Spanning Tree Protocol (STP) loop Protection feature provides additional protection against STP loops. An STP loop is created when an STP blocking port in a redundant topology erroneously transitions to the forwarding state. In its operation, STP relies on continuous reception and transmission of BPDUs based on the port role. The designated port transmits BPDUs, and the non-designated port receives BPDUs. When one of the ports in a physically redundant topology no longer receives BPDUs, the STP conceives that the topology is loop free. Eventually, the blocking port from the alternate or backup port becomes a designated port and moves to a forwarding state. This situation creates a loop. The loop Protection feature makes additional checks. If BPDUs are not received on a non-designated port and loop guard is enabled, that port is moved into the STP loop-inconsistent blocking state.</t>
    </r>
  </si>
  <si>
    <r>
      <rPr>
        <sz val="11"/>
        <color rgb="FF000000"/>
        <rFont val="Calibri"/>
      </rPr>
      <t>Review the HP FlexFabric Switch configuration to verify that STP Loop Protection is enabled.</t>
    </r>
    <r>
      <rPr>
        <sz val="11"/>
        <color rgb="FF000000"/>
        <rFont val="Calibri"/>
      </rPr>
      <t xml:space="preserve">
</t>
    </r>
    <r>
      <rPr>
        <sz val="11"/>
        <color rgb="FF000000"/>
        <rFont val="Calibri"/>
      </rPr>
      <t>If STP Loop Protection is not configured globally or at a minimum on non-designated STP ports, this is a finding.</t>
    </r>
    <r>
      <rPr>
        <sz val="11"/>
        <color rgb="FF000000"/>
        <rFont val="Calibri"/>
      </rPr>
      <t xml:space="preserve">
</t>
    </r>
    <r>
      <rPr>
        <sz val="11"/>
        <color rgb="FF000000"/>
        <rFont val="Calibri"/>
      </rPr>
      <t>[HPinterface Ten-GigabitEthernet1/0/8]</t>
    </r>
    <r>
      <rPr>
        <sz val="11"/>
        <color rgb="FF000000"/>
        <rFont val="Calibri"/>
      </rPr>
      <t xml:space="preserve">
</t>
    </r>
    <r>
      <rPr>
        <sz val="11"/>
        <color rgb="FF000000"/>
        <rFont val="Calibri"/>
      </rPr>
      <t xml:space="preserve"> port link-mode bridge</t>
    </r>
    <r>
      <rPr>
        <sz val="11"/>
        <color rgb="FF000000"/>
        <rFont val="Calibri"/>
      </rPr>
      <t xml:space="preserve">
</t>
    </r>
    <r>
      <rPr>
        <sz val="11"/>
        <color rgb="FF000000"/>
        <rFont val="Calibri"/>
      </rPr>
      <t xml:space="preserve"> stp loop-protection</t>
    </r>
  </si>
  <si>
    <t>V-66069</t>
  </si>
  <si>
    <r>
      <rPr>
        <sz val="11"/>
        <rFont val="Calibri"/>
      </rPr>
      <t>The HP FlexFabric Switch must have unknown storm-constrain enabled.</t>
    </r>
  </si>
  <si>
    <r>
      <rPr>
        <sz val="11"/>
        <color rgb="FF000000"/>
        <rFont val="Calibri"/>
      </rPr>
      <t>Configure the HP FlexFabric Switch to have unknown storm-constrain  enabled.</t>
    </r>
    <r>
      <rPr>
        <sz val="11"/>
        <color rgb="FF000000"/>
        <rFont val="Calibri"/>
      </rPr>
      <t xml:space="preserve">
</t>
    </r>
    <r>
      <rPr>
        <sz val="11"/>
        <color rgb="FF000000"/>
        <rFont val="Calibri"/>
      </rPr>
      <t>[HP-GigabitEthernet1/0/1]storm-constrain unicast pps 1 1</t>
    </r>
    <r>
      <rPr>
        <sz val="11"/>
        <color rgb="FF000000"/>
        <rFont val="Calibri"/>
      </rPr>
      <t xml:space="preserve">
</t>
    </r>
    <r>
      <rPr>
        <sz val="11"/>
        <color rgb="FF000000"/>
        <rFont val="Calibri"/>
      </rPr>
      <t>[HP-GigabitEthernet1/0/1]storm-constrain control shutdown</t>
    </r>
  </si>
  <si>
    <r>
      <rPr>
        <sz val="11"/>
        <color rgb="FF000000"/>
        <rFont val="Calibri"/>
      </rPr>
      <t>Access layer switches use the Content Addressable Memory (CAM) table to direct traffic to specific ports based on the VLAN number and the destination MAC address of the frame. When a router has an ARP entry for a destination host and forwards it to the access layer switch and there is no entry corresponding to the frame's destination MAC address in the incoming VLAN, the frame will be sent to all forwarding ports within the respective VLAN, which causes flooding. Large amounts of flooded traffic can saturate low-bandwidth links, causing network performance issues or complete connectivity outage to the connected devices. Unknown unicast flooding has been a nagging problem in networks that have asymmetric routing and default timers. To mitigate the risk of a connectivity outage, the storm-constrain feature must be implemented on all access layer switches. The storm-constrain feature will block unknown unicast traffic flooding and only permit egress traffic with MAC addresses that are known to exit on the port.</t>
    </r>
  </si>
  <si>
    <r>
      <rPr>
        <sz val="11"/>
        <color rgb="FF000000"/>
        <rFont val="Calibri"/>
      </rPr>
      <t>Review the HP FlexFabric Switch configuration to verify that unknown storm-constrain is enabled on all access switch ports.</t>
    </r>
    <r>
      <rPr>
        <sz val="11"/>
        <color rgb="FF000000"/>
        <rFont val="Calibri"/>
      </rPr>
      <t xml:space="preserve">
</t>
    </r>
    <r>
      <rPr>
        <sz val="11"/>
        <color rgb="FF000000"/>
        <rFont val="Calibri"/>
      </rPr>
      <t>If any access switch ports do not have storm-constrain enabled, this is a finding.</t>
    </r>
    <r>
      <rPr>
        <sz val="11"/>
        <color rgb="FF000000"/>
        <rFont val="Calibri"/>
      </rPr>
      <t xml:space="preserve">
</t>
    </r>
    <r>
      <rPr>
        <sz val="11"/>
        <color rgb="FF000000"/>
        <rFont val="Calibri"/>
      </rPr>
      <t>[HP] display storm-constrain</t>
    </r>
    <r>
      <rPr>
        <sz val="11"/>
        <color rgb="FF000000"/>
        <rFont val="Calibri"/>
      </rPr>
      <t xml:space="preserve">
</t>
    </r>
    <r>
      <rPr>
        <sz val="11"/>
        <color rgb="FF000000"/>
        <rFont val="Calibri"/>
      </rPr>
      <t xml:space="preserve"> Abbreviation: BC - broadcast; MC - multicast; UC - unicast</t>
    </r>
    <r>
      <rPr>
        <sz val="11"/>
        <color rgb="FF000000"/>
        <rFont val="Calibri"/>
      </rPr>
      <t xml:space="preserve">
</t>
    </r>
    <r>
      <rPr>
        <sz val="11"/>
        <color rgb="FF000000"/>
        <rFont val="Calibri"/>
      </rPr>
      <t xml:space="preserve">               FW - forwarding</t>
    </r>
    <r>
      <rPr>
        <sz val="11"/>
        <color rgb="FF000000"/>
        <rFont val="Calibri"/>
      </rPr>
      <t xml:space="preserve">
</t>
    </r>
    <r>
      <rPr>
        <sz val="11"/>
        <color rgb="FF000000"/>
        <rFont val="Calibri"/>
      </rPr>
      <t xml:space="preserve"> Flow Statistic Interval: 10 (in seconds)</t>
    </r>
    <r>
      <rPr>
        <sz val="11"/>
        <color rgb="FF000000"/>
        <rFont val="Calibri"/>
      </rPr>
      <t xml:space="preserve">
</t>
    </r>
    <r>
      <rPr>
        <sz val="11"/>
        <color rgb="FF000000"/>
        <rFont val="Calibri"/>
      </rPr>
      <t>Port          Type Lower     Upper     Unit CtrlMode Status   Trap Log SwitchNum</t>
    </r>
    <r>
      <rPr>
        <sz val="11"/>
        <color rgb="FF000000"/>
        <rFont val="Calibri"/>
      </rPr>
      <t xml:space="preserve">
</t>
    </r>
    <r>
      <rPr>
        <sz val="11"/>
        <color rgb="FF000000"/>
        <rFont val="Calibri"/>
      </rPr>
      <t>--------------------------------------------------------------------------------</t>
    </r>
    <r>
      <rPr>
        <sz val="11"/>
        <color rgb="FF000000"/>
        <rFont val="Calibri"/>
      </rPr>
      <t xml:space="preserve">
</t>
    </r>
    <r>
      <rPr>
        <sz val="11"/>
        <color rgb="FF000000"/>
        <rFont val="Calibri"/>
      </rPr>
      <t>XGE1/0/10     UC   1         1         pps  shutdown FW       on   on  0</t>
    </r>
  </si>
  <si>
    <t>V-66071</t>
  </si>
  <si>
    <r>
      <rPr>
        <sz val="11"/>
        <rFont val="Calibri"/>
      </rPr>
      <t>The HP FlexFabric Switch must have DHCP snooping for all user VLANs to validate DHCP messages from untrusted sources as well as rate-limit DHCP traffic.</t>
    </r>
  </si>
  <si>
    <r>
      <rPr>
        <sz val="11"/>
        <color rgb="FF000000"/>
        <rFont val="Calibri"/>
      </rPr>
      <t xml:space="preserve">Configure the HP FlexFabric Switch to have DHCP snooping for all user VLANs to validate DHCP messages from untrusted sources as well as rate-limit DHCP traffic. </t>
    </r>
    <r>
      <rPr>
        <sz val="11"/>
        <color rgb="FF000000"/>
        <rFont val="Calibri"/>
      </rPr>
      <t xml:space="preserve">
</t>
    </r>
    <r>
      <rPr>
        <sz val="11"/>
        <color rgb="FF000000"/>
        <rFont val="Calibri"/>
      </rPr>
      <t>[HP]dhcp snooping enable</t>
    </r>
    <r>
      <rPr>
        <sz val="11"/>
        <color rgb="FF000000"/>
        <rFont val="Calibri"/>
      </rPr>
      <t xml:space="preserve">
</t>
    </r>
    <r>
      <rPr>
        <sz val="11"/>
        <color rgb="FF000000"/>
        <rFont val="Calibri"/>
      </rPr>
      <t>[HP-GigabitEthernet1/0/1]dhcp snooping rate-limit</t>
    </r>
  </si>
  <si>
    <r>
      <rPr>
        <sz val="11"/>
        <color rgb="FF000000"/>
        <rFont val="Calibri"/>
      </rPr>
      <t>In an enterprise network, devices under administrative control are trusted sources. These devices include the switches, routers, and servers in the network. Host ports and unknown Dynamic Host Configuration Protocol (DHCP) servers are considered untrusted sources. An unknown DHCP server on the network on an untrusted port is called a spurious DHCP server--</t>
    </r>
    <r>
      <rPr>
        <sz val="11"/>
        <color rgb="FF000000"/>
        <rFont val="Calibri"/>
      </rPr>
      <t xml:space="preserve">
</t>
    </r>
    <r>
      <rPr>
        <sz val="11"/>
        <color rgb="FF000000"/>
        <rFont val="Calibri"/>
      </rPr>
      <t>any device (PC, Wireless Access Point) that is loaded with DHCP server enabled. The DHCP snooping feature determines whether traffic sources are trusted or untrusted. The potential exists for a spurious DHCP server to respond to DHCPDISCOVER messages before the real server has time to respond. DHCP snooping allows switches on the network to trust the port a DHCP server is connected to and not trust the other ports.</t>
    </r>
    <r>
      <rPr>
        <sz val="11"/>
        <color rgb="FF000000"/>
        <rFont val="Calibri"/>
      </rPr>
      <t xml:space="preserve">
</t>
    </r>
    <r>
      <rPr>
        <sz val="11"/>
        <color rgb="FF000000"/>
        <rFont val="Calibri"/>
      </rPr>
      <t>The DHCP snooping feature validates DHCP messages received from untrusted sources and filters out invalid messages as well as rate-limits DHCP traffic from trusted and untrusted sources. DHCP snooping feature builds and maintains a binding database, which contains information about untrusted hosts with leased IP addresses, and it utilizes the database to validate subsequent requests from untrusted hosts. Other security features, such as IP Source Guard and Dynamic ARP Inspection (DAI), also use information stored in the DHCP snooping binding database. Hence, it is imperative that the DHCP snooping feature is enabled on all VLANs.</t>
    </r>
  </si>
  <si>
    <r>
      <rPr>
        <sz val="11"/>
        <color rgb="FF000000"/>
        <rFont val="Calibri"/>
      </rPr>
      <t>Review the HP FlexFabric Switch configuration and verify that DHCP snooping is enabled on a per-VLAN basis.</t>
    </r>
    <r>
      <rPr>
        <sz val="11"/>
        <color rgb="FF000000"/>
        <rFont val="Calibri"/>
      </rPr>
      <t xml:space="preserve">
</t>
    </r>
    <r>
      <rPr>
        <sz val="11"/>
        <color rgb="FF000000"/>
        <rFont val="Calibri"/>
      </rPr>
      <t>If the HP FlexFabric Switch does not have DHCP snooping enabled for all user VLANs to validate DHCP messages from untrusted sources as well as rate-limit DHCP traffic, this is a finding.</t>
    </r>
    <r>
      <rPr>
        <sz val="11"/>
        <color rgb="FF000000"/>
        <rFont val="Calibri"/>
      </rPr>
      <t xml:space="preserve">
</t>
    </r>
    <r>
      <rPr>
        <sz val="11"/>
        <color rgb="FF000000"/>
        <rFont val="Calibri"/>
      </rPr>
      <t>Note: Enabling DHCP snooping on a range of VLANs is permissible.</t>
    </r>
    <r>
      <rPr>
        <sz val="11"/>
        <color rgb="FF000000"/>
        <rFont val="Calibri"/>
      </rPr>
      <t xml:space="preserve">
</t>
    </r>
    <r>
      <rPr>
        <sz val="11"/>
        <color rgb="FF000000"/>
        <rFont val="Calibri"/>
      </rPr>
      <t>Sample output:</t>
    </r>
    <r>
      <rPr>
        <sz val="11"/>
        <color rgb="FF000000"/>
        <rFont val="Calibri"/>
      </rPr>
      <t xml:space="preserve">
</t>
    </r>
    <r>
      <rPr>
        <sz val="11"/>
        <color rgb="FF000000"/>
        <rFont val="Calibri"/>
      </rPr>
      <t>[HP]dhcp snooping enable</t>
    </r>
    <r>
      <rPr>
        <sz val="11"/>
        <color rgb="FF000000"/>
        <rFont val="Calibri"/>
      </rPr>
      <t xml:space="preserve">
</t>
    </r>
    <r>
      <rPr>
        <sz val="11"/>
        <color rgb="FF000000"/>
        <rFont val="Calibri"/>
      </rPr>
      <t>[HP-GigabitEthernet1/0/1]dhcp snooping rate-limit</t>
    </r>
  </si>
  <si>
    <t>V-66073</t>
  </si>
  <si>
    <r>
      <rPr>
        <sz val="11"/>
        <rFont val="Calibri"/>
      </rPr>
      <t>The HP FlexFabric Switch must have IP Source Guard enabled on all user-facing or untrusted access switch ports.</t>
    </r>
  </si>
  <si>
    <r>
      <rPr>
        <sz val="11"/>
        <color rgb="FF000000"/>
        <rFont val="Calibri"/>
      </rPr>
      <t>Configure the HP FlexFabric Switch to have IP Source Guard enabled on all user-facing or untrusted access switch ports.</t>
    </r>
    <r>
      <rPr>
        <sz val="11"/>
        <color rgb="FF000000"/>
        <rFont val="Calibri"/>
      </rPr>
      <t xml:space="preserve">
</t>
    </r>
    <r>
      <rPr>
        <sz val="11"/>
        <color rgb="FF000000"/>
        <rFont val="Calibri"/>
      </rPr>
      <t>[HP-Ten-GigabitEthernet1/0/10]</t>
    </r>
    <r>
      <rPr>
        <sz val="11"/>
        <color rgb="FF000000"/>
        <rFont val="Calibri"/>
      </rPr>
      <t xml:space="preserve">
</t>
    </r>
    <r>
      <rPr>
        <sz val="11"/>
        <color rgb="FF000000"/>
        <rFont val="Calibri"/>
      </rPr>
      <t>[HP-Ten-GigabitEthernet1/0/10]ip verify source ip-address [ mac-address ]</t>
    </r>
    <r>
      <rPr>
        <sz val="11"/>
        <color rgb="FF000000"/>
        <rFont val="Calibri"/>
      </rPr>
      <t xml:space="preserve">
</t>
    </r>
    <r>
      <rPr>
        <sz val="11"/>
        <color rgb="FF000000"/>
        <rFont val="Calibri"/>
      </rPr>
      <t>[HP-Ten-GigabitEthernet1/0/10]ip source binding ip-address ip-address [ mac-address mac-address ] [ vlan vlan-id ]</t>
    </r>
  </si>
  <si>
    <r>
      <rPr>
        <sz val="11"/>
        <color rgb="FF000000"/>
        <rFont val="Calibri"/>
      </rPr>
      <t>IP Source Guard provides source IP address filtering on a Layer 2 port to prevent a malicious host from impersonating a legitimate host by assuming the legitimate host's IP address. The feature uses dynamic DHCP snooping and static IP source binding to match IP addresses to hosts on untrusted Layer 2 access ports. Initially, all IP traffic on the protected port is blocked except for DHCP packets. After a client receives an IP address from the DHCP server, or after static IP source binding is configured by the administrator, all traffic with that IP source address is permitted from that client. Traffic from other hosts is denied. This filtering limits a host's ability to attack the network by claiming a neighbor host's IP address.</t>
    </r>
  </si>
  <si>
    <r>
      <rPr>
        <sz val="11"/>
        <color rgb="FF000000"/>
        <rFont val="Calibri"/>
      </rPr>
      <t>Review the HP FlexFabric Switch configuration to verify that IP Source Guard is enabled on all untrusted access switch ports.</t>
    </r>
    <r>
      <rPr>
        <sz val="11"/>
        <color rgb="FF000000"/>
        <rFont val="Calibri"/>
      </rPr>
      <t xml:space="preserve">
</t>
    </r>
    <r>
      <rPr>
        <sz val="11"/>
        <color rgb="FF000000"/>
        <rFont val="Calibri"/>
      </rPr>
      <t>If the HP FlexFabric Switch does not have IP Source Guard enabled on all user-facing or untrusted access switch ports, this is a finding.</t>
    </r>
    <r>
      <rPr>
        <sz val="11"/>
        <color rgb="FF000000"/>
        <rFont val="Calibri"/>
      </rPr>
      <t xml:space="preserve">
</t>
    </r>
    <r>
      <rPr>
        <sz val="11"/>
        <color rgb="FF000000"/>
        <rFont val="Calibri"/>
      </rPr>
      <t>[HP]dis ip source binding static</t>
    </r>
    <r>
      <rPr>
        <sz val="11"/>
        <color rgb="FF000000"/>
        <rFont val="Calibri"/>
      </rPr>
      <t xml:space="preserve">
</t>
    </r>
    <r>
      <rPr>
        <sz val="11"/>
        <color rgb="FF000000"/>
        <rFont val="Calibri"/>
      </rPr>
      <t>Total entries found: 0</t>
    </r>
    <r>
      <rPr>
        <sz val="11"/>
        <color rgb="FF000000"/>
        <rFont val="Calibri"/>
      </rPr>
      <t xml:space="preserve">
</t>
    </r>
    <r>
      <rPr>
        <sz val="11"/>
        <color rgb="FF000000"/>
        <rFont val="Calibri"/>
      </rPr>
      <t>IP Address      MAC Address    Interface                VLAN Type</t>
    </r>
  </si>
  <si>
    <t>V-66075</t>
  </si>
  <si>
    <r>
      <rPr>
        <sz val="11"/>
        <rFont val="Calibri"/>
      </rPr>
      <t>The HP FlexFabric Switch must have Dynamic ARP Inspection (DAI) enabled on all user VLANs.</t>
    </r>
  </si>
  <si>
    <r>
      <rPr>
        <sz val="11"/>
        <color rgb="FF000000"/>
        <rFont val="Calibri"/>
      </rPr>
      <t>Configure the HP FlexFabric Switch to have Dynamic ARP Inspection (DAI) enabled on all user VLANs.</t>
    </r>
    <r>
      <rPr>
        <sz val="11"/>
        <color rgb="FF000000"/>
        <rFont val="Calibri"/>
      </rPr>
      <t xml:space="preserve">
</t>
    </r>
    <r>
      <rPr>
        <sz val="11"/>
        <color rgb="FF000000"/>
        <rFont val="Calibri"/>
      </rPr>
      <t>[HP-vlan2]arp detection enable</t>
    </r>
    <r>
      <rPr>
        <sz val="11"/>
        <color rgb="FF000000"/>
        <rFont val="Calibri"/>
      </rPr>
      <t xml:space="preserve">
</t>
    </r>
    <r>
      <rPr>
        <sz val="11"/>
        <color rgb="FF000000"/>
        <rFont val="Calibri"/>
      </rPr>
      <t>[HP-Ten-GigabitEthernet1/0/11]arp detection trust</t>
    </r>
  </si>
  <si>
    <r>
      <rPr>
        <sz val="11"/>
        <color rgb="FF000000"/>
        <rFont val="Calibri"/>
      </rPr>
      <t>DAI intercepts Address Resolution Protocol (ARP) requests and verifies that each of these packets has a valid IP-to-MAC address binding before updating the local ARP cache and before forwarding the packet to the appropriate destination. Invalid ARP packets are dropped and logged. DAI determines the validity of an ARP packet based on valid IP-to-MAC address bindings stored in the DHCP snooping binding database. If the ARP packet is received on a trusted interface, the switch forwards the packet without any checks. On untrusted interfaces, the switch forwards the packet only if it is valid.</t>
    </r>
  </si>
  <si>
    <r>
      <rPr>
        <sz val="11"/>
        <color rgb="FF000000"/>
        <rFont val="Calibri"/>
      </rPr>
      <t>Review the HP FlexFabric Switch configuration to verify that Dynamic ARP Inspection (DAI) feature is enabled on all user VLANs.</t>
    </r>
    <r>
      <rPr>
        <sz val="11"/>
        <color rgb="FF000000"/>
        <rFont val="Calibri"/>
      </rPr>
      <t xml:space="preserve">
</t>
    </r>
    <r>
      <rPr>
        <sz val="11"/>
        <color rgb="FF000000"/>
        <rFont val="Calibri"/>
      </rPr>
      <t>If DAI is not enabled on all user VLANs, this is a finding.</t>
    </r>
    <r>
      <rPr>
        <sz val="11"/>
        <color rgb="FF000000"/>
        <rFont val="Calibri"/>
      </rPr>
      <t xml:space="preserve">
</t>
    </r>
    <r>
      <rPr>
        <sz val="11"/>
        <color rgb="FF000000"/>
        <rFont val="Calibri"/>
      </rPr>
      <t>[HP]display arp detection</t>
    </r>
    <r>
      <rPr>
        <sz val="11"/>
        <color rgb="FF000000"/>
        <rFont val="Calibri"/>
      </rPr>
      <t xml:space="preserve">
</t>
    </r>
    <r>
      <rPr>
        <sz val="11"/>
        <color rgb="FF000000"/>
        <rFont val="Calibri"/>
      </rPr>
      <t xml:space="preserve"> ARP detection is enabled in the following VLANs:</t>
    </r>
    <r>
      <rPr>
        <sz val="11"/>
        <color rgb="FF000000"/>
        <rFont val="Calibri"/>
      </rPr>
      <t xml:space="preserve">
</t>
    </r>
    <r>
      <rPr>
        <sz val="11"/>
        <color rgb="FF000000"/>
        <rFont val="Calibri"/>
      </rPr>
      <t xml:space="preserve"> 2</t>
    </r>
    <r>
      <rPr>
        <sz val="11"/>
        <color rgb="FF000000"/>
        <rFont val="Calibri"/>
      </rPr>
      <t xml:space="preserve">
</t>
    </r>
    <r>
      <rPr>
        <sz val="11"/>
        <color rgb="FF000000"/>
        <rFont val="Calibri"/>
      </rPr>
      <t>[HP]display arp detection statistics interface Ten-GigabitEthernet 1/0/11</t>
    </r>
    <r>
      <rPr>
        <sz val="11"/>
        <color rgb="FF000000"/>
        <rFont val="Calibri"/>
      </rPr>
      <t xml:space="preserve">
</t>
    </r>
    <r>
      <rPr>
        <sz val="11"/>
        <color rgb="FF000000"/>
        <rFont val="Calibri"/>
      </rPr>
      <t>State: U-Untrusted  T-Trusted</t>
    </r>
    <r>
      <rPr>
        <sz val="11"/>
        <color rgb="FF000000"/>
        <rFont val="Calibri"/>
      </rPr>
      <t xml:space="preserve">
</t>
    </r>
    <r>
      <rPr>
        <sz val="11"/>
        <color rgb="FF000000"/>
        <rFont val="Calibri"/>
      </rPr>
      <t>ARP packets dropped by ARP inspect checking:</t>
    </r>
    <r>
      <rPr>
        <sz val="11"/>
        <color rgb="FF000000"/>
        <rFont val="Calibri"/>
      </rPr>
      <t xml:space="preserve">
</t>
    </r>
    <r>
      <rPr>
        <sz val="11"/>
        <color rgb="FF000000"/>
        <rFont val="Calibri"/>
      </rPr>
      <t>Interface(State)            IP        Src-MAC   Dst-MAC   Inspect</t>
    </r>
    <r>
      <rPr>
        <sz val="11"/>
        <color rgb="FF000000"/>
        <rFont val="Calibri"/>
      </rPr>
      <t xml:space="preserve">
</t>
    </r>
    <r>
      <rPr>
        <sz val="11"/>
        <color rgb="FF000000"/>
        <rFont val="Calibri"/>
      </rPr>
      <t>XGE1/0/11(T)                0         0         0         0</t>
    </r>
    <r>
      <rPr>
        <sz val="11"/>
        <color rgb="FF000000"/>
        <rFont val="Calibri"/>
      </rPr>
      <t xml:space="preserve">
</t>
    </r>
    <r>
      <rPr>
        <sz val="11"/>
        <color rgb="FF000000"/>
        <rFont val="Calibri"/>
      </rPr>
      <t>[HP]</t>
    </r>
  </si>
  <si>
    <t>V-66077</t>
  </si>
  <si>
    <r>
      <rPr>
        <sz val="11"/>
        <rFont val="Calibri"/>
      </rPr>
      <t>The HP FlexFabric Switch must implement Rapid STP where VLANs span multiple switches with redundant links.</t>
    </r>
  </si>
  <si>
    <r>
      <rPr>
        <sz val="11"/>
        <color rgb="FF000000"/>
        <rFont val="Calibri"/>
      </rPr>
      <t>Configure Rapid STP to be implemented at the access and distribution layers where VLANs span multiple switches.</t>
    </r>
  </si>
  <si>
    <r>
      <rPr>
        <sz val="11"/>
        <color rgb="FF000000"/>
        <rFont val="Calibri"/>
      </rPr>
      <t>Spanning Tree Protocol (STP) is implemented on bridges and switches to prevent layer 2 loops when a broadcast domain spans multiple bridges and switches and when redundant links are provisioned to provide high availability in case of link failures. Convergence time can be significantly reduced using Rapid STP (802.1w) instead of STP (802.1d), resulting in improved availability. Rapid STP should be deployed by implementing either Rapid  or Multiple Spanning-Tree Protocol (MSTP) -- the latter scales much better when there are many VLANs.</t>
    </r>
  </si>
  <si>
    <r>
      <rPr>
        <sz val="11"/>
        <color rgb="FF000000"/>
        <rFont val="Calibri"/>
      </rPr>
      <t xml:space="preserve">In cases where VLANs do not span multiple switches, it is a best practice to not implement STP. Avoiding the use of STP will provide the most deterministic and highly available network topology.  If STP is required, then review the HP FlexFabric Switch configuration to verify that Rapid STP has been implemented. </t>
    </r>
    <r>
      <rPr>
        <sz val="11"/>
        <color rgb="FF000000"/>
        <rFont val="Calibri"/>
      </rPr>
      <t xml:space="preserve">
</t>
    </r>
    <r>
      <rPr>
        <sz val="11"/>
        <color rgb="FF000000"/>
        <rFont val="Calibri"/>
      </rPr>
      <t>If Rapid STP has not been implemented where STP is required, this is a finding.</t>
    </r>
    <r>
      <rPr>
        <sz val="11"/>
        <color rgb="FF000000"/>
        <rFont val="Calibri"/>
      </rPr>
      <t xml:space="preserve">
</t>
    </r>
    <r>
      <rPr>
        <sz val="11"/>
        <color rgb="FF000000"/>
        <rFont val="Calibri"/>
      </rPr>
      <t>[HP]display stp vlan X</t>
    </r>
  </si>
  <si>
    <t>V-66079</t>
  </si>
  <si>
    <r>
      <rPr>
        <sz val="11"/>
        <rFont val="Calibri"/>
      </rPr>
      <t>The HP FlexFabric Switch must enable Device Link Detection Protocol (DLDP) to protect against one-way connections.</t>
    </r>
  </si>
  <si>
    <r>
      <rPr>
        <sz val="11"/>
        <color rgb="FF000000"/>
        <rFont val="Calibri"/>
      </rPr>
      <t>Configure the HP FlexFabric Switch to enable Device Link Detection Protocol (DLDP) to protect against one-way connections.</t>
    </r>
    <r>
      <rPr>
        <sz val="11"/>
        <color rgb="FF000000"/>
        <rFont val="Calibri"/>
      </rPr>
      <t xml:space="preserve">
</t>
    </r>
    <r>
      <rPr>
        <sz val="11"/>
        <color rgb="FF000000"/>
        <rFont val="Calibri"/>
      </rPr>
      <t>[HP]dldp global enable</t>
    </r>
    <r>
      <rPr>
        <sz val="11"/>
        <color rgb="FF000000"/>
        <rFont val="Calibri"/>
      </rPr>
      <t xml:space="preserve">
</t>
    </r>
    <r>
      <rPr>
        <sz val="11"/>
        <color rgb="FF000000"/>
        <rFont val="Calibri"/>
      </rPr>
      <t>[HP-Ten-GigabitEthernet1/0/47]dldp enable</t>
    </r>
  </si>
  <si>
    <r>
      <rPr>
        <sz val="11"/>
        <color rgb="FF000000"/>
        <rFont val="Calibri"/>
      </rPr>
      <t>In topologies where fiber optic interconnections are used, physical misconnections can occur that allow a link to appear to be up when there is a mismatched set of transmit/receive pairs. When such a physical misconfiguration occurs, protocols such as STP can cause network instability. Device Link Detection Protocol (DLDP) is a layer 2 protocol that can detect these physical misconfigurations by verifying that traffic is flowing bidirectionally between neighbors. Ports with DLDP enabled periodically transmit packets to neighbor devices. If the packets are not echoed back within a specific time frame, the link is flagged as unidirectional and the interface is shut down.</t>
    </r>
  </si>
  <si>
    <r>
      <rPr>
        <sz val="11"/>
        <color rgb="FF000000"/>
        <rFont val="Calibri"/>
      </rPr>
      <t>If any of the switch ports have fiber optic interconnections with neighbors, review the HP FlexFabric Switch configuration to verify that DLDP is enabled globally or on a per interface basis.</t>
    </r>
    <r>
      <rPr>
        <sz val="11"/>
        <color rgb="FF000000"/>
        <rFont val="Calibri"/>
      </rPr>
      <t xml:space="preserve">
</t>
    </r>
    <r>
      <rPr>
        <sz val="11"/>
        <color rgb="FF000000"/>
        <rFont val="Calibri"/>
      </rPr>
      <t>If the HP FlexFabric Switch has fiber optic interconnections with neighbors and DLDP is not enabled, this is a finding.</t>
    </r>
    <r>
      <rPr>
        <sz val="11"/>
        <color rgb="FF000000"/>
        <rFont val="Calibri"/>
      </rPr>
      <t xml:space="preserve">
</t>
    </r>
    <r>
      <rPr>
        <sz val="11"/>
        <color rgb="FF000000"/>
        <rFont val="Calibri"/>
      </rPr>
      <t>&lt;HP&gt; display dldp</t>
    </r>
    <r>
      <rPr>
        <sz val="11"/>
        <color rgb="FF000000"/>
        <rFont val="Calibri"/>
      </rPr>
      <t xml:space="preserve">
</t>
    </r>
    <r>
      <rPr>
        <sz val="11"/>
        <color rgb="FF000000"/>
        <rFont val="Calibri"/>
      </rPr>
      <t>DLDP global status : disable</t>
    </r>
    <r>
      <rPr>
        <sz val="11"/>
        <color rgb="FF000000"/>
        <rFont val="Calibri"/>
      </rPr>
      <t xml:space="preserve">
</t>
    </r>
    <r>
      <rPr>
        <sz val="11"/>
        <color rgb="FF000000"/>
        <rFont val="Calibri"/>
      </rPr>
      <t>DLDP interval : 5s</t>
    </r>
    <r>
      <rPr>
        <sz val="11"/>
        <color rgb="FF000000"/>
        <rFont val="Calibri"/>
      </rPr>
      <t xml:space="preserve">
</t>
    </r>
    <r>
      <rPr>
        <sz val="11"/>
        <color rgb="FF000000"/>
        <rFont val="Calibri"/>
      </rPr>
      <t>DLDP work-mode : enhance</t>
    </r>
    <r>
      <rPr>
        <sz val="11"/>
        <color rgb="FF000000"/>
        <rFont val="Calibri"/>
      </rPr>
      <t xml:space="preserve">
</t>
    </r>
    <r>
      <rPr>
        <sz val="11"/>
        <color rgb="FF000000"/>
        <rFont val="Calibri"/>
      </rPr>
      <t>DLDP authentication-mode : none</t>
    </r>
    <r>
      <rPr>
        <sz val="11"/>
        <color rgb="FF000000"/>
        <rFont val="Calibri"/>
      </rPr>
      <t xml:space="preserve">
</t>
    </r>
    <r>
      <rPr>
        <sz val="11"/>
        <color rgb="FF000000"/>
        <rFont val="Calibri"/>
      </rPr>
      <t>DLDP unidirectional-shutdown : auto</t>
    </r>
    <r>
      <rPr>
        <sz val="11"/>
        <color rgb="FF000000"/>
        <rFont val="Calibri"/>
      </rPr>
      <t xml:space="preserve">
</t>
    </r>
    <r>
      <rPr>
        <sz val="11"/>
        <color rgb="FF000000"/>
        <rFont val="Calibri"/>
      </rPr>
      <t>DLDP delaydown-timer : 1s</t>
    </r>
    <r>
      <rPr>
        <sz val="11"/>
        <color rgb="FF000000"/>
        <rFont val="Calibri"/>
      </rPr>
      <t xml:space="preserve">
</t>
    </r>
    <r>
      <rPr>
        <sz val="11"/>
        <color rgb="FF000000"/>
        <rFont val="Calibri"/>
      </rPr>
      <t>The number of enabled ports is 2.</t>
    </r>
    <r>
      <rPr>
        <sz val="11"/>
        <color rgb="FF000000"/>
        <rFont val="Calibri"/>
      </rPr>
      <t xml:space="preserve">
</t>
    </r>
    <r>
      <rPr>
        <sz val="11"/>
        <color rgb="FF000000"/>
        <rFont val="Calibri"/>
      </rPr>
      <t>[HP-Interface Ethernet1/1]</t>
    </r>
    <r>
      <rPr>
        <sz val="11"/>
        <color rgb="FF000000"/>
        <rFont val="Calibri"/>
      </rPr>
      <t xml:space="preserve">
</t>
    </r>
    <r>
      <rPr>
        <sz val="11"/>
        <color rgb="FF000000"/>
        <rFont val="Calibri"/>
      </rPr>
      <t>DLDP port state : advertisement</t>
    </r>
    <r>
      <rPr>
        <sz val="11"/>
        <color rgb="FF000000"/>
        <rFont val="Calibri"/>
      </rPr>
      <t xml:space="preserve">
</t>
    </r>
    <r>
      <rPr>
        <sz val="11"/>
        <color rgb="FF000000"/>
        <rFont val="Calibri"/>
      </rPr>
      <t>DLDP link state : up</t>
    </r>
    <r>
      <rPr>
        <sz val="11"/>
        <color rgb="FF000000"/>
        <rFont val="Calibri"/>
      </rPr>
      <t xml:space="preserve">
</t>
    </r>
    <r>
      <rPr>
        <sz val="11"/>
        <color rgb="FF000000"/>
        <rFont val="Calibri"/>
      </rPr>
      <t>The neighbor number of the port is 0.</t>
    </r>
    <r>
      <rPr>
        <sz val="11"/>
        <color rgb="FF000000"/>
        <rFont val="Calibri"/>
      </rPr>
      <t xml:space="preserve">
</t>
    </r>
    <r>
      <rPr>
        <sz val="11"/>
        <color rgb="FF000000"/>
        <rFont val="Calibri"/>
      </rPr>
      <t>[HP-Interface Ethernet1/2]</t>
    </r>
    <r>
      <rPr>
        <sz val="11"/>
        <color rgb="FF000000"/>
        <rFont val="Calibri"/>
      </rPr>
      <t xml:space="preserve">
</t>
    </r>
    <r>
      <rPr>
        <sz val="11"/>
        <color rgb="FF000000"/>
        <rFont val="Calibri"/>
      </rPr>
      <t>DLDP port state : advertisement</t>
    </r>
    <r>
      <rPr>
        <sz val="11"/>
        <color rgb="FF000000"/>
        <rFont val="Calibri"/>
      </rPr>
      <t xml:space="preserve">
</t>
    </r>
    <r>
      <rPr>
        <sz val="11"/>
        <color rgb="FF000000"/>
        <rFont val="Calibri"/>
      </rPr>
      <t>DLDP link state : up</t>
    </r>
    <r>
      <rPr>
        <sz val="11"/>
        <color rgb="FF000000"/>
        <rFont val="Calibri"/>
      </rPr>
      <t xml:space="preserve">
</t>
    </r>
    <r>
      <rPr>
        <sz val="11"/>
        <color rgb="FF000000"/>
        <rFont val="Calibri"/>
      </rPr>
      <t>The neighbor number of the port is 0.</t>
    </r>
  </si>
  <si>
    <t>V-66081</t>
  </si>
  <si>
    <r>
      <rPr>
        <sz val="11"/>
        <rFont val="Calibri"/>
      </rPr>
      <t>The HP FlexFabric Switch must have all trunk links enabled statically.</t>
    </r>
  </si>
  <si>
    <r>
      <rPr>
        <sz val="11"/>
        <color rgb="FF000000"/>
        <rFont val="Calibri"/>
      </rPr>
      <t>Configure the HP FlexFabric Switch to enable trunk links statically.</t>
    </r>
    <r>
      <rPr>
        <sz val="11"/>
        <color rgb="FF000000"/>
        <rFont val="Calibri"/>
      </rPr>
      <t xml:space="preserve">
</t>
    </r>
    <r>
      <rPr>
        <sz val="11"/>
        <color rgb="FF000000"/>
        <rFont val="Calibri"/>
      </rPr>
      <t>[HP-GigabitEthernet1/0/1]port link-type trunk</t>
    </r>
  </si>
  <si>
    <r>
      <rPr>
        <sz val="11"/>
        <color rgb="FF000000"/>
        <rFont val="Calibri"/>
      </rPr>
      <t>When trunk negotiation is enabled via Dynamic Trunk Protocol (DTP), considerable time can be spent negotiating trunk settings (802.1q or ISL) when a node or interface is restored. While this negotiation is happening, traffic is dropped because the link is up from a layer 2 perspective. Packet loss can be eliminated by setting the interface statically to trunk mode, thereby avoiding dynamic trunk protocol negotiation and significantly reducing any outage when restoring a failed link or switch.</t>
    </r>
  </si>
  <si>
    <r>
      <rPr>
        <sz val="11"/>
        <color rgb="FF000000"/>
        <rFont val="Calibri"/>
      </rPr>
      <t>Review the HP FlexFabric Switch configuration to verify that trunk negotiation is disabled by statically configuring all trunk links. Configuring a command to manually disable negotiation may also be required for some switch platforms.</t>
    </r>
    <r>
      <rPr>
        <sz val="11"/>
        <color rgb="FF000000"/>
        <rFont val="Calibri"/>
      </rPr>
      <t xml:space="preserve">
</t>
    </r>
    <r>
      <rPr>
        <sz val="11"/>
        <color rgb="FF000000"/>
        <rFont val="Calibri"/>
      </rPr>
      <t>If trunk negotiation is enabled on any interface, this is a finding.</t>
    </r>
    <r>
      <rPr>
        <sz val="11"/>
        <color rgb="FF000000"/>
        <rFont val="Calibri"/>
      </rPr>
      <t xml:space="preserve">
</t>
    </r>
    <r>
      <rPr>
        <sz val="11"/>
        <color rgb="FF000000"/>
        <rFont val="Calibri"/>
      </rPr>
      <t>Sample output:</t>
    </r>
    <r>
      <rPr>
        <sz val="11"/>
        <color rgb="FF000000"/>
        <rFont val="Calibri"/>
      </rPr>
      <t xml:space="preserve">
</t>
    </r>
    <r>
      <rPr>
        <sz val="11"/>
        <color rgb="FF000000"/>
        <rFont val="Calibri"/>
      </rPr>
      <t>interface GigabitEthernet1/0/1</t>
    </r>
    <r>
      <rPr>
        <sz val="11"/>
        <color rgb="FF000000"/>
        <rFont val="Calibri"/>
      </rPr>
      <t xml:space="preserve">
</t>
    </r>
    <r>
      <rPr>
        <sz val="11"/>
        <color rgb="FF000000"/>
        <rFont val="Calibri"/>
      </rPr>
      <t xml:space="preserve"> port link-type trunk</t>
    </r>
    <r>
      <rPr>
        <sz val="11"/>
        <color rgb="FF000000"/>
        <rFont val="Calibri"/>
      </rPr>
      <t xml:space="preserve">
</t>
    </r>
    <r>
      <rPr>
        <sz val="11"/>
        <color rgb="FF000000"/>
        <rFont val="Calibri"/>
      </rPr>
      <t xml:space="preserve"> port trunk permit vlan X</t>
    </r>
  </si>
  <si>
    <t>V-66085</t>
  </si>
  <si>
    <r>
      <rPr>
        <sz val="11"/>
        <rFont val="Calibri"/>
      </rPr>
      <t>The HP FlexFabric Switch must have all disabled switch ports assigned an unused VLAN.</t>
    </r>
  </si>
  <si>
    <r>
      <rPr>
        <sz val="11"/>
        <color rgb="FF000000"/>
        <rFont val="Calibri"/>
      </rPr>
      <t>Assign all switch ports not in use to an inactive VLAN.</t>
    </r>
    <r>
      <rPr>
        <sz val="11"/>
        <color rgb="FF000000"/>
        <rFont val="Calibri"/>
      </rPr>
      <t xml:space="preserve">
</t>
    </r>
    <r>
      <rPr>
        <sz val="11"/>
        <color rgb="FF000000"/>
        <rFont val="Calibri"/>
      </rPr>
      <t>[HP-vlanX]port GigabitEthernet 1/0/1 to GigabitEthernet 1/0/48</t>
    </r>
  </si>
  <si>
    <r>
      <rPr>
        <sz val="11"/>
        <color rgb="FF000000"/>
        <rFont val="Calibri"/>
      </rPr>
      <t>It is possible that a disabled port that is assigned to a user or management VLAN becomes enabled by accident or by an attacker and as a result gains access to that VLAN as a member.</t>
    </r>
  </si>
  <si>
    <r>
      <rPr>
        <sz val="11"/>
        <color rgb="FF000000"/>
        <rFont val="Calibri"/>
      </rPr>
      <t>Review the HP FlexFabric Switch configurations and examine all access switch ports.  Each access switch port not in use should have membership to an inactive VLAN that is not used for any purpose and is not allowed on any trunk links.</t>
    </r>
    <r>
      <rPr>
        <sz val="11"/>
        <color rgb="FF000000"/>
        <rFont val="Calibri"/>
      </rPr>
      <t xml:space="preserve">
</t>
    </r>
    <r>
      <rPr>
        <sz val="11"/>
        <color rgb="FF000000"/>
        <rFont val="Calibri"/>
      </rPr>
      <t>If there are any access switch ports not in use and not in an inactive VLAN, this is a finding.</t>
    </r>
    <r>
      <rPr>
        <sz val="11"/>
        <color rgb="FF000000"/>
        <rFont val="Calibri"/>
      </rPr>
      <t xml:space="preserve">
</t>
    </r>
    <r>
      <rPr>
        <sz val="11"/>
        <color rgb="FF000000"/>
        <rFont val="Calibri"/>
      </rPr>
      <t>&lt;HP&gt;display vlan X</t>
    </r>
    <r>
      <rPr>
        <sz val="11"/>
        <color rgb="FF000000"/>
        <rFont val="Calibri"/>
      </rPr>
      <t xml:space="preserve">
</t>
    </r>
    <r>
      <rPr>
        <sz val="11"/>
        <color rgb="FF000000"/>
        <rFont val="Calibri"/>
      </rPr>
      <t xml:space="preserve"> VLAN ID: X</t>
    </r>
    <r>
      <rPr>
        <sz val="11"/>
        <color rgb="FF000000"/>
        <rFont val="Calibri"/>
      </rPr>
      <t xml:space="preserve">
</t>
    </r>
    <r>
      <rPr>
        <sz val="11"/>
        <color rgb="FF000000"/>
        <rFont val="Calibri"/>
      </rPr>
      <t xml:space="preserve"> VLAN type: Static</t>
    </r>
    <r>
      <rPr>
        <sz val="11"/>
        <color rgb="FF000000"/>
        <rFont val="Calibri"/>
      </rPr>
      <t xml:space="preserve">
</t>
    </r>
    <r>
      <rPr>
        <sz val="11"/>
        <color rgb="FF000000"/>
        <rFont val="Calibri"/>
      </rPr>
      <t xml:space="preserve"> Route interface: Configured:</t>
    </r>
    <r>
      <rPr>
        <sz val="11"/>
        <color rgb="FF000000"/>
        <rFont val="Calibri"/>
      </rPr>
      <t xml:space="preserve">
</t>
    </r>
    <r>
      <rPr>
        <sz val="11"/>
        <color rgb="FF000000"/>
        <rFont val="Calibri"/>
      </rPr>
      <t xml:space="preserve"> Description: VLAN 000X</t>
    </r>
    <r>
      <rPr>
        <sz val="11"/>
        <color rgb="FF000000"/>
        <rFont val="Calibri"/>
      </rPr>
      <t xml:space="preserve">
</t>
    </r>
    <r>
      <rPr>
        <sz val="11"/>
        <color rgb="FF000000"/>
        <rFont val="Calibri"/>
      </rPr>
      <t xml:space="preserve"> Name: VLAN 000X</t>
    </r>
    <r>
      <rPr>
        <sz val="11"/>
        <color rgb="FF000000"/>
        <rFont val="Calibri"/>
      </rPr>
      <t xml:space="preserve">
</t>
    </r>
    <r>
      <rPr>
        <sz val="11"/>
        <color rgb="FF000000"/>
        <rFont val="Calibri"/>
      </rPr>
      <t xml:space="preserve"> Tagged ports:   None</t>
    </r>
    <r>
      <rPr>
        <sz val="11"/>
        <color rgb="FF000000"/>
        <rFont val="Calibri"/>
      </rPr>
      <t xml:space="preserve">
</t>
    </r>
    <r>
      <rPr>
        <sz val="11"/>
        <color rgb="FF000000"/>
        <rFont val="Calibri"/>
      </rPr>
      <t xml:space="preserve"> Untagged ports:</t>
    </r>
    <r>
      <rPr>
        <sz val="11"/>
        <color rgb="FF000000"/>
        <rFont val="Calibri"/>
      </rPr>
      <t xml:space="preserve">
</t>
    </r>
    <r>
      <rPr>
        <sz val="11"/>
        <color rgb="FF000000"/>
        <rFont val="Calibri"/>
      </rPr>
      <t xml:space="preserve">    GigabitEthernet1/0/1          GigabitEthernet1/0/2</t>
    </r>
    <r>
      <rPr>
        <sz val="11"/>
        <color rgb="FF000000"/>
        <rFont val="Calibri"/>
      </rPr>
      <t xml:space="preserve">
</t>
    </r>
    <r>
      <rPr>
        <sz val="11"/>
        <color rgb="FF000000"/>
        <rFont val="Calibri"/>
      </rPr>
      <t xml:space="preserve">    GigabitEthernet1/0/3          GigabitEthernet1/0/4</t>
    </r>
  </si>
  <si>
    <t>V-66087</t>
  </si>
  <si>
    <r>
      <rPr>
        <sz val="11"/>
        <rFont val="Calibri"/>
      </rPr>
      <t>The HP FlexFabric Switch must not have the default VLAN assigned to any host-facing switch ports.</t>
    </r>
  </si>
  <si>
    <r>
      <rPr>
        <sz val="11"/>
        <color rgb="FF000000"/>
        <rFont val="Calibri"/>
      </rPr>
      <t>Remove the assignment of the default VLAN from all access switch ports.</t>
    </r>
    <r>
      <rPr>
        <sz val="11"/>
        <color rgb="FF000000"/>
        <rFont val="Calibri"/>
      </rPr>
      <t xml:space="preserve">
</t>
    </r>
    <r>
      <rPr>
        <sz val="11"/>
        <color rgb="FF000000"/>
        <rFont val="Calibri"/>
      </rPr>
      <t>&lt;HP&gt;display vlan 1</t>
    </r>
    <r>
      <rPr>
        <sz val="11"/>
        <color rgb="FF000000"/>
        <rFont val="Calibri"/>
      </rPr>
      <t xml:space="preserve">
</t>
    </r>
    <r>
      <rPr>
        <sz val="11"/>
        <color rgb="FF000000"/>
        <rFont val="Calibri"/>
      </rPr>
      <t>[HP-vlan2]port GigabitEthernet 1/0/1 to GigabitEthernet 1/0/48</t>
    </r>
    <r>
      <rPr>
        <sz val="11"/>
        <color rgb="FF000000"/>
        <rFont val="Calibri"/>
      </rPr>
      <t xml:space="preserve">
</t>
    </r>
    <r>
      <rPr>
        <sz val="11"/>
        <color rgb="FF000000"/>
        <rFont val="Calibri"/>
      </rPr>
      <t>[HP-GigabitEthernet1/0/1]shutdown</t>
    </r>
  </si>
  <si>
    <r>
      <rPr>
        <sz val="11"/>
        <color rgb="FF000000"/>
        <rFont val="Calibri"/>
      </rPr>
      <t>In a VLAN-based network, switches use the default VLAN (i.e., VLAN 1) for in-band management and to communicate with other networking devices using Spanning-Tree Protocol (STP), Dynamic Trunking Protocol (DTP), VLAN Trunking Protocol (VTP), and Port Aggregation Protocol (PAgP)—all untagged traffic. As a consequence, the default VLAN may unwisely span the entire network if not appropriately pruned. If its scope is large enough, the risk of compromise can increase significantly.</t>
    </r>
  </si>
  <si>
    <r>
      <rPr>
        <sz val="11"/>
        <color rgb="FF000000"/>
        <rFont val="Calibri"/>
      </rPr>
      <t>Review the HP FlexFabric Switch configurations and verify that no access switch ports have been assigned membership to the default VLAN (i.e., VLAN 1).  A good method of ensuring there is not membership to the default VLAN is to have it disabled (i.e., shutdown) on the switch.</t>
    </r>
    <r>
      <rPr>
        <sz val="11"/>
        <color rgb="FF000000"/>
        <rFont val="Calibri"/>
      </rPr>
      <t xml:space="preserve">
</t>
    </r>
    <r>
      <rPr>
        <sz val="11"/>
        <color rgb="FF000000"/>
        <rFont val="Calibri"/>
      </rPr>
      <t>If there are access switch ports assigned to the default VLAN, this is a finding.</t>
    </r>
    <r>
      <rPr>
        <sz val="11"/>
        <color rgb="FF000000"/>
        <rFont val="Calibri"/>
      </rPr>
      <t xml:space="preserve">
</t>
    </r>
    <r>
      <rPr>
        <sz val="11"/>
        <color rgb="FF000000"/>
        <rFont val="Calibri"/>
      </rPr>
      <t>&lt;HP&gt;display vlan 1</t>
    </r>
    <r>
      <rPr>
        <sz val="11"/>
        <color rgb="FF000000"/>
        <rFont val="Calibri"/>
      </rPr>
      <t xml:space="preserve">
</t>
    </r>
    <r>
      <rPr>
        <sz val="11"/>
        <color rgb="FF000000"/>
        <rFont val="Calibri"/>
      </rPr>
      <t xml:space="preserve"> VLAN ID: 1</t>
    </r>
    <r>
      <rPr>
        <sz val="11"/>
        <color rgb="FF000000"/>
        <rFont val="Calibri"/>
      </rPr>
      <t xml:space="preserve">
</t>
    </r>
    <r>
      <rPr>
        <sz val="11"/>
        <color rgb="FF000000"/>
        <rFont val="Calibri"/>
      </rPr>
      <t xml:space="preserve"> VLAN type: Static</t>
    </r>
    <r>
      <rPr>
        <sz val="11"/>
        <color rgb="FF000000"/>
        <rFont val="Calibri"/>
      </rPr>
      <t xml:space="preserve">
</t>
    </r>
    <r>
      <rPr>
        <sz val="11"/>
        <color rgb="FF000000"/>
        <rFont val="Calibri"/>
      </rPr>
      <t xml:space="preserve"> Route interface: Configured:</t>
    </r>
    <r>
      <rPr>
        <sz val="11"/>
        <color rgb="FF000000"/>
        <rFont val="Calibri"/>
      </rPr>
      <t xml:space="preserve">
</t>
    </r>
    <r>
      <rPr>
        <sz val="11"/>
        <color rgb="FF000000"/>
        <rFont val="Calibri"/>
      </rPr>
      <t xml:space="preserve"> Description: VLAN 0001</t>
    </r>
    <r>
      <rPr>
        <sz val="11"/>
        <color rgb="FF000000"/>
        <rFont val="Calibri"/>
      </rPr>
      <t xml:space="preserve">
</t>
    </r>
    <r>
      <rPr>
        <sz val="11"/>
        <color rgb="FF000000"/>
        <rFont val="Calibri"/>
      </rPr>
      <t xml:space="preserve"> Name: VLAN 0001</t>
    </r>
    <r>
      <rPr>
        <sz val="11"/>
        <color rgb="FF000000"/>
        <rFont val="Calibri"/>
      </rPr>
      <t xml:space="preserve">
</t>
    </r>
    <r>
      <rPr>
        <sz val="11"/>
        <color rgb="FF000000"/>
        <rFont val="Calibri"/>
      </rPr>
      <t xml:space="preserve"> Tagged ports:   None</t>
    </r>
    <r>
      <rPr>
        <sz val="11"/>
        <color rgb="FF000000"/>
        <rFont val="Calibri"/>
      </rPr>
      <t xml:space="preserve">
</t>
    </r>
    <r>
      <rPr>
        <sz val="11"/>
        <color rgb="FF000000"/>
        <rFont val="Calibri"/>
      </rPr>
      <t xml:space="preserve"> Untagged ports:</t>
    </r>
    <r>
      <rPr>
        <sz val="11"/>
        <color rgb="FF000000"/>
        <rFont val="Calibri"/>
      </rPr>
      <t xml:space="preserve">
</t>
    </r>
    <r>
      <rPr>
        <sz val="11"/>
        <color rgb="FF000000"/>
        <rFont val="Calibri"/>
      </rPr>
      <t xml:space="preserve">    GigabitEthernet1/0/1          GigabitEthernet1/0/2</t>
    </r>
    <r>
      <rPr>
        <sz val="11"/>
        <color rgb="FF000000"/>
        <rFont val="Calibri"/>
      </rPr>
      <t xml:space="preserve">
</t>
    </r>
    <r>
      <rPr>
        <sz val="11"/>
        <color rgb="FF000000"/>
        <rFont val="Calibri"/>
      </rPr>
      <t xml:space="preserve">    GigabitEthernet1/0/3          GigabitEthernet1/0/4</t>
    </r>
    <r>
      <rPr>
        <sz val="11"/>
        <color rgb="FF000000"/>
        <rFont val="Calibri"/>
      </rPr>
      <t xml:space="preserve">
</t>
    </r>
    <r>
      <rPr>
        <sz val="11"/>
        <color rgb="FF000000"/>
        <rFont val="Calibri"/>
      </rPr>
      <t>[HP-GigabitEthernet1/0/12]shutdown</t>
    </r>
  </si>
  <si>
    <t>V-66089</t>
  </si>
  <si>
    <r>
      <rPr>
        <sz val="11"/>
        <rFont val="Calibri"/>
      </rPr>
      <t>The HP FlexFabric Switch must have the default VLAN pruned from all trunk ports that do not require it.</t>
    </r>
  </si>
  <si>
    <r>
      <rPr>
        <sz val="11"/>
        <color rgb="FF000000"/>
        <rFont val="Calibri"/>
      </rPr>
      <t>Remove the native vlan from trunks that do not require it.</t>
    </r>
    <r>
      <rPr>
        <sz val="11"/>
        <color rgb="FF000000"/>
        <rFont val="Calibri"/>
      </rPr>
      <t xml:space="preserve">
</t>
    </r>
    <r>
      <rPr>
        <sz val="11"/>
        <color rgb="FF000000"/>
        <rFont val="Calibri"/>
      </rPr>
      <t>[HP-interface GigabitEthernet1/0/1] undo port trunk permit vlan 1</t>
    </r>
  </si>
  <si>
    <r>
      <rPr>
        <sz val="11"/>
        <color rgb="FF000000"/>
        <rFont val="Calibri"/>
      </rPr>
      <t>The default VLAN (i.e., VLAN 1) is a special VLAN used for control plane traffic such as Spanning-Tree Protocol (STP), Dynamic Trunking Protocol (DTP), VLAN Trunking Protocol (VTP), and Port Aggregation Protocol (PAgP). VLAN 1 is enabled on all trunks and ports by default. With larger campus networks, care needs to be taken about the diameter of the STP domain for the default VLAN. Instability in one part of the network could affect the default VLAN, thereby influencing control-plane stability and therefore STP stability for all other VLANs.</t>
    </r>
  </si>
  <si>
    <r>
      <rPr>
        <sz val="11"/>
        <color rgb="FF000000"/>
        <rFont val="Calibri"/>
      </rPr>
      <t>Review the HP FlexFabric Switch configuration and verify that the default VLAN is pruned from trunk links that do not require it.</t>
    </r>
    <r>
      <rPr>
        <sz val="11"/>
        <color rgb="FF000000"/>
        <rFont val="Calibri"/>
      </rPr>
      <t xml:space="preserve">
</t>
    </r>
    <r>
      <rPr>
        <sz val="11"/>
        <color rgb="FF000000"/>
        <rFont val="Calibri"/>
      </rPr>
      <t>If the default VLAN is not pruned from trunk links that should not be transporting frames for the VLAN, this is a finding.</t>
    </r>
    <r>
      <rPr>
        <sz val="11"/>
        <color rgb="FF000000"/>
        <rFont val="Calibri"/>
      </rPr>
      <t xml:space="preserve">
</t>
    </r>
    <r>
      <rPr>
        <sz val="11"/>
        <color rgb="FF000000"/>
        <rFont val="Calibri"/>
      </rPr>
      <t>&lt;HP&gt;display vlan 1</t>
    </r>
    <r>
      <rPr>
        <sz val="11"/>
        <color rgb="FF000000"/>
        <rFont val="Calibri"/>
      </rPr>
      <t xml:space="preserve">
</t>
    </r>
    <r>
      <rPr>
        <sz val="11"/>
        <color rgb="FF000000"/>
        <rFont val="Calibri"/>
      </rPr>
      <t xml:space="preserve"> VLAN ID: 1</t>
    </r>
    <r>
      <rPr>
        <sz val="11"/>
        <color rgb="FF000000"/>
        <rFont val="Calibri"/>
      </rPr>
      <t xml:space="preserve">
</t>
    </r>
    <r>
      <rPr>
        <sz val="11"/>
        <color rgb="FF000000"/>
        <rFont val="Calibri"/>
      </rPr>
      <t xml:space="preserve"> VLAN type: Static</t>
    </r>
    <r>
      <rPr>
        <sz val="11"/>
        <color rgb="FF000000"/>
        <rFont val="Calibri"/>
      </rPr>
      <t xml:space="preserve">
</t>
    </r>
    <r>
      <rPr>
        <sz val="11"/>
        <color rgb="FF000000"/>
        <rFont val="Calibri"/>
      </rPr>
      <t xml:space="preserve"> Route interface: Configured</t>
    </r>
    <r>
      <rPr>
        <sz val="11"/>
        <color rgb="FF000000"/>
        <rFont val="Calibri"/>
      </rPr>
      <t xml:space="preserve">
</t>
    </r>
    <r>
      <rPr>
        <sz val="11"/>
        <color rgb="FF000000"/>
        <rFont val="Calibri"/>
      </rPr>
      <t xml:space="preserve"> Description: VLAN 0001</t>
    </r>
    <r>
      <rPr>
        <sz val="11"/>
        <color rgb="FF000000"/>
        <rFont val="Calibri"/>
      </rPr>
      <t xml:space="preserve">
</t>
    </r>
    <r>
      <rPr>
        <sz val="11"/>
        <color rgb="FF000000"/>
        <rFont val="Calibri"/>
      </rPr>
      <t xml:space="preserve"> Name: VLAN 0001</t>
    </r>
    <r>
      <rPr>
        <sz val="11"/>
        <color rgb="FF000000"/>
        <rFont val="Calibri"/>
      </rPr>
      <t xml:space="preserve">
</t>
    </r>
    <r>
      <rPr>
        <sz val="11"/>
        <color rgb="FF000000"/>
        <rFont val="Calibri"/>
      </rPr>
      <t xml:space="preserve"> Tagged ports:   None</t>
    </r>
    <r>
      <rPr>
        <sz val="11"/>
        <color rgb="FF000000"/>
        <rFont val="Calibri"/>
      </rPr>
      <t xml:space="preserve">
</t>
    </r>
    <r>
      <rPr>
        <sz val="11"/>
        <color rgb="FF000000"/>
        <rFont val="Calibri"/>
      </rPr>
      <t xml:space="preserve"> Untagged ports:</t>
    </r>
    <r>
      <rPr>
        <sz val="11"/>
        <color rgb="FF000000"/>
        <rFont val="Calibri"/>
      </rPr>
      <t xml:space="preserve">
</t>
    </r>
    <r>
      <rPr>
        <sz val="11"/>
        <color rgb="FF000000"/>
        <rFont val="Calibri"/>
      </rPr>
      <t xml:space="preserve">    GigabitEthernet1/0/1          GigabitEthernet1/0/2</t>
    </r>
    <r>
      <rPr>
        <sz val="11"/>
        <color rgb="FF000000"/>
        <rFont val="Calibri"/>
      </rPr>
      <t xml:space="preserve">
</t>
    </r>
    <r>
      <rPr>
        <sz val="11"/>
        <color rgb="FF000000"/>
        <rFont val="Calibri"/>
      </rPr>
      <t xml:space="preserve">    GigabitEthernet1/0/3          GigabitEthernet1/0/4</t>
    </r>
    <r>
      <rPr>
        <sz val="11"/>
        <color rgb="FF000000"/>
        <rFont val="Calibri"/>
      </rPr>
      <t xml:space="preserve">
</t>
    </r>
    <r>
      <rPr>
        <sz val="11"/>
        <color rgb="FF000000"/>
        <rFont val="Calibri"/>
      </rPr>
      <t xml:space="preserve">    GigabitEthernet1/0/5          GigabitEthernet1/0/6</t>
    </r>
    <r>
      <rPr>
        <sz val="11"/>
        <color rgb="FF000000"/>
        <rFont val="Calibri"/>
      </rPr>
      <t xml:space="preserve">
</t>
    </r>
    <r>
      <rPr>
        <sz val="11"/>
        <color rgb="FF000000"/>
        <rFont val="Calibri"/>
      </rPr>
      <t xml:space="preserve">    GigabitEthernet1/0/7          GigabitEthernet1/0/8</t>
    </r>
  </si>
  <si>
    <t>V-66091</t>
  </si>
  <si>
    <r>
      <rPr>
        <sz val="11"/>
        <rFont val="Calibri"/>
      </rPr>
      <t>The HP FlexFabric Switch must not use the default VLAN for management traffic.</t>
    </r>
  </si>
  <si>
    <r>
      <rPr>
        <sz val="11"/>
        <color rgb="FF000000"/>
        <rFont val="Calibri"/>
      </rPr>
      <t>Configure the HP FlexFabric Switch for management access to use a VLAN other than the default VLAN.</t>
    </r>
    <r>
      <rPr>
        <sz val="11"/>
        <color rgb="FF000000"/>
        <rFont val="Calibri"/>
      </rPr>
      <t xml:space="preserve">
</t>
    </r>
    <r>
      <rPr>
        <sz val="11"/>
        <color rgb="FF000000"/>
        <rFont val="Calibri"/>
      </rPr>
      <t>interface Vlan-interface xxxx</t>
    </r>
    <r>
      <rPr>
        <sz val="11"/>
        <color rgb="FF000000"/>
        <rFont val="Calibri"/>
      </rPr>
      <t xml:space="preserve">
</t>
    </r>
    <r>
      <rPr>
        <sz val="11"/>
        <color rgb="FF000000"/>
        <rFont val="Calibri"/>
      </rPr>
      <t xml:space="preserve"> description MGMT VLAN</t>
    </r>
    <r>
      <rPr>
        <sz val="11"/>
        <color rgb="FF000000"/>
        <rFont val="Calibri"/>
      </rPr>
      <t xml:space="preserve">
</t>
    </r>
    <r>
      <rPr>
        <sz val="11"/>
        <color rgb="FF000000"/>
        <rFont val="Calibri"/>
      </rPr>
      <t xml:space="preserve"> ip address xxx.xxx.xxx.xxx &lt;mask&gt;</t>
    </r>
  </si>
  <si>
    <r>
      <rPr>
        <sz val="11"/>
        <color rgb="FF000000"/>
        <rFont val="Calibri"/>
      </rPr>
      <t>Switches use the default VLAN (i.e., VLAN 1) for in-band management and to communicate with directly connected switches using Spanning-Tree Protocol (STP), Dynamic Trunking Protocol (DTP), VLAN Trunking Protocol (VTP), and Port Aggregation Protocol (PAgP)—all untagged traffic. As a consequence, the default VLAN may unwisely span the entire network if not appropriately pruned. If its scope is large enough, the risk of compromise can increase significantly.</t>
    </r>
  </si>
  <si>
    <r>
      <rPr>
        <sz val="11"/>
        <color rgb="FF000000"/>
        <rFont val="Calibri"/>
      </rPr>
      <t>Review the HP FlexFabric Switch configuration and verify that the default VLAN is not used to access the switch for management.</t>
    </r>
    <r>
      <rPr>
        <sz val="11"/>
        <color rgb="FF000000"/>
        <rFont val="Calibri"/>
      </rPr>
      <t xml:space="preserve">
</t>
    </r>
    <r>
      <rPr>
        <sz val="11"/>
        <color rgb="FF000000"/>
        <rFont val="Calibri"/>
      </rPr>
      <t>If the default VLAN is being used to access the HP FlexFabric Switch, this is a finding.</t>
    </r>
    <r>
      <rPr>
        <sz val="11"/>
        <color rgb="FF000000"/>
        <rFont val="Calibri"/>
      </rPr>
      <t xml:space="preserve">
</t>
    </r>
    <r>
      <rPr>
        <sz val="11"/>
        <color rgb="FF000000"/>
        <rFont val="Calibri"/>
      </rPr>
      <t>&lt;HP&gt;display vlan 1</t>
    </r>
    <r>
      <rPr>
        <sz val="11"/>
        <color rgb="FF000000"/>
        <rFont val="Calibri"/>
      </rPr>
      <t xml:space="preserve">
</t>
    </r>
    <r>
      <rPr>
        <sz val="11"/>
        <color rgb="FF000000"/>
        <rFont val="Calibri"/>
      </rPr>
      <t xml:space="preserve"> VLAN ID: 1</t>
    </r>
    <r>
      <rPr>
        <sz val="11"/>
        <color rgb="FF000000"/>
        <rFont val="Calibri"/>
      </rPr>
      <t xml:space="preserve">
</t>
    </r>
    <r>
      <rPr>
        <sz val="11"/>
        <color rgb="FF000000"/>
        <rFont val="Calibri"/>
      </rPr>
      <t xml:space="preserve"> VLAN type: Static</t>
    </r>
    <r>
      <rPr>
        <sz val="11"/>
        <color rgb="FF000000"/>
        <rFont val="Calibri"/>
      </rPr>
      <t xml:space="preserve">
</t>
    </r>
    <r>
      <rPr>
        <sz val="11"/>
        <color rgb="FF000000"/>
        <rFont val="Calibri"/>
      </rPr>
      <t xml:space="preserve"> Route interface: Configured</t>
    </r>
    <r>
      <rPr>
        <sz val="11"/>
        <color rgb="FF000000"/>
        <rFont val="Calibri"/>
      </rPr>
      <t xml:space="preserve">
</t>
    </r>
    <r>
      <rPr>
        <sz val="11"/>
        <color rgb="FF000000"/>
        <rFont val="Calibri"/>
      </rPr>
      <t xml:space="preserve"> Description: VLAN 0001</t>
    </r>
    <r>
      <rPr>
        <sz val="11"/>
        <color rgb="FF000000"/>
        <rFont val="Calibri"/>
      </rPr>
      <t xml:space="preserve">
</t>
    </r>
    <r>
      <rPr>
        <sz val="11"/>
        <color rgb="FF000000"/>
        <rFont val="Calibri"/>
      </rPr>
      <t xml:space="preserve"> Name: VLAN 0001</t>
    </r>
    <r>
      <rPr>
        <sz val="11"/>
        <color rgb="FF000000"/>
        <rFont val="Calibri"/>
      </rPr>
      <t xml:space="preserve">
</t>
    </r>
    <r>
      <rPr>
        <sz val="11"/>
        <color rgb="FF000000"/>
        <rFont val="Calibri"/>
      </rPr>
      <t xml:space="preserve"> Tagged ports:   None</t>
    </r>
    <r>
      <rPr>
        <sz val="11"/>
        <color rgb="FF000000"/>
        <rFont val="Calibri"/>
      </rPr>
      <t xml:space="preserve">
</t>
    </r>
    <r>
      <rPr>
        <sz val="11"/>
        <color rgb="FF000000"/>
        <rFont val="Calibri"/>
      </rPr>
      <t xml:space="preserve"> Untagged ports:</t>
    </r>
    <r>
      <rPr>
        <sz val="11"/>
        <color rgb="FF000000"/>
        <rFont val="Calibri"/>
      </rPr>
      <t xml:space="preserve">
</t>
    </r>
    <r>
      <rPr>
        <sz val="11"/>
        <color rgb="FF000000"/>
        <rFont val="Calibri"/>
      </rPr>
      <t xml:space="preserve">    GigabitEthernet1/0/1          GigabitEthernet1/0/2</t>
    </r>
    <r>
      <rPr>
        <sz val="11"/>
        <color rgb="FF000000"/>
        <rFont val="Calibri"/>
      </rPr>
      <t xml:space="preserve">
</t>
    </r>
    <r>
      <rPr>
        <sz val="11"/>
        <color rgb="FF000000"/>
        <rFont val="Calibri"/>
      </rPr>
      <t xml:space="preserve">    GigabitEthernet1/0/3          GigabitEthernet1/0/4</t>
    </r>
    <r>
      <rPr>
        <sz val="11"/>
        <color rgb="FF000000"/>
        <rFont val="Calibri"/>
      </rPr>
      <t xml:space="preserve">
</t>
    </r>
    <r>
      <rPr>
        <sz val="11"/>
        <color rgb="FF000000"/>
        <rFont val="Calibri"/>
      </rPr>
      <t xml:space="preserve">    GigabitEthernet1/0/5          GigabitEthernet1/0/6</t>
    </r>
    <r>
      <rPr>
        <sz val="11"/>
        <color rgb="FF000000"/>
        <rFont val="Calibri"/>
      </rPr>
      <t xml:space="preserve">
</t>
    </r>
    <r>
      <rPr>
        <sz val="11"/>
        <color rgb="FF000000"/>
        <rFont val="Calibri"/>
      </rPr>
      <t xml:space="preserve">    GigabitEthernet1/0/7          GigabitEthernet1/0/8</t>
    </r>
  </si>
  <si>
    <t>V-66093</t>
  </si>
  <si>
    <r>
      <rPr>
        <sz val="11"/>
        <rFont val="Calibri"/>
      </rPr>
      <t>The HP FlexFabric Switch must have all user-facing or untrusted ports configured as access switch ports.</t>
    </r>
  </si>
  <si>
    <r>
      <rPr>
        <sz val="11"/>
        <color rgb="FF000000"/>
        <rFont val="Calibri"/>
      </rPr>
      <t>Configure all user-facing or untrusted ports as access ports.</t>
    </r>
    <r>
      <rPr>
        <sz val="11"/>
        <color rgb="FF000000"/>
        <rFont val="Calibri"/>
      </rPr>
      <t xml:space="preserve">
</t>
    </r>
    <r>
      <rPr>
        <sz val="11"/>
        <color rgb="FF000000"/>
        <rFont val="Calibri"/>
      </rPr>
      <t>[HP-GigabitEthernet1/0/13]port link-type access</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</si>
  <si>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default VLAN) is stripped off by the switch, and the inner tag that will have the victim's VLAN ID is used by the switch as the next hop and sent out the trunk port.</t>
    </r>
  </si>
  <si>
    <r>
      <rPr>
        <sz val="11"/>
        <color rgb="FF000000"/>
        <rFont val="Calibri"/>
      </rPr>
      <t>Review the HP FlexFabric Switch configuration and ensure all user-facing or untrusted ports are configured as access port.</t>
    </r>
    <r>
      <rPr>
        <sz val="11"/>
        <color rgb="FF000000"/>
        <rFont val="Calibri"/>
      </rPr>
      <t xml:space="preserve">
</t>
    </r>
    <r>
      <rPr>
        <sz val="11"/>
        <color rgb="FF000000"/>
        <rFont val="Calibri"/>
      </rPr>
      <t>If any of the user-facing switch ports are configured as a trunk, this is a finding</t>
    </r>
    <r>
      <rPr>
        <sz val="11"/>
        <color rgb="FF000000"/>
        <rFont val="Calibri"/>
      </rPr>
      <t xml:space="preserve">
</t>
    </r>
    <r>
      <rPr>
        <sz val="11"/>
        <color rgb="FF000000"/>
        <rFont val="Calibri"/>
      </rPr>
      <t>[HP]display current-configuration interface gigabitEthernet 1/0/1</t>
    </r>
    <r>
      <rPr>
        <sz val="11"/>
        <color rgb="FF000000"/>
        <rFont val="Calibri"/>
      </rPr>
      <t xml:space="preserve">
</t>
    </r>
    <r>
      <rPr>
        <sz val="11"/>
        <color rgb="FF000000"/>
        <rFont val="Calibri"/>
      </rPr>
      <t>Brief information on interface(s) under bridge mode:</t>
    </r>
    <r>
      <rPr>
        <sz val="11"/>
        <color rgb="FF000000"/>
        <rFont val="Calibri"/>
      </rPr>
      <t xml:space="preserve">
</t>
    </r>
    <r>
      <rPr>
        <sz val="11"/>
        <color rgb="FF000000"/>
        <rFont val="Calibri"/>
      </rPr>
      <t>Link: ADM - administratively down; Stby - standby</t>
    </r>
    <r>
      <rPr>
        <sz val="11"/>
        <color rgb="FF000000"/>
        <rFont val="Calibri"/>
      </rPr>
      <t xml:space="preserve">
</t>
    </r>
    <r>
      <rPr>
        <sz val="11"/>
        <color rgb="FF000000"/>
        <rFont val="Calibri"/>
      </rPr>
      <t>Speed or Duplex: (a)/A - auto; H - half; F - full</t>
    </r>
    <r>
      <rPr>
        <sz val="11"/>
        <color rgb="FF000000"/>
        <rFont val="Calibri"/>
      </rPr>
      <t xml:space="preserve">
</t>
    </r>
    <r>
      <rPr>
        <sz val="11"/>
        <color rgb="FF000000"/>
        <rFont val="Calibri"/>
      </rPr>
      <t>Type: A - access; T - trunk; H - hybrid</t>
    </r>
    <r>
      <rPr>
        <sz val="11"/>
        <color rgb="FF000000"/>
        <rFont val="Calibri"/>
      </rPr>
      <t xml:space="preserve">
</t>
    </r>
    <r>
      <rPr>
        <sz val="11"/>
        <color rgb="FF000000"/>
        <rFont val="Calibri"/>
      </rPr>
      <t>Interface            Link Speed   Duplex Type PVID Description</t>
    </r>
    <r>
      <rPr>
        <sz val="11"/>
        <color rgb="FF000000"/>
        <rFont val="Calibri"/>
      </rPr>
      <t xml:space="preserve">
</t>
    </r>
    <r>
      <rPr>
        <sz val="11"/>
        <color rgb="FF000000"/>
        <rFont val="Calibri"/>
      </rPr>
      <t>XGE1/0/1             UP   1G(a)   F(a)   A    100</t>
    </r>
    <r>
      <rPr>
        <sz val="11"/>
        <color rgb="FF000000"/>
        <rFont val="Calibri"/>
      </rPr>
      <t xml:space="preserve">
</t>
    </r>
    <r>
      <rPr>
        <sz val="11"/>
        <color rgb="FF000000"/>
        <rFont val="Calibri"/>
      </rPr>
      <t>XGE1/0/2             UP   1G(a)   F(a)   A    100</t>
    </r>
    <r>
      <rPr>
        <sz val="11"/>
        <color rgb="FF000000"/>
        <rFont val="Calibri"/>
      </rPr>
      <t xml:space="preserve">
</t>
    </r>
    <r>
      <rPr>
        <sz val="11"/>
        <color rgb="FF000000"/>
        <rFont val="Calibri"/>
      </rPr>
      <t>XGE1/0/3             UP   1G(a)   F(a)   A    100</t>
    </r>
    <r>
      <rPr>
        <sz val="11"/>
        <color rgb="FF000000"/>
        <rFont val="Calibri"/>
      </rPr>
      <t xml:space="preserve">
</t>
    </r>
    <r>
      <rPr>
        <sz val="11"/>
        <color rgb="FF000000"/>
        <rFont val="Calibri"/>
      </rPr>
      <t>XGE1/0/4             UP   1G(a)   F(a)   A    100</t>
    </r>
  </si>
  <si>
    <t>V-66095</t>
  </si>
  <si>
    <r>
      <rPr>
        <sz val="11"/>
        <rFont val="Calibri"/>
      </rPr>
      <t>The HP FlexFabric Switch must have the native VLAN assigned to a VLAN ID other than the default VLAN ID for all 802.1q trunk links.</t>
    </r>
  </si>
  <si>
    <r>
      <rPr>
        <sz val="11"/>
        <color rgb="FF000000"/>
        <rFont val="Calibri"/>
      </rPr>
      <t>Configure the ID of the native vlan on all trunk port(s).</t>
    </r>
    <r>
      <rPr>
        <sz val="11"/>
        <color rgb="FF000000"/>
        <rFont val="Calibri"/>
      </rPr>
      <t xml:space="preserve">
</t>
    </r>
    <r>
      <rPr>
        <sz val="11"/>
        <color rgb="FF000000"/>
        <rFont val="Calibri"/>
      </rPr>
      <t>[HP-GigabitEthernet1/0/13] undo port trunk permit vlan 1</t>
    </r>
    <r>
      <rPr>
        <sz val="11"/>
        <color rgb="FF000000"/>
        <rFont val="Calibri"/>
      </rPr>
      <t xml:space="preserve">
</t>
    </r>
    <r>
      <rPr>
        <sz val="11"/>
        <color rgb="FF000000"/>
        <rFont val="Calibri"/>
      </rPr>
      <t>[HP-GigabitEthernet1/0/13]port trunk pvid vlan 4017</t>
    </r>
  </si>
  <si>
    <r>
      <rPr>
        <sz val="11"/>
        <color rgb="FF000000"/>
        <rFont val="Calibri"/>
      </rPr>
      <t>VLAN hopping can be initiated by an attacker who has access to a switch port belonging to the same VLAN as the native VLAN of the trunk link connecting to another switch that the victim is connected to. If the attacker knows the victim’s MAC address, it can forge a frame with two 802.1q tags and a layer 2 header with the destination address of the victim. Since the frame will ingress the switch from a port belonging to its native VLAN, the trunk port connecting to the victim’s switch will simply remove the outer tag because native VLAN traffic is to be untagged. The switch will forward the frame on to the trunk link unaware of the inner tag with a VLAN ID of which the victim’s  switch port is a member.</t>
    </r>
  </si>
  <si>
    <r>
      <rPr>
        <sz val="11"/>
        <color rgb="FF000000"/>
        <rFont val="Calibri"/>
      </rPr>
      <t>Review the HP FlexFabric Switch configurations and examine all trunk links. Verify the native VLAN has been configured to a VLAN ID other than the default VLAN 1. Connect to switch via console or SSH.</t>
    </r>
    <r>
      <rPr>
        <sz val="11"/>
        <color rgb="FF000000"/>
        <rFont val="Calibri"/>
      </rPr>
      <t xml:space="preserve">
</t>
    </r>
    <r>
      <rPr>
        <sz val="11"/>
        <color rgb="FF000000"/>
        <rFont val="Calibri"/>
      </rPr>
      <t xml:space="preserve">&lt;HP&gt; display current interface Bridge-Aggregation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Bridge-Aggregation1</t>
    </r>
    <r>
      <rPr>
        <sz val="11"/>
        <color rgb="FF000000"/>
        <rFont val="Calibri"/>
      </rPr>
      <t xml:space="preserve">
</t>
    </r>
    <r>
      <rPr>
        <sz val="11"/>
        <color rgb="FF000000"/>
        <rFont val="Calibri"/>
      </rPr>
      <t xml:space="preserve"> description To-DistroEast(10G)</t>
    </r>
    <r>
      <rPr>
        <sz val="11"/>
        <color rgb="FF000000"/>
        <rFont val="Calibri"/>
      </rPr>
      <t xml:space="preserve">
</t>
    </r>
    <r>
      <rPr>
        <sz val="11"/>
        <color rgb="FF000000"/>
        <rFont val="Calibri"/>
      </rPr>
      <t xml:space="preserve"> port link-type trunk</t>
    </r>
    <r>
      <rPr>
        <sz val="11"/>
        <color rgb="FF000000"/>
        <rFont val="Calibri"/>
      </rPr>
      <t xml:space="preserve">
</t>
    </r>
    <r>
      <rPr>
        <sz val="11"/>
        <color rgb="FF000000"/>
        <rFont val="Calibri"/>
      </rPr>
      <t xml:space="preserve"> undo port trunk permit vlan 1</t>
    </r>
    <r>
      <rPr>
        <sz val="11"/>
        <color rgb="FF000000"/>
        <rFont val="Calibri"/>
      </rPr>
      <t xml:space="preserve">
</t>
    </r>
    <r>
      <rPr>
        <sz val="11"/>
        <color rgb="FF000000"/>
        <rFont val="Calibri"/>
      </rPr>
      <t xml:space="preserve"> port trunk permit vlan 2100 to 2102 4017</t>
    </r>
    <r>
      <rPr>
        <sz val="11"/>
        <color rgb="FF000000"/>
        <rFont val="Calibri"/>
      </rPr>
      <t xml:space="preserve">
</t>
    </r>
    <r>
      <rPr>
        <sz val="11"/>
        <color rgb="FF000000"/>
        <rFont val="Calibri"/>
      </rPr>
      <t xml:space="preserve"> port trunk pvid vlan 4017</t>
    </r>
    <r>
      <rPr>
        <sz val="11"/>
        <color rgb="FF000000"/>
        <rFont val="Calibri"/>
      </rPr>
      <t xml:space="preserve">
</t>
    </r>
    <r>
      <rPr>
        <sz val="11"/>
        <color rgb="FF000000"/>
        <rFont val="Calibri"/>
      </rPr>
      <t xml:space="preserve"> link-aggregation mode dynamic</t>
    </r>
    <r>
      <rPr>
        <sz val="11"/>
        <color rgb="FF000000"/>
        <rFont val="Calibri"/>
      </rPr>
      <t xml:space="preserve">
</t>
    </r>
    <r>
      <rPr>
        <sz val="11"/>
        <color rgb="FF000000"/>
        <rFont val="Calibri"/>
      </rPr>
      <t>If any of the trunk links are assigned to VLAN 1, this is a finding.</t>
    </r>
  </si>
  <si>
    <t>V-66097</t>
  </si>
  <si>
    <r>
      <rPr>
        <sz val="11"/>
        <rFont val="Calibri"/>
      </rPr>
      <t>The HP FlexFabric Switch must not have any access switch ports assigned to the native VLAN.</t>
    </r>
  </si>
  <si>
    <r>
      <rPr>
        <sz val="11"/>
        <color rgb="FF000000"/>
        <rFont val="Calibri"/>
      </rPr>
      <t>Remove the native vlan of the trunk ports.</t>
    </r>
    <r>
      <rPr>
        <sz val="11"/>
        <color rgb="FF000000"/>
        <rFont val="Calibri"/>
      </rPr>
      <t xml:space="preserve">
</t>
    </r>
    <r>
      <rPr>
        <sz val="11"/>
        <color rgb="FF000000"/>
        <rFont val="Calibri"/>
      </rPr>
      <t>[HP-GigabitEthernet1/0/1] undo port trunk permit vlan 1</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</si>
  <si>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default VLAN) is stripped off by the switch, and the inner tag that will have the victim’s VLAN ID is used by the switch as the next hop and sent out the trunk port.</t>
    </r>
  </si>
  <si>
    <r>
      <rPr>
        <sz val="11"/>
        <color rgb="FF000000"/>
        <rFont val="Calibri"/>
      </rPr>
      <t>Verify all access switch ports are not part of the native VLAN (VLAN 1).</t>
    </r>
    <r>
      <rPr>
        <sz val="11"/>
        <color rgb="FF000000"/>
        <rFont val="Calibri"/>
      </rPr>
      <t xml:space="preserve">
</t>
    </r>
    <r>
      <rPr>
        <sz val="11"/>
        <color rgb="FF000000"/>
        <rFont val="Calibri"/>
      </rPr>
      <t>If any access switch port is assigned to the native VLAN (VLAN 1), this is a finding.</t>
    </r>
    <r>
      <rPr>
        <sz val="11"/>
        <color rgb="FF000000"/>
        <rFont val="Calibri"/>
      </rPr>
      <t xml:space="preserve">
</t>
    </r>
    <r>
      <rPr>
        <sz val="11"/>
        <color rgb="FF000000"/>
        <rFont val="Calibri"/>
      </rPr>
      <t>&lt;HP&gt;display interface GigabitEthernet brief</t>
    </r>
    <r>
      <rPr>
        <sz val="11"/>
        <color rgb="FF000000"/>
        <rFont val="Calibri"/>
      </rPr>
      <t xml:space="preserve">
</t>
    </r>
    <r>
      <rPr>
        <sz val="11"/>
        <color rgb="FF000000"/>
        <rFont val="Calibri"/>
      </rPr>
      <t>Brief information on interface(s) under bridge mode:</t>
    </r>
    <r>
      <rPr>
        <sz val="11"/>
        <color rgb="FF000000"/>
        <rFont val="Calibri"/>
      </rPr>
      <t xml:space="preserve">
</t>
    </r>
    <r>
      <rPr>
        <sz val="11"/>
        <color rgb="FF000000"/>
        <rFont val="Calibri"/>
      </rPr>
      <t>Link: ADM - administratively down; Stby - standby</t>
    </r>
    <r>
      <rPr>
        <sz val="11"/>
        <color rgb="FF000000"/>
        <rFont val="Calibri"/>
      </rPr>
      <t xml:space="preserve">
</t>
    </r>
    <r>
      <rPr>
        <sz val="11"/>
        <color rgb="FF000000"/>
        <rFont val="Calibri"/>
      </rPr>
      <t>Speed or Duplex: (a)/A - auto; H - half; F - full</t>
    </r>
    <r>
      <rPr>
        <sz val="11"/>
        <color rgb="FF000000"/>
        <rFont val="Calibri"/>
      </rPr>
      <t xml:space="preserve">
</t>
    </r>
    <r>
      <rPr>
        <sz val="11"/>
        <color rgb="FF000000"/>
        <rFont val="Calibri"/>
      </rPr>
      <t>Type: A - access; T - trunk; H - hybrid</t>
    </r>
    <r>
      <rPr>
        <sz val="11"/>
        <color rgb="FF000000"/>
        <rFont val="Calibri"/>
      </rPr>
      <t xml:space="preserve">
</t>
    </r>
    <r>
      <rPr>
        <sz val="11"/>
        <color rgb="FF000000"/>
        <rFont val="Calibri"/>
      </rPr>
      <t>Interface            Link Speed   Duplex Type PVID Description</t>
    </r>
    <r>
      <rPr>
        <sz val="11"/>
        <color rgb="FF000000"/>
        <rFont val="Calibri"/>
      </rPr>
      <t xml:space="preserve">
</t>
    </r>
    <r>
      <rPr>
        <sz val="11"/>
        <color rgb="FF000000"/>
        <rFont val="Calibri"/>
      </rPr>
      <t>GE1/0/1              UP      1G(a)      F(a)        A    1</t>
    </r>
    <r>
      <rPr>
        <sz val="11"/>
        <color rgb="FF000000"/>
        <rFont val="Calibri"/>
      </rPr>
      <t xml:space="preserve">
</t>
    </r>
    <r>
      <rPr>
        <sz val="11"/>
        <color rgb="FF000000"/>
        <rFont val="Calibri"/>
      </rPr>
      <t>GE1/0/2              UP      1G(a)      F(a)        A    100</t>
    </r>
    <r>
      <rPr>
        <sz val="11"/>
        <color rgb="FF000000"/>
        <rFont val="Calibri"/>
      </rPr>
      <t xml:space="preserve">
</t>
    </r>
    <r>
      <rPr>
        <sz val="11"/>
        <color rgb="FF000000"/>
        <rFont val="Calibri"/>
      </rPr>
      <t>GE1/0/3              UP      10M(a)   F(a)        A    100</t>
    </r>
    <r>
      <rPr>
        <sz val="11"/>
        <color rgb="FF000000"/>
        <rFont val="Calibri"/>
      </rPr>
      <t xml:space="preserve">
</t>
    </r>
    <r>
      <rPr>
        <sz val="11"/>
        <color rgb="FF000000"/>
        <rFont val="Calibri"/>
      </rPr>
      <t>XGE1/0/1           UP      10G(a)    F(a)        A    200</t>
    </r>
    <r>
      <rPr>
        <sz val="11"/>
        <color rgb="FF000000"/>
        <rFont val="Calibri"/>
      </rPr>
      <t xml:space="preserve">
</t>
    </r>
    <r>
      <rPr>
        <sz val="11"/>
        <color rgb="FF000000"/>
        <rFont val="Calibri"/>
      </rPr>
      <t>XGE1/0/2           UP      10G(a)    F(a)        A    200</t>
    </r>
    <r>
      <rPr>
        <sz val="11"/>
        <color rgb="FF000000"/>
        <rFont val="Calibri"/>
      </rPr>
      <t xml:space="preserve">
</t>
    </r>
    <r>
      <rPr>
        <sz val="11"/>
        <color rgb="FF000000"/>
        <rFont val="Calibri"/>
      </rPr>
      <t>If any access switch port are configured for the native vlan.  This is a finding.</t>
    </r>
  </si>
  <si>
    <t>V-66099</t>
  </si>
  <si>
    <r>
      <rPr>
        <sz val="11"/>
        <rFont val="Calibri"/>
      </rPr>
      <t>The HP FlexFabric Switch must not redistribute static routes to alternate gateway service provider into an Exterior Gateway Protocol or Interior Gateway Protocol to the NIPRNet or to other Autonomous System.</t>
    </r>
  </si>
  <si>
    <r>
      <rPr>
        <sz val="11"/>
        <color rgb="FF000000"/>
        <rFont val="Calibri"/>
      </rPr>
      <t>By default the HP FlexFabric switches do not redistribute static routes via External/Internak gateway protocols. If Static routes redistribution has been configure, use the command bellow to disable it.</t>
    </r>
    <r>
      <rPr>
        <sz val="11"/>
        <color rgb="FF000000"/>
        <rFont val="Calibri"/>
      </rPr>
      <t xml:space="preserve">
</t>
    </r>
    <r>
      <rPr>
        <sz val="11"/>
        <color rgb="FF000000"/>
        <rFont val="Calibri"/>
      </rPr>
      <t>[HP] ospf 1</t>
    </r>
    <r>
      <rPr>
        <sz val="11"/>
        <color rgb="FF000000"/>
        <rFont val="Calibri"/>
      </rPr>
      <t xml:space="preserve">
</t>
    </r>
    <r>
      <rPr>
        <sz val="11"/>
        <color rgb="FF000000"/>
        <rFont val="Calibri"/>
      </rPr>
      <t>[HP-ospf-1] undo import-route static</t>
    </r>
  </si>
  <si>
    <r>
      <rPr>
        <sz val="11"/>
        <color rgb="FF000000"/>
        <rFont val="Calibri"/>
      </rPr>
      <t>If the static routes to the alternate gateway are being redistributed into an Exterior Gateway Protocol or Interior Gateway Protocol to a NIPRNet gateway, this could make traffic on NIPRNet flow to that particular router and not to the Internet Access Point routers. This could not only wreak havoc with traffic flows on NIPRNet, but it could overwhelm the connection from the router to the NIPRNet gateway(s) and also cause traffic destined for outside of NIPRNet to bypass the defenses of the Internet Access Points.</t>
    </r>
  </si>
  <si>
    <r>
      <rPr>
        <sz val="11"/>
        <color rgb="FF000000"/>
        <rFont val="Calibri"/>
      </rPr>
      <t xml:space="preserve">Review the External/internal gateway protocol database on the HP FlexFabric Switch to ensure no static routes are being redistributed via these protocols. </t>
    </r>
    <r>
      <rPr>
        <sz val="11"/>
        <color rgb="FF000000"/>
        <rFont val="Calibri"/>
      </rPr>
      <t xml:space="preserve">
</t>
    </r>
    <r>
      <rPr>
        <sz val="11"/>
        <color rgb="FF000000"/>
        <rFont val="Calibri"/>
      </rPr>
      <t>If there are static routes being re-distributed, this is a finding.</t>
    </r>
    <r>
      <rPr>
        <sz val="11"/>
        <color rgb="FF000000"/>
        <rFont val="Calibri"/>
      </rPr>
      <t xml:space="preserve">
</t>
    </r>
    <r>
      <rPr>
        <sz val="11"/>
        <color rgb="FF000000"/>
        <rFont val="Calibri"/>
      </rPr>
      <t>[HP] display ospf lsdb</t>
    </r>
    <r>
      <rPr>
        <sz val="11"/>
        <color rgb="FF000000"/>
        <rFont val="Calibri"/>
      </rPr>
      <t xml:space="preserve">
</t>
    </r>
    <r>
      <rPr>
        <sz val="11"/>
        <color rgb="FF000000"/>
        <rFont val="Calibri"/>
      </rPr>
      <t xml:space="preserve">         OSPF Process 1 with HP FlexFabric Switch ID 5.9.2.0</t>
    </r>
    <r>
      <rPr>
        <sz val="11"/>
        <color rgb="FF000000"/>
        <rFont val="Calibri"/>
      </rPr>
      <t xml:space="preserve">
</t>
    </r>
    <r>
      <rPr>
        <sz val="11"/>
        <color rgb="FF000000"/>
        <rFont val="Calibri"/>
      </rPr>
      <t xml:space="preserve">                 Link State Database</t>
    </r>
    <r>
      <rPr>
        <sz val="11"/>
        <color rgb="FF000000"/>
        <rFont val="Calibri"/>
      </rPr>
      <t xml:space="preserve">
</t>
    </r>
    <r>
      <rPr>
        <sz val="11"/>
        <color rgb="FF000000"/>
        <rFont val="Calibri"/>
      </rPr>
      <t xml:space="preserve">                         Area: 0.0.0.1</t>
    </r>
    <r>
      <rPr>
        <sz val="11"/>
        <color rgb="FF000000"/>
        <rFont val="Calibri"/>
      </rPr>
      <t xml:space="preserve">
</t>
    </r>
    <r>
      <rPr>
        <sz val="11"/>
        <color rgb="FF000000"/>
        <rFont val="Calibri"/>
      </rPr>
      <t xml:space="preserve"> Type      LinkState ID    AdvHP FlexFabric Switch       Age   Len   Sequence  Metric</t>
    </r>
    <r>
      <rPr>
        <sz val="11"/>
        <color rgb="FF000000"/>
        <rFont val="Calibri"/>
      </rPr>
      <t xml:space="preserve">
</t>
    </r>
    <r>
      <rPr>
        <sz val="11"/>
        <color rgb="FF000000"/>
        <rFont val="Calibri"/>
      </rPr>
      <t xml:space="preserve"> HP FlexFabric Switch    1.1.1.1           1.1.1.1            1644  48    80000155  0</t>
    </r>
    <r>
      <rPr>
        <sz val="11"/>
        <color rgb="FF000000"/>
        <rFont val="Calibri"/>
      </rPr>
      <t xml:space="preserve">
</t>
    </r>
    <r>
      <rPr>
        <sz val="11"/>
        <color rgb="FF000000"/>
        <rFont val="Calibri"/>
      </rPr>
      <t xml:space="preserve"> HP FlexFabric Switch    5.9.2.0           5.9.2.0            233    48    8000013E  0</t>
    </r>
    <r>
      <rPr>
        <sz val="11"/>
        <color rgb="FF000000"/>
        <rFont val="Calibri"/>
      </rPr>
      <t xml:space="preserve">
</t>
    </r>
    <r>
      <rPr>
        <sz val="11"/>
        <color rgb="FF000000"/>
        <rFont val="Calibri"/>
      </rPr>
      <t xml:space="preserve"> HP FlexFabric Switch    2.2.2.2           2.2.2.2            294    72    8000014F  0</t>
    </r>
    <r>
      <rPr>
        <sz val="11"/>
        <color rgb="FF000000"/>
        <rFont val="Calibri"/>
      </rPr>
      <t xml:space="preserve">
</t>
    </r>
    <r>
      <rPr>
        <sz val="11"/>
        <color rgb="FF000000"/>
        <rFont val="Calibri"/>
      </rPr>
      <t xml:space="preserve">                 AS External Database</t>
    </r>
    <r>
      <rPr>
        <sz val="11"/>
        <color rgb="FF000000"/>
        <rFont val="Calibri"/>
      </rPr>
      <t xml:space="preserve">
</t>
    </r>
    <r>
      <rPr>
        <sz val="11"/>
        <color rgb="FF000000"/>
        <rFont val="Calibri"/>
      </rPr>
      <t xml:space="preserve"> Type         LinkState ID    AdvHP FlexFabric Switch       Age  Len   Sequence  Metric</t>
    </r>
    <r>
      <rPr>
        <sz val="11"/>
        <color rgb="FF000000"/>
        <rFont val="Calibri"/>
      </rPr>
      <t xml:space="preserve">
</t>
    </r>
    <r>
      <rPr>
        <sz val="11"/>
        <color rgb="FF000000"/>
        <rFont val="Calibri"/>
      </rPr>
      <t xml:space="preserve"> External  16.0.0.0           5.9.2.0             233  36    80000001  1</t>
    </r>
    <r>
      <rPr>
        <sz val="11"/>
        <color rgb="FF000000"/>
        <rFont val="Calibri"/>
      </rPr>
      <t xml:space="preserve">
</t>
    </r>
    <r>
      <rPr>
        <sz val="11"/>
        <color rgb="FF000000"/>
        <rFont val="Calibri"/>
      </rPr>
      <t xml:space="preserve"> External  15.252.0.0      5.9.2.0             233  36    80000001  1</t>
    </r>
    <r>
      <rPr>
        <sz val="11"/>
        <color rgb="FF000000"/>
        <rFont val="Calibri"/>
      </rPr>
      <t xml:space="preserve">
</t>
    </r>
    <r>
      <rPr>
        <sz val="11"/>
        <color rgb="FF000000"/>
        <rFont val="Calibri"/>
      </rPr>
      <t>Note: In the example above we see two external entries with the advertising HP FlexFabric Switch as the HP FlexFabric Switch. This exists when the HP FlexFabric Switch is configured to redistribute static route.</t>
    </r>
  </si>
  <si>
    <t>V-66101</t>
  </si>
  <si>
    <r>
      <rPr>
        <sz val="11"/>
        <rFont val="Calibri"/>
      </rPr>
      <t>The HP FlexFabric Switch must protect an enclave connected to an Alternate Gateway by using an inbound filter that only permits packets with destination addresses within the sites address space.</t>
    </r>
  </si>
  <si>
    <r>
      <rPr>
        <sz val="11"/>
        <color rgb="FF000000"/>
        <rFont val="Calibri"/>
      </rPr>
      <t>Configure the ingress filter of the perimeter HP FlexFabric Switch connected to an Alternate Gateway to only permit packets with destination addresses of the site's NIPRNet address space or a destination address belonging to the address block assigned by the Alternate Gateway network service provider.</t>
    </r>
    <r>
      <rPr>
        <sz val="11"/>
        <color rgb="FF000000"/>
        <rFont val="Calibri"/>
      </rPr>
      <t xml:space="preserve">
</t>
    </r>
    <r>
      <rPr>
        <sz val="11"/>
        <color rgb="FF000000"/>
        <rFont val="Calibri"/>
      </rPr>
      <t>[HP] acl advanced 3010</t>
    </r>
    <r>
      <rPr>
        <sz val="11"/>
        <color rgb="FF000000"/>
        <rFont val="Calibri"/>
      </rPr>
      <t xml:space="preserve">
</t>
    </r>
    <r>
      <rPr>
        <sz val="11"/>
        <color rgb="FF000000"/>
        <rFont val="Calibri"/>
      </rPr>
      <t>[HP-acl-ipv4-adv-3010] rule 1 permit ip destination 192.168.1.0 0.0.0.255</t>
    </r>
    <r>
      <rPr>
        <sz val="11"/>
        <color rgb="FF000000"/>
        <rFont val="Calibri"/>
      </rPr>
      <t xml:space="preserve">
</t>
    </r>
    <r>
      <rPr>
        <sz val="11"/>
        <color rgb="FF000000"/>
        <rFont val="Calibri"/>
      </rPr>
      <t>[HP-acl-ipv4-adv-3010] rule 2 permit ip destination 192.168.2.0 0.0.0.255</t>
    </r>
    <r>
      <rPr>
        <sz val="11"/>
        <color rgb="FF000000"/>
        <rFont val="Calibri"/>
      </rPr>
      <t xml:space="preserve">
</t>
    </r>
    <r>
      <rPr>
        <sz val="11"/>
        <color rgb="FF000000"/>
        <rFont val="Calibri"/>
      </rPr>
      <t>[HP-acl-ipv4-adv-3010] rule 3 permit ip destination 192.168.3.0 0.0.0.255</t>
    </r>
    <r>
      <rPr>
        <sz val="11"/>
        <color rgb="FF000000"/>
        <rFont val="Calibri"/>
      </rPr>
      <t xml:space="preserve">
</t>
    </r>
    <r>
      <rPr>
        <sz val="11"/>
        <color rgb="FF000000"/>
        <rFont val="Calibri"/>
      </rPr>
      <t>[HP-acl-ipv4-adv-3010] rule 4 permit ip destination 192.168.4.0 0.0.0.255</t>
    </r>
    <r>
      <rPr>
        <sz val="11"/>
        <color rgb="FF000000"/>
        <rFont val="Calibri"/>
      </rPr>
      <t xml:space="preserve">
</t>
    </r>
    <r>
      <rPr>
        <sz val="11"/>
        <color rgb="FF000000"/>
        <rFont val="Calibri"/>
      </rPr>
      <t>[HP-acl-ipv4-adv-3010] rule 5 deny    ip destination any</t>
    </r>
    <r>
      <rPr>
        <sz val="11"/>
        <color rgb="FF000000"/>
        <rFont val="Calibri"/>
      </rPr>
      <t xml:space="preserve">
</t>
    </r>
    <r>
      <rPr>
        <sz val="11"/>
        <color rgb="FF000000"/>
        <rFont val="Calibri"/>
      </rPr>
      <t>[HP] interface gig0/1</t>
    </r>
    <r>
      <rPr>
        <sz val="11"/>
        <color rgb="FF000000"/>
        <rFont val="Calibri"/>
      </rPr>
      <t xml:space="preserve">
</t>
    </r>
    <r>
      <rPr>
        <sz val="11"/>
        <color rgb="FF000000"/>
        <rFont val="Calibri"/>
      </rPr>
      <t>[HP-GigabitEthernet0/1] packet-filter 3010 inbound</t>
    </r>
  </si>
  <si>
    <r>
      <rPr>
        <sz val="11"/>
        <color rgb="FF000000"/>
        <rFont val="Calibri"/>
      </rPr>
      <t>Enclaves with Alternate Gateway (AG) connections must take additional steps to ensure there is no compromise on the enclave network or NIPRNet. Without verifying the destination address of traffic coming from the site's AG, the perimeter router could be routing transit data from the Internet into the NIPRNet. This could also make the perimeter router vulnerable to a DoS attack as well as provide a backdoor into the NIPRNet. The DoD enclave must ensure the ingress filter applied to external interfaces on a perimeter router connecting to an AG is secure through filters permitting packets with a destination address belonging to the DoD enclave's address block.</t>
    </r>
  </si>
  <si>
    <r>
      <rPr>
        <sz val="11"/>
        <color rgb="FF000000"/>
        <rFont val="Calibri"/>
      </rPr>
      <t>Review the configuration of each HP FlexFabric Switch interface connecting to an Alternate Gateway.</t>
    </r>
    <r>
      <rPr>
        <sz val="11"/>
        <color rgb="FF000000"/>
        <rFont val="Calibri"/>
      </rPr>
      <t xml:space="preserve">
</t>
    </r>
    <r>
      <rPr>
        <sz val="11"/>
        <color rgb="FF000000"/>
        <rFont val="Calibri"/>
      </rPr>
      <t>Verify that the ACL configured to block unauthorized networks are configured on the interface.</t>
    </r>
    <r>
      <rPr>
        <sz val="11"/>
        <color rgb="FF000000"/>
        <rFont val="Calibri"/>
      </rPr>
      <t xml:space="preserve">
</t>
    </r>
    <r>
      <rPr>
        <sz val="11"/>
        <color rgb="FF000000"/>
        <rFont val="Calibri"/>
      </rPr>
      <t xml:space="preserve">Verify each permit statement of the ingress filter only permits packets with destination addresses of the site's NIPRNet address space or a destination address belonging to the address block assigned by the Alternate Gateway network service provider. </t>
    </r>
    <r>
      <rPr>
        <sz val="11"/>
        <color rgb="FF000000"/>
        <rFont val="Calibri"/>
      </rPr>
      <t xml:space="preserve">
</t>
    </r>
    <r>
      <rPr>
        <sz val="11"/>
        <color rgb="FF000000"/>
        <rFont val="Calibri"/>
      </rPr>
      <t>If the ACL is not configured to only permit packets with destination addresses within the sites address space, this is a finding.</t>
    </r>
    <r>
      <rPr>
        <sz val="11"/>
        <color rgb="FF000000"/>
        <rFont val="Calibri"/>
      </rPr>
      <t xml:space="preserve">
</t>
    </r>
    <r>
      <rPr>
        <sz val="11"/>
        <color rgb="FF000000"/>
        <rFont val="Calibri"/>
      </rPr>
      <t>[HP]display interface gig0/1</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port link-mode route</t>
    </r>
    <r>
      <rPr>
        <sz val="11"/>
        <color rgb="FF000000"/>
        <rFont val="Calibri"/>
      </rPr>
      <t xml:space="preserve">
</t>
    </r>
    <r>
      <rPr>
        <sz val="11"/>
        <color rgb="FF000000"/>
        <rFont val="Calibri"/>
      </rPr>
      <t xml:space="preserve"> ip address 192.168.10.1 255.255.255.0</t>
    </r>
    <r>
      <rPr>
        <sz val="11"/>
        <color rgb="FF000000"/>
        <rFont val="Calibri"/>
      </rPr>
      <t xml:space="preserve">
</t>
    </r>
    <r>
      <rPr>
        <sz val="11"/>
        <color rgb="FF000000"/>
        <rFont val="Calibri"/>
      </rPr>
      <t xml:space="preserve"> packet-filter 3010 inbound</t>
    </r>
  </si>
  <si>
    <t>V-66103</t>
  </si>
  <si>
    <r>
      <rPr>
        <sz val="11"/>
        <rFont val="Calibri"/>
      </rPr>
      <t>If Border Gateway Protocol (BGP) is enabled on the HP FlexFabric Switch, the HP FlexFabric Switch must not be a BGP peer with a HP FlexFabric Switch from an Autonomous System belonging to any Alternate Gateway (AG).</t>
    </r>
  </si>
  <si>
    <r>
      <rPr>
        <sz val="11"/>
        <color rgb="FF000000"/>
        <rFont val="Calibri"/>
      </rPr>
      <t>Configure a static route on the perimeter HP FlexFabric Switch to reach the AS of a HP FlexFabric Switch connecting to an Alternate Gateway.</t>
    </r>
    <r>
      <rPr>
        <sz val="11"/>
        <color rgb="FF000000"/>
        <rFont val="Calibri"/>
      </rPr>
      <t xml:space="preserve">
</t>
    </r>
    <r>
      <rPr>
        <sz val="11"/>
        <color rgb="FF000000"/>
        <rFont val="Calibri"/>
      </rPr>
      <t>[HP] ip route-static 11.11.11.0 16 12.12.12.2</t>
    </r>
  </si>
  <si>
    <r>
      <rPr>
        <sz val="11"/>
        <color rgb="FF000000"/>
        <rFont val="Calibri"/>
      </rPr>
      <t>The perimeter router will not use a routing protocol to advertise NIPRNet addresses to Alternate Gateways. Most ISPs use Border Gateway Protocol (BGP) to share route information with other autonomous systems, that is, any network under a different administrative control and policy than a local site. If BGP is configured on the perimeter router, no BGP neighbors will be defined to peer routers from an AS belonging to any Alternate Gateway. The only allowable method is a static route to reach the Alternate Gateway.</t>
    </r>
  </si>
  <si>
    <r>
      <rPr>
        <sz val="11"/>
        <color rgb="FF000000"/>
        <rFont val="Calibri"/>
      </rPr>
      <t>Review the configuration of the HP FlexFabric Switch connecting to the AG.</t>
    </r>
    <r>
      <rPr>
        <sz val="11"/>
        <color rgb="FF000000"/>
        <rFont val="Calibri"/>
      </rPr>
      <t xml:space="preserve">
</t>
    </r>
    <r>
      <rPr>
        <sz val="11"/>
        <color rgb="FF000000"/>
        <rFont val="Calibri"/>
      </rPr>
      <t>Verify there are no BGP neighbors configured to the remote AS that belongs to the AG service provider. There should be no BGP peers displayed.</t>
    </r>
    <r>
      <rPr>
        <sz val="11"/>
        <color rgb="FF000000"/>
        <rFont val="Calibri"/>
      </rPr>
      <t xml:space="preserve">
</t>
    </r>
    <r>
      <rPr>
        <sz val="11"/>
        <color rgb="FF000000"/>
        <rFont val="Calibri"/>
      </rPr>
      <t>If there are BGP neighbors configured that belong to the AG service provider, this is a finding.</t>
    </r>
    <r>
      <rPr>
        <sz val="11"/>
        <color rgb="FF000000"/>
        <rFont val="Calibri"/>
      </rPr>
      <t xml:space="preserve">
</t>
    </r>
    <r>
      <rPr>
        <sz val="11"/>
        <color rgb="FF000000"/>
        <rFont val="Calibri"/>
      </rPr>
      <t>[HP] display bgp peer ipv4</t>
    </r>
    <r>
      <rPr>
        <sz val="11"/>
        <color rgb="FF000000"/>
        <rFont val="Calibri"/>
      </rPr>
      <t xml:space="preserve">
</t>
    </r>
    <r>
      <rPr>
        <sz val="11"/>
        <color rgb="FF000000"/>
        <rFont val="Calibri"/>
      </rPr>
      <t xml:space="preserve"> BGP local FlexFabric Switch ID: 2.2.2.0</t>
    </r>
    <r>
      <rPr>
        <sz val="11"/>
        <color rgb="FF000000"/>
        <rFont val="Calibri"/>
      </rPr>
      <t xml:space="preserve">
</t>
    </r>
    <r>
      <rPr>
        <sz val="11"/>
        <color rgb="FF000000"/>
        <rFont val="Calibri"/>
      </rPr>
      <t xml:space="preserve"> Local AS number: 1472</t>
    </r>
    <r>
      <rPr>
        <sz val="11"/>
        <color rgb="FF000000"/>
        <rFont val="Calibri"/>
      </rPr>
      <t xml:space="preserve">
</t>
    </r>
    <r>
      <rPr>
        <sz val="11"/>
        <color rgb="FF000000"/>
        <rFont val="Calibri"/>
      </rPr>
      <t xml:space="preserve"> Total number of peers: 1                 Peers in established state: 0</t>
    </r>
    <r>
      <rPr>
        <sz val="11"/>
        <color rgb="FF000000"/>
        <rFont val="Calibri"/>
      </rPr>
      <t xml:space="preserve">
</t>
    </r>
    <r>
      <rPr>
        <sz val="11"/>
        <color rgb="FF000000"/>
        <rFont val="Calibri"/>
      </rPr>
      <t xml:space="preserve">  * - Dynamically created peer</t>
    </r>
    <r>
      <rPr>
        <sz val="11"/>
        <color rgb="FF000000"/>
        <rFont val="Calibri"/>
      </rPr>
      <t xml:space="preserve">
</t>
    </r>
    <r>
      <rPr>
        <sz val="11"/>
        <color rgb="FF000000"/>
        <rFont val="Calibri"/>
      </rPr>
      <t xml:space="preserve">  Peer                    AS  MsgRcvd  MsgSent OutQ PrefRcv Up/Down  State</t>
    </r>
  </si>
  <si>
    <t>V-66107</t>
  </si>
  <si>
    <r>
      <rPr>
        <sz val="11"/>
        <color rgb="FF000000"/>
        <rFont val="Calibri"/>
      </rPr>
      <t>Disable unsecure protocols and services on the HP FlexFabric Switch:</t>
    </r>
    <r>
      <rPr>
        <sz val="11"/>
        <color rgb="FF000000"/>
        <rFont val="Calibri"/>
      </rPr>
      <t xml:space="preserve">
</t>
    </r>
    <r>
      <rPr>
        <sz val="11"/>
        <color rgb="FF000000"/>
        <rFont val="Calibri"/>
      </rPr>
      <t>[HP] undo ftp server enable</t>
    </r>
    <r>
      <rPr>
        <sz val="11"/>
        <color rgb="FF000000"/>
        <rFont val="Calibri"/>
      </rPr>
      <t xml:space="preserve">
</t>
    </r>
    <r>
      <rPr>
        <sz val="11"/>
        <color rgb="FF000000"/>
        <rFont val="Calibri"/>
      </rPr>
      <t>[HP] undo telnet server enable</t>
    </r>
    <r>
      <rPr>
        <sz val="11"/>
        <color rgb="FF000000"/>
        <rFont val="Calibri"/>
      </rPr>
      <t xml:space="preserve">
</t>
    </r>
    <r>
      <rPr>
        <sz val="11"/>
        <color rgb="FF000000"/>
        <rFont val="Calibri"/>
      </rPr>
      <t>Note: By default, both FTP and Telnet services are disabled.</t>
    </r>
  </si>
  <si>
    <r>
      <rPr>
        <sz val="11"/>
        <color rgb="FF000000"/>
        <rFont val="Calibri"/>
      </rPr>
      <t>A compromised router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 This is accomplished by following and implementing all security guidance applicable for each node type. A fundamental step in securing each router is to enable only the capabilities required for operation.</t>
    </r>
  </si>
  <si>
    <r>
      <rPr>
        <sz val="11"/>
        <color rgb="FF000000"/>
        <rFont val="Calibri"/>
      </rPr>
      <t>Review the configuration to verify that non-essential services are not enabled, if these services are enabled, this is a finding:</t>
    </r>
    <r>
      <rPr>
        <sz val="11"/>
        <color rgb="FF000000"/>
        <rFont val="Calibri"/>
      </rPr>
      <t xml:space="preserve">
</t>
    </r>
    <r>
      <rPr>
        <sz val="11"/>
        <color rgb="FF000000"/>
        <rFont val="Calibri"/>
      </rPr>
      <t>[HP] display ftp-server</t>
    </r>
    <r>
      <rPr>
        <sz val="11"/>
        <color rgb="FF000000"/>
        <rFont val="Calibri"/>
      </rPr>
      <t xml:space="preserve">
</t>
    </r>
    <r>
      <rPr>
        <sz val="11"/>
        <color rgb="FF000000"/>
        <rFont val="Calibri"/>
      </rPr>
      <t>FTP is not configured.</t>
    </r>
    <r>
      <rPr>
        <sz val="11"/>
        <color rgb="FF000000"/>
        <rFont val="Calibri"/>
      </rPr>
      <t xml:space="preserve">
</t>
    </r>
    <r>
      <rPr>
        <sz val="11"/>
        <color rgb="FF000000"/>
        <rFont val="Calibri"/>
      </rPr>
      <t>[HP] display current-configuration | include telnet</t>
    </r>
    <r>
      <rPr>
        <sz val="11"/>
        <color rgb="FF000000"/>
        <rFont val="Calibri"/>
      </rPr>
      <t xml:space="preserve">
</t>
    </r>
    <r>
      <rPr>
        <sz val="11"/>
        <color rgb="FF000000"/>
        <rFont val="Calibri"/>
      </rPr>
      <t>Note: When Telnet server is enabled, the output for this command is telnet server enable.</t>
    </r>
  </si>
  <si>
    <t>V-66109</t>
  </si>
  <si>
    <r>
      <rPr>
        <sz val="11"/>
        <rFont val="Calibri"/>
      </rPr>
      <t>The HP FlexFabric Switch must enable neighbor authentication for all control plane protocols.</t>
    </r>
  </si>
  <si>
    <r>
      <rPr>
        <sz val="11"/>
        <color rgb="FF000000"/>
        <rFont val="Calibri"/>
      </rPr>
      <t>The following example shows how to configure the network device to authenticate OSPF and OSPFv3 packets with its peers.</t>
    </r>
    <r>
      <rPr>
        <sz val="11"/>
        <color rgb="FF000000"/>
        <rFont val="Calibri"/>
      </rPr>
      <t xml:space="preserve">
</t>
    </r>
    <r>
      <rPr>
        <sz val="11"/>
        <color rgb="FF000000"/>
        <rFont val="Calibri"/>
      </rPr>
      <t>OSPF configuration:</t>
    </r>
    <r>
      <rPr>
        <sz val="11"/>
        <color rgb="FF000000"/>
        <rFont val="Calibri"/>
      </rPr>
      <t xml:space="preserve">
</t>
    </r>
    <r>
      <rPr>
        <sz val="11"/>
        <color rgb="FF000000"/>
        <rFont val="Calibri"/>
      </rPr>
      <t>[HP] ospf 200</t>
    </r>
    <r>
      <rPr>
        <sz val="11"/>
        <color rgb="FF000000"/>
        <rFont val="Calibri"/>
      </rPr>
      <t xml:space="preserve">
</t>
    </r>
    <r>
      <rPr>
        <sz val="11"/>
        <color rgb="FF000000"/>
        <rFont val="Calibri"/>
      </rPr>
      <t>[HP-ospf-200] area 0.0.0.0</t>
    </r>
    <r>
      <rPr>
        <sz val="11"/>
        <color rgb="FF000000"/>
        <rFont val="Calibri"/>
      </rPr>
      <t xml:space="preserve">
</t>
    </r>
    <r>
      <rPr>
        <sz val="11"/>
        <color rgb="FF000000"/>
        <rFont val="Calibri"/>
      </rPr>
      <t>[HP-ospf-200-area-0.0.0.0] authentication-mode md5 1 cipher *************</t>
    </r>
    <r>
      <rPr>
        <sz val="11"/>
        <color rgb="FF000000"/>
        <rFont val="Calibri"/>
      </rPr>
      <t xml:space="preserve">
</t>
    </r>
    <r>
      <rPr>
        <sz val="11"/>
        <color rgb="FF000000"/>
        <rFont val="Calibri"/>
      </rPr>
      <t>[HP-ospf-200-area-0.0.0.0] network 201.6.1.60 0.0.0.3</t>
    </r>
    <r>
      <rPr>
        <sz val="11"/>
        <color rgb="FF000000"/>
        <rFont val="Calibri"/>
      </rPr>
      <t xml:space="preserve">
</t>
    </r>
    <r>
      <rPr>
        <sz val="11"/>
        <color rgb="FF000000"/>
        <rFont val="Calibri"/>
      </rPr>
      <t>OSPFv3 Configuration</t>
    </r>
    <r>
      <rPr>
        <sz val="11"/>
        <color rgb="FF000000"/>
        <rFont val="Calibri"/>
      </rPr>
      <t xml:space="preserve">
</t>
    </r>
    <r>
      <rPr>
        <sz val="11"/>
        <color rgb="FF000000"/>
        <rFont val="Calibri"/>
      </rPr>
      <t>[HP] ospfv3 200</t>
    </r>
    <r>
      <rPr>
        <sz val="11"/>
        <color rgb="FF000000"/>
        <rFont val="Calibri"/>
      </rPr>
      <t xml:space="preserve">
</t>
    </r>
    <r>
      <rPr>
        <sz val="11"/>
        <color rgb="FF000000"/>
        <rFont val="Calibri"/>
      </rPr>
      <t>[HP-ospf-200] area 0.0.0.0</t>
    </r>
    <r>
      <rPr>
        <sz val="11"/>
        <color rgb="FF000000"/>
        <rFont val="Calibri"/>
      </rPr>
      <t xml:space="preserve">
</t>
    </r>
    <r>
      <rPr>
        <sz val="11"/>
        <color rgb="FF000000"/>
        <rFont val="Calibri"/>
      </rPr>
      <t>IPsec profile configuration for OSPFv3</t>
    </r>
    <r>
      <rPr>
        <sz val="11"/>
        <color rgb="FF000000"/>
        <rFont val="Calibri"/>
      </rPr>
      <t xml:space="preserve">
</t>
    </r>
    <r>
      <rPr>
        <sz val="11"/>
        <color rgb="FF000000"/>
        <rFont val="Calibri"/>
      </rPr>
      <t>[HP] ipsec profile jitc manual</t>
    </r>
    <r>
      <rPr>
        <sz val="11"/>
        <color rgb="FF000000"/>
        <rFont val="Calibri"/>
      </rPr>
      <t xml:space="preserve">
</t>
    </r>
    <r>
      <rPr>
        <sz val="11"/>
        <color rgb="FF000000"/>
        <rFont val="Calibri"/>
      </rPr>
      <t>[HP--ipsec-profile-manual-jitc] transform-set jitcipsecprop</t>
    </r>
    <r>
      <rPr>
        <sz val="11"/>
        <color rgb="FF000000"/>
        <rFont val="Calibri"/>
      </rPr>
      <t xml:space="preserve">
</t>
    </r>
    <r>
      <rPr>
        <sz val="11"/>
        <color rgb="FF000000"/>
        <rFont val="Calibri"/>
      </rPr>
      <t>[HP--ipsec-profile-manual-jitc] sa spi inbound esp 256</t>
    </r>
    <r>
      <rPr>
        <sz val="11"/>
        <color rgb="FF000000"/>
        <rFont val="Calibri"/>
      </rPr>
      <t xml:space="preserve">
</t>
    </r>
    <r>
      <rPr>
        <sz val="11"/>
        <color rgb="FF000000"/>
        <rFont val="Calibri"/>
      </rPr>
      <t>[HP--ipsec-profile-manual-jitc] sa string-key inbound esp simple 2!HPAdmin123123</t>
    </r>
    <r>
      <rPr>
        <sz val="11"/>
        <color rgb="FF000000"/>
        <rFont val="Calibri"/>
      </rPr>
      <t xml:space="preserve">
</t>
    </r>
    <r>
      <rPr>
        <sz val="11"/>
        <color rgb="FF000000"/>
        <rFont val="Calibri"/>
      </rPr>
      <t>[HP--ipsec-profile-manual-jitc] sa spi outbound esp 256</t>
    </r>
    <r>
      <rPr>
        <sz val="11"/>
        <color rgb="FF000000"/>
        <rFont val="Calibri"/>
      </rPr>
      <t xml:space="preserve">
</t>
    </r>
    <r>
      <rPr>
        <sz val="11"/>
        <color rgb="FF000000"/>
        <rFont val="Calibri"/>
      </rPr>
      <t>[HP--ipsec-profile-manual-jitc] sa string-key outbound esp simple 2!HPAdmin123123</t>
    </r>
    <r>
      <rPr>
        <sz val="11"/>
        <color rgb="FF000000"/>
        <rFont val="Calibri"/>
      </rPr>
      <t xml:space="preserve">
</t>
    </r>
    <r>
      <rPr>
        <sz val="11"/>
        <color rgb="FF000000"/>
        <rFont val="Calibri"/>
      </rPr>
      <t>Interface configuration</t>
    </r>
    <r>
      <rPr>
        <sz val="11"/>
        <color rgb="FF000000"/>
        <rFont val="Calibri"/>
      </rPr>
      <t xml:space="preserve">
</t>
    </r>
    <r>
      <rPr>
        <sz val="11"/>
        <color rgb="FF000000"/>
        <rFont val="Calibri"/>
      </rPr>
      <t>interface GigabitEthernet0/0</t>
    </r>
    <r>
      <rPr>
        <sz val="11"/>
        <color rgb="FF000000"/>
        <rFont val="Calibri"/>
      </rPr>
      <t xml:space="preserve">
</t>
    </r>
    <r>
      <rPr>
        <sz val="11"/>
        <color rgb="FF000000"/>
        <rFont val="Calibri"/>
      </rPr>
      <t xml:space="preserve"> port link-mode route</t>
    </r>
    <r>
      <rPr>
        <sz val="11"/>
        <color rgb="FF000000"/>
        <rFont val="Calibri"/>
      </rPr>
      <t xml:space="preserve">
</t>
    </r>
    <r>
      <rPr>
        <sz val="11"/>
        <color rgb="FF000000"/>
        <rFont val="Calibri"/>
      </rPr>
      <t xml:space="preserve"> description R1 ACTIVE</t>
    </r>
    <r>
      <rPr>
        <sz val="11"/>
        <color rgb="FF000000"/>
        <rFont val="Calibri"/>
      </rPr>
      <t xml:space="preserve">
</t>
    </r>
    <r>
      <rPr>
        <sz val="11"/>
        <color rgb="FF000000"/>
        <rFont val="Calibri"/>
      </rPr>
      <t xml:space="preserve"> combo enable copper</t>
    </r>
    <r>
      <rPr>
        <sz val="11"/>
        <color rgb="FF000000"/>
        <rFont val="Calibri"/>
      </rPr>
      <t xml:space="preserve">
</t>
    </r>
    <r>
      <rPr>
        <sz val="11"/>
        <color rgb="FF000000"/>
        <rFont val="Calibri"/>
      </rPr>
      <t xml:space="preserve"> ip address 201.6.1.62 255.255.255.252</t>
    </r>
    <r>
      <rPr>
        <sz val="11"/>
        <color rgb="FF000000"/>
        <rFont val="Calibri"/>
      </rPr>
      <t xml:space="preserve">
</t>
    </r>
    <r>
      <rPr>
        <sz val="11"/>
        <color rgb="FF000000"/>
        <rFont val="Calibri"/>
      </rPr>
      <t xml:space="preserve"> ospf authentication-mode md5 1 cipher $c$3$6v1tbSQA2aWAzrgzm36LZrBbmS+jUeg=</t>
    </r>
    <r>
      <rPr>
        <sz val="11"/>
        <color rgb="FF000000"/>
        <rFont val="Calibri"/>
      </rPr>
      <t xml:space="preserve">
</t>
    </r>
    <r>
      <rPr>
        <sz val="11"/>
        <color rgb="FF000000"/>
        <rFont val="Calibri"/>
      </rPr>
      <t xml:space="preserve"> ospfv3 200 area 0.0.0.0</t>
    </r>
    <r>
      <rPr>
        <sz val="11"/>
        <color rgb="FF000000"/>
        <rFont val="Calibri"/>
      </rPr>
      <t xml:space="preserve">
</t>
    </r>
    <r>
      <rPr>
        <sz val="11"/>
        <color rgb="FF000000"/>
        <rFont val="Calibri"/>
      </rPr>
      <t xml:space="preserve"> ospfv3 ipsec-profile jitc</t>
    </r>
    <r>
      <rPr>
        <sz val="11"/>
        <color rgb="FF000000"/>
        <rFont val="Calibri"/>
      </rPr>
      <t xml:space="preserve">
</t>
    </r>
    <r>
      <rPr>
        <sz val="11"/>
        <color rgb="FF000000"/>
        <rFont val="Calibri"/>
      </rPr>
      <t xml:space="preserve"> ipv6 address 2115:B:1::3E/126</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</si>
  <si>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merely used to disrupt the network's ability to communicate with other networks. This is known as a "traffic attraction attack" and is prevented by configuring neighbor router authentication for routing updates.</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</si>
  <si>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HP FlexFabric Switch configuration; for every protocol that affects the routing or forwarding tables (where information is exchanged between neighbors), verify that neighbor HP FlexFabric Switch authentication is enabled.</t>
    </r>
    <r>
      <rPr>
        <sz val="11"/>
        <color rgb="FF000000"/>
        <rFont val="Calibri"/>
      </rPr>
      <t xml:space="preserve">
</t>
    </r>
    <r>
      <rPr>
        <sz val="11"/>
        <color rgb="FF000000"/>
        <rFont val="Calibri"/>
      </rPr>
      <t>If neighbor authentication for all router control plane protocols is not configured, this is a finding.</t>
    </r>
    <r>
      <rPr>
        <sz val="11"/>
        <color rgb="FF000000"/>
        <rFont val="Calibri"/>
      </rPr>
      <t xml:space="preserve">
</t>
    </r>
    <r>
      <rPr>
        <sz val="11"/>
        <color rgb="FF000000"/>
        <rFont val="Calibri"/>
      </rPr>
      <t>The information below shows OSPF and OSPFv3 authentication is enabled on interface gigabit ethernet 0/0</t>
    </r>
    <r>
      <rPr>
        <sz val="11"/>
        <color rgb="FF000000"/>
        <rFont val="Calibri"/>
      </rPr>
      <t xml:space="preserve">
</t>
    </r>
    <r>
      <rPr>
        <sz val="11"/>
        <color rgb="FF000000"/>
        <rFont val="Calibri"/>
      </rPr>
      <t>[HP] display current-configuration interface GigabitEthernet 0/0</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GigabitEthernet0/0</t>
    </r>
    <r>
      <rPr>
        <sz val="11"/>
        <color rgb="FF000000"/>
        <rFont val="Calibri"/>
      </rPr>
      <t xml:space="preserve">
</t>
    </r>
    <r>
      <rPr>
        <sz val="11"/>
        <color rgb="FF000000"/>
        <rFont val="Calibri"/>
      </rPr>
      <t xml:space="preserve"> port link-mode route</t>
    </r>
    <r>
      <rPr>
        <sz val="11"/>
        <color rgb="FF000000"/>
        <rFont val="Calibri"/>
      </rPr>
      <t xml:space="preserve">
</t>
    </r>
    <r>
      <rPr>
        <sz val="11"/>
        <color rgb="FF000000"/>
        <rFont val="Calibri"/>
      </rPr>
      <t xml:space="preserve"> description R1 ACTIVE</t>
    </r>
    <r>
      <rPr>
        <sz val="11"/>
        <color rgb="FF000000"/>
        <rFont val="Calibri"/>
      </rPr>
      <t xml:space="preserve">
</t>
    </r>
    <r>
      <rPr>
        <sz val="11"/>
        <color rgb="FF000000"/>
        <rFont val="Calibri"/>
      </rPr>
      <t xml:space="preserve"> combo enable copper</t>
    </r>
    <r>
      <rPr>
        <sz val="11"/>
        <color rgb="FF000000"/>
        <rFont val="Calibri"/>
      </rPr>
      <t xml:space="preserve">
</t>
    </r>
    <r>
      <rPr>
        <sz val="11"/>
        <color rgb="FF000000"/>
        <rFont val="Calibri"/>
      </rPr>
      <t xml:space="preserve"> ip address 201.6.1.62 255.255.255.252</t>
    </r>
    <r>
      <rPr>
        <sz val="11"/>
        <color rgb="FF000000"/>
        <rFont val="Calibri"/>
      </rPr>
      <t xml:space="preserve">
</t>
    </r>
    <r>
      <rPr>
        <sz val="11"/>
        <color rgb="FF000000"/>
        <rFont val="Calibri"/>
      </rPr>
      <t xml:space="preserve"> ospf authentication-mode md5 1 cipher **********</t>
    </r>
    <r>
      <rPr>
        <sz val="11"/>
        <color rgb="FF000000"/>
        <rFont val="Calibri"/>
      </rPr>
      <t xml:space="preserve">
</t>
    </r>
    <r>
      <rPr>
        <sz val="11"/>
        <color rgb="FF000000"/>
        <rFont val="Calibri"/>
      </rPr>
      <t xml:space="preserve"> ospfv3 200 area 0.0.0.0</t>
    </r>
    <r>
      <rPr>
        <sz val="11"/>
        <color rgb="FF000000"/>
        <rFont val="Calibri"/>
      </rPr>
      <t xml:space="preserve">
</t>
    </r>
    <r>
      <rPr>
        <sz val="11"/>
        <color rgb="FF000000"/>
        <rFont val="Calibri"/>
      </rPr>
      <t xml:space="preserve"> ospfv3 ipsec-profile jitc</t>
    </r>
    <r>
      <rPr>
        <sz val="11"/>
        <color rgb="FF000000"/>
        <rFont val="Calibri"/>
      </rPr>
      <t xml:space="preserve">
</t>
    </r>
    <r>
      <rPr>
        <sz val="11"/>
        <color rgb="FF000000"/>
        <rFont val="Calibri"/>
      </rPr>
      <t xml:space="preserve"> ipv6 address 2115:B:1::3E/126</t>
    </r>
  </si>
  <si>
    <t>V-66111</t>
  </si>
  <si>
    <r>
      <rPr>
        <sz val="11"/>
        <rFont val="Calibri"/>
      </rPr>
      <t>The HP FlexFabric Switch must encrypt all methods of configured authentication for routing protocols.</t>
    </r>
  </si>
  <si>
    <r>
      <rPr>
        <sz val="11"/>
        <color rgb="FF000000"/>
        <rFont val="Calibri"/>
      </rPr>
      <t>Configure the HP FlexFabric Switch to authenticate OSPFv3 packets:</t>
    </r>
    <r>
      <rPr>
        <sz val="11"/>
        <color rgb="FF000000"/>
        <rFont val="Calibri"/>
      </rPr>
      <t xml:space="preserve">
</t>
    </r>
    <r>
      <rPr>
        <sz val="11"/>
        <color rgb="FF000000"/>
        <rFont val="Calibri"/>
      </rPr>
      <t>[HP]ipsec transform-set jitcipsecprop</t>
    </r>
    <r>
      <rPr>
        <sz val="11"/>
        <color rgb="FF000000"/>
        <rFont val="Calibri"/>
      </rPr>
      <t xml:space="preserve">
</t>
    </r>
    <r>
      <rPr>
        <sz val="11"/>
        <color rgb="FF000000"/>
        <rFont val="Calibri"/>
      </rPr>
      <t xml:space="preserve">[HP-ipsec-transform-set-jitcipsecprop] </t>
    </r>
    <r>
      <rPr>
        <sz val="11"/>
        <color rgb="FF000000"/>
        <rFont val="Calibri"/>
      </rPr>
      <t xml:space="preserve">
</t>
    </r>
    <r>
      <rPr>
        <sz val="11"/>
        <color rgb="FF000000"/>
        <rFont val="Calibri"/>
      </rPr>
      <t>[HP-ipsec-transform-set-jitcipsecprop] ipsec transform-set jitcipsecprop</t>
    </r>
    <r>
      <rPr>
        <sz val="11"/>
        <color rgb="FF000000"/>
        <rFont val="Calibri"/>
      </rPr>
      <t xml:space="preserve">
</t>
    </r>
    <r>
      <rPr>
        <sz val="11"/>
        <color rgb="FF000000"/>
        <rFont val="Calibri"/>
      </rPr>
      <t>[HP-ipsec-transform-set-jitcipsecprop] encapsulation-mode transport</t>
    </r>
    <r>
      <rPr>
        <sz val="11"/>
        <color rgb="FF000000"/>
        <rFont val="Calibri"/>
      </rPr>
      <t xml:space="preserve">
</t>
    </r>
    <r>
      <rPr>
        <sz val="11"/>
        <color rgb="FF000000"/>
        <rFont val="Calibri"/>
      </rPr>
      <t>[HP-ipsec-transform-set-jitcipsecprop] esp encryption-algorithm aes-cbc-256</t>
    </r>
    <r>
      <rPr>
        <sz val="11"/>
        <color rgb="FF000000"/>
        <rFont val="Calibri"/>
      </rPr>
      <t xml:space="preserve">
</t>
    </r>
    <r>
      <rPr>
        <sz val="11"/>
        <color rgb="FF000000"/>
        <rFont val="Calibri"/>
      </rPr>
      <t>[HP-ipsec-transform-set-jitcipsecprop] esp authentication-algorithm sha1</t>
    </r>
    <r>
      <rPr>
        <sz val="11"/>
        <color rgb="FF000000"/>
        <rFont val="Calibri"/>
      </rPr>
      <t xml:space="preserve">
</t>
    </r>
    <r>
      <rPr>
        <sz val="11"/>
        <color rgb="FF000000"/>
        <rFont val="Calibri"/>
      </rPr>
      <t>[HP-ipsec-transform-set-jitcipsecprop] quit</t>
    </r>
    <r>
      <rPr>
        <sz val="11"/>
        <color rgb="FF000000"/>
        <rFont val="Calibri"/>
      </rPr>
      <t xml:space="preserve">
</t>
    </r>
    <r>
      <rPr>
        <sz val="11"/>
        <color rgb="FF000000"/>
        <rFont val="Calibri"/>
      </rPr>
      <t>[HP] ipsec profile jitc manual</t>
    </r>
    <r>
      <rPr>
        <sz val="11"/>
        <color rgb="FF000000"/>
        <rFont val="Calibri"/>
      </rPr>
      <t xml:space="preserve">
</t>
    </r>
    <r>
      <rPr>
        <sz val="11"/>
        <color rgb="FF000000"/>
        <rFont val="Calibri"/>
      </rPr>
      <t>[HP-ipsec-profile-manual-jitc]</t>
    </r>
    <r>
      <rPr>
        <sz val="11"/>
        <color rgb="FF000000"/>
        <rFont val="Calibri"/>
      </rPr>
      <t xml:space="preserve">
</t>
    </r>
    <r>
      <rPr>
        <sz val="11"/>
        <color rgb="FF000000"/>
        <rFont val="Calibri"/>
      </rPr>
      <t>[HP-ipsec-profile-manual-jitc] ipsec profile jitc manual</t>
    </r>
    <r>
      <rPr>
        <sz val="11"/>
        <color rgb="FF000000"/>
        <rFont val="Calibri"/>
      </rPr>
      <t xml:space="preserve">
</t>
    </r>
    <r>
      <rPr>
        <sz val="11"/>
        <color rgb="FF000000"/>
        <rFont val="Calibri"/>
      </rPr>
      <t>[HP-ipsec-profile-manual-jitc] transform-set jitcipsecprop</t>
    </r>
    <r>
      <rPr>
        <sz val="11"/>
        <color rgb="FF000000"/>
        <rFont val="Calibri"/>
      </rPr>
      <t xml:space="preserve">
</t>
    </r>
    <r>
      <rPr>
        <sz val="11"/>
        <color rgb="FF000000"/>
        <rFont val="Calibri"/>
      </rPr>
      <t>[HP-ipsec-profile-manual-jitc] sa spi inbound esp 256</t>
    </r>
    <r>
      <rPr>
        <sz val="11"/>
        <color rgb="FF000000"/>
        <rFont val="Calibri"/>
      </rPr>
      <t xml:space="preserve">
</t>
    </r>
    <r>
      <rPr>
        <sz val="11"/>
        <color rgb="FF000000"/>
        <rFont val="Calibri"/>
      </rPr>
      <t>[HP-ipsec-profile-manual-jitc] sa string-key inbound esp  simple test123</t>
    </r>
    <r>
      <rPr>
        <sz val="11"/>
        <color rgb="FF000000"/>
        <rFont val="Calibri"/>
      </rPr>
      <t xml:space="preserve">
</t>
    </r>
    <r>
      <rPr>
        <sz val="11"/>
        <color rgb="FF000000"/>
        <rFont val="Calibri"/>
      </rPr>
      <t>[HP-ipsec-profile-manual-jitc] sa spi outbound esp 256</t>
    </r>
    <r>
      <rPr>
        <sz val="11"/>
        <color rgb="FF000000"/>
        <rFont val="Calibri"/>
      </rPr>
      <t xml:space="preserve">
</t>
    </r>
    <r>
      <rPr>
        <sz val="11"/>
        <color rgb="FF000000"/>
        <rFont val="Calibri"/>
      </rPr>
      <t>[HP-ipsec-profile-manual-jitc] sa string-key outbound esp simple test123</t>
    </r>
    <r>
      <rPr>
        <sz val="11"/>
        <color rgb="FF000000"/>
        <rFont val="Calibri"/>
      </rPr>
      <t xml:space="preserve">
</t>
    </r>
    <r>
      <rPr>
        <sz val="11"/>
        <color rgb="FF000000"/>
        <rFont val="Calibri"/>
      </rPr>
      <t>[HP-ipsec-profile-manual-jitc] quit</t>
    </r>
    <r>
      <rPr>
        <sz val="11"/>
        <color rgb="FF000000"/>
        <rFont val="Calibri"/>
      </rPr>
      <t xml:space="preserve">
</t>
    </r>
    <r>
      <rPr>
        <sz val="11"/>
        <color rgb="FF000000"/>
        <rFont val="Calibri"/>
      </rPr>
      <t xml:space="preserve">[HP] interface gigabitethernet 0/1 </t>
    </r>
    <r>
      <rPr>
        <sz val="11"/>
        <color rgb="FF000000"/>
        <rFont val="Calibri"/>
      </rPr>
      <t xml:space="preserve">
</t>
    </r>
    <r>
      <rPr>
        <sz val="11"/>
        <color rgb="FF000000"/>
        <rFont val="Calibri"/>
      </rPr>
      <t>[HP--GigabitEthernet0/1] ospfv3 ipsec-profile jitc</t>
    </r>
  </si>
  <si>
    <r>
      <rPr>
        <sz val="11"/>
        <color rgb="FF000000"/>
        <rFont val="Calibri"/>
      </rPr>
      <t xml:space="preserve">A rogue router could send a fictitious routing update to convince a site's perimeter router to send traffic to an incorrect or even a rogue destination. This diverted traffic could be analyzed to learn confidential information about the site's network, or merely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 </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</si>
  <si>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Verify the HP FlexFabric Switch configuration to ensure that it is using a NIST validated FIPS 140-2 cryptography encryption mechanism by implementing OSPFv3 with IPsec.</t>
    </r>
    <r>
      <rPr>
        <sz val="11"/>
        <color rgb="FF000000"/>
        <rFont val="Calibri"/>
      </rPr>
      <t xml:space="preserve">
</t>
    </r>
    <r>
      <rPr>
        <sz val="11"/>
        <color rgb="FF000000"/>
        <rFont val="Calibri"/>
      </rPr>
      <t>[HP] display current-configuration interface</t>
    </r>
    <r>
      <rPr>
        <sz val="11"/>
        <color rgb="FF000000"/>
        <rFont val="Calibri"/>
      </rPr>
      <t xml:space="preserve">
</t>
    </r>
    <r>
      <rPr>
        <sz val="11"/>
        <color rgb="FF000000"/>
        <rFont val="Calibri"/>
      </rPr>
      <t>interface GigabitEthernet0/0</t>
    </r>
    <r>
      <rPr>
        <sz val="11"/>
        <color rgb="FF000000"/>
        <rFont val="Calibri"/>
      </rPr>
      <t xml:space="preserve">
</t>
    </r>
    <r>
      <rPr>
        <sz val="11"/>
        <color rgb="FF000000"/>
        <rFont val="Calibri"/>
      </rPr>
      <t xml:space="preserve"> port link-mode route</t>
    </r>
    <r>
      <rPr>
        <sz val="11"/>
        <color rgb="FF000000"/>
        <rFont val="Calibri"/>
      </rPr>
      <t xml:space="preserve">
</t>
    </r>
    <r>
      <rPr>
        <sz val="11"/>
        <color rgb="FF000000"/>
        <rFont val="Calibri"/>
      </rPr>
      <t xml:space="preserve"> description R1 ACTIVE</t>
    </r>
    <r>
      <rPr>
        <sz val="11"/>
        <color rgb="FF000000"/>
        <rFont val="Calibri"/>
      </rPr>
      <t xml:space="preserve">
</t>
    </r>
    <r>
      <rPr>
        <sz val="11"/>
        <color rgb="FF000000"/>
        <rFont val="Calibri"/>
      </rPr>
      <t xml:space="preserve"> combo enable copper</t>
    </r>
    <r>
      <rPr>
        <sz val="11"/>
        <color rgb="FF000000"/>
        <rFont val="Calibri"/>
      </rPr>
      <t xml:space="preserve">
</t>
    </r>
    <r>
      <rPr>
        <sz val="11"/>
        <color rgb="FF000000"/>
        <rFont val="Calibri"/>
      </rPr>
      <t xml:space="preserve"> ospfv3 200 area 0.0.0.0</t>
    </r>
    <r>
      <rPr>
        <sz val="11"/>
        <color rgb="FF000000"/>
        <rFont val="Calibri"/>
      </rPr>
      <t xml:space="preserve">
</t>
    </r>
    <r>
      <rPr>
        <sz val="11"/>
        <color rgb="FF000000"/>
        <rFont val="Calibri"/>
      </rPr>
      <t xml:space="preserve"> ospfv3 ipsec-profile jitc</t>
    </r>
    <r>
      <rPr>
        <sz val="11"/>
        <color rgb="FF000000"/>
        <rFont val="Calibri"/>
      </rPr>
      <t xml:space="preserve">
</t>
    </r>
    <r>
      <rPr>
        <sz val="11"/>
        <color rgb="FF000000"/>
        <rFont val="Calibri"/>
      </rPr>
      <t xml:space="preserve"> ipv6 address 2115:B:1::3E/126</t>
    </r>
    <r>
      <rPr>
        <sz val="11"/>
        <color rgb="FF000000"/>
        <rFont val="Calibri"/>
      </rPr>
      <t xml:space="preserve">
</t>
    </r>
    <r>
      <rPr>
        <sz val="11"/>
        <color rgb="FF000000"/>
        <rFont val="Calibri"/>
      </rPr>
      <t>If the routing protocol authentication mechanism is not a validated FIPS 140-2 cryptography, this is a finding.</t>
    </r>
    <r>
      <rPr>
        <sz val="11"/>
        <color rgb="FF000000"/>
        <rFont val="Calibri"/>
      </rPr>
      <t xml:space="preserve">
</t>
    </r>
    <r>
      <rPr>
        <sz val="11"/>
        <color rgb="FF000000"/>
        <rFont val="Calibri"/>
      </rPr>
      <t>Note: OSPFv3 requires IPsec to enable authentication using either the IPv6 Authentication Header (AH) or the Encapsulating Security Payload (ESP) header.</t>
    </r>
  </si>
  <si>
    <t>V-66113</t>
  </si>
  <si>
    <r>
      <rPr>
        <sz val="11"/>
        <rFont val="Calibri"/>
      </rPr>
      <t>The HP FlexFabric Switch must use NIST-validated FIPS 140-2 cryptography to implement authentication encryption mechanisms for routing protocols.</t>
    </r>
  </si>
  <si>
    <r>
      <rPr>
        <sz val="11"/>
        <color rgb="FF000000"/>
        <rFont val="Calibri"/>
      </rPr>
      <t xml:space="preserve">A rogue router could send a fictitious routing update to convince a site's perimeter router to send traffic to an incorrect or even a rogue destination. This diverted traffic could be analyzed to learn confidential information about the site's network, or merely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 </t>
    </r>
    <r>
      <rPr>
        <sz val="11"/>
        <color rgb="FF000000"/>
        <rFont val="Calibri"/>
      </rPr>
      <t xml:space="preserve">
</t>
    </r>
    <r>
      <rPr>
        <sz val="11"/>
        <color rgb="FF000000"/>
        <rFont val="Calibri"/>
      </rPr>
      <t>Since MD5 is vulnerable to "birthday" attacks and may be compromised, routing protocol authentication must use FIPS 140-2 validated algorithms and modules to encrypt the authentication key. 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</si>
  <si>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t>V-66115</t>
  </si>
  <si>
    <r>
      <rPr>
        <sz val="11"/>
        <rFont val="Calibri"/>
      </rPr>
      <t>The HP FlexFabric Switch must enforce that Interior Gateway Protocol (IGP) instances configured on the out-of-band management gateway only peer with their own routing domain.</t>
    </r>
  </si>
  <si>
    <r>
      <rPr>
        <sz val="11"/>
        <color rgb="FF000000"/>
        <rFont val="Calibri"/>
      </rPr>
      <t>If OSPF is used for the management network, configure the management interface to belong to a different OSPF instance than the production network.</t>
    </r>
  </si>
  <si>
    <r>
      <rPr>
        <sz val="11"/>
        <color rgb="FF000000"/>
        <rFont val="Calibri"/>
      </rPr>
      <t>If the gateway router is not a dedicated device for the out-of-band management network, implementation of several safeguards for containment of management and production traffic boundaries must occur. Since the managed and management network are separate routing domains, configuration of separate Interior Gateway Protocol routing instances is critical on the router to segregate traffic from each network.</t>
    </r>
  </si>
  <si>
    <r>
      <rPr>
        <sz val="11"/>
        <color rgb="FF000000"/>
        <rFont val="Calibri"/>
      </rPr>
      <t>Review the configuration to verify the management interface belongs to a different OSPF instance (process) than the production network. If the management interface does not belong to a different OSPF instance, this is a finding.</t>
    </r>
  </si>
  <si>
    <t>V-66117</t>
  </si>
  <si>
    <r>
      <rPr>
        <sz val="11"/>
        <rFont val="Calibri"/>
      </rPr>
      <t>The HP FlexFabric Switch must enforce that the managed network domain and the management network domain are separate routing domains and the Interior Gateway Protocol (IGP) instances are not redistributed or advertised to each other.</t>
    </r>
  </si>
  <si>
    <r>
      <rPr>
        <sz val="11"/>
        <color rgb="FF000000"/>
        <rFont val="Calibri"/>
      </rPr>
      <t xml:space="preserve">If the gateway router is not a dedicated device for the out-of-band management network, several safeguards must be implemented for containment of management and production traffic boundaries, otherwise, it is possible that management traffic will not be separated from production traffic. </t>
    </r>
    <r>
      <rPr>
        <sz val="11"/>
        <color rgb="FF000000"/>
        <rFont val="Calibri"/>
      </rPr>
      <t xml:space="preserve">
</t>
    </r>
    <r>
      <rPr>
        <sz val="11"/>
        <color rgb="FF000000"/>
        <rFont val="Calibri"/>
      </rPr>
      <t>Since the managed network and the management network are separate routing domains, separate Interior Gateway Protocol routing instances must be configured on the router, one for the managed network and one for the out-of-band management network. In addition, the routes from the two domains must not be redistributed to each other.</t>
    </r>
  </si>
  <si>
    <t>V-66119</t>
  </si>
  <si>
    <r>
      <rPr>
        <sz val="11"/>
        <rFont val="Calibri"/>
      </rPr>
      <t>The HP FlexFabric Switch must enforce that any interface used for out-of-band management traffic is configured to be passive for the Interior Gateway Protocol (IGP) that is utilized on that management interface.</t>
    </r>
  </si>
  <si>
    <r>
      <rPr>
        <sz val="11"/>
        <color rgb="FF000000"/>
        <rFont val="Calibri"/>
      </rPr>
      <t>If OSPF is used for the management network, configure the OOBM interface to belong to a different OSPF instance than the production network.</t>
    </r>
  </si>
  <si>
    <r>
      <rPr>
        <sz val="11"/>
        <color rgb="FF000000"/>
        <rFont val="Calibri"/>
      </rPr>
      <t>The out-of-band management access switch will connect to the management interface of the managed network elements. The management interface can be a true out-of-band management interface or a standard interface functioning as the management interface. In either case, the management interface of the managed network element will directly connect to the out-of-band management network.</t>
    </r>
    <r>
      <rPr>
        <sz val="11"/>
        <color rgb="FF000000"/>
        <rFont val="Calibri"/>
      </rPr>
      <t xml:space="preserve">
</t>
    </r>
    <r>
      <rPr>
        <sz val="11"/>
        <color rgb="FF000000"/>
        <rFont val="Calibri"/>
      </rPr>
      <t>An out-of-band management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out-of-band management port, the interface functioning as the management interface must be configured so that management traffic, both data plane and control plane, does not leak into the managed network and that production traffic does not leak into the management network.</t>
    </r>
  </si>
  <si>
    <r>
      <rPr>
        <sz val="11"/>
        <color rgb="FF000000"/>
        <rFont val="Calibri"/>
      </rPr>
      <t>Review the configuration to verify the OOBM  interface belongs to a different OSPF instance (process) than the production network. If the management interface does not belong to a different OSPF instance, this is a finding.</t>
    </r>
    <r>
      <rPr>
        <sz val="11"/>
        <color rgb="FF000000"/>
        <rFont val="Calibri"/>
      </rPr>
      <t xml:space="preserve">
</t>
    </r>
    <r>
      <rPr>
        <sz val="11"/>
        <color rgb="FF000000"/>
        <rFont val="Calibri"/>
      </rPr>
      <t>Note: By default an OOBM interface is passive to a routing protocol.</t>
    </r>
  </si>
  <si>
    <t>V-66121</t>
  </si>
  <si>
    <r>
      <rPr>
        <sz val="11"/>
        <rFont val="Calibri"/>
      </rPr>
      <t>The HP FlexFabric Switch must be configured to restrict it from accepting outbound IP packets that contain an illegitimate address in the source address field via egress filter or by enabling Unicast Reverse Path Forwarding.</t>
    </r>
  </si>
  <si>
    <r>
      <rPr>
        <sz val="11"/>
        <color rgb="FF000000"/>
        <rFont val="Calibri"/>
      </rPr>
      <t>Configure the global command  ip urpf strict on the switch.</t>
    </r>
  </si>
  <si>
    <r>
      <rPr>
        <sz val="11"/>
        <color rgb="FF000000"/>
        <rFont val="Calibri"/>
      </rPr>
      <t>A compromised host in an enclave can be used by a malicious actor as a platform to launch cyber attacks on third parties. This is a common practice in "botnets", which are a collection of compromised computers using malware to attack (usually DDoS) other computers or networks. DDoS attacks frequently leverage IP source address spoofing, in which packets with false source IP addresses send traffic to multiple hosts, which then send return traffic to the hosts with the IP addresses that were forged. This can generate significant, even massive, amounts of traffic. Therefore, protection measures to counteract IP source address spoofing must be taken.</t>
    </r>
    <r>
      <rPr>
        <sz val="11"/>
        <color rgb="FF000000"/>
        <rFont val="Calibri"/>
      </rPr>
      <t xml:space="preserve">
</t>
    </r>
    <r>
      <rPr>
        <sz val="11"/>
        <color rgb="FF000000"/>
        <rFont val="Calibri"/>
      </rPr>
      <t>The router must not accept any outbound IP packets that contain an illegitimate address in the source address field by enabling Unicast Reverse Path Forwarding (uRPF) strict mode or by implementing an egress ACL. Unicast Reverse Path Forwarding (uRPF) provides an IP address spoof protection capability. When uRPF is enabled in strict mode, the packet must be received on the interface that the device would use to forward the return packet.</t>
    </r>
  </si>
  <si>
    <r>
      <rPr>
        <sz val="11"/>
        <color rgb="FF000000"/>
        <rFont val="Calibri"/>
      </rPr>
      <t>Display the switch configuration to verify that either the command ip urpf strict has been configured or an egress filter has been configured on all internal-facing interfaces to drop all outbound packets with an illegitimate source address.</t>
    </r>
    <r>
      <rPr>
        <sz val="11"/>
        <color rgb="FF000000"/>
        <rFont val="Calibri"/>
      </rPr>
      <t xml:space="preserve">
</t>
    </r>
    <r>
      <rPr>
        <sz val="11"/>
        <color rgb="FF000000"/>
        <rFont val="Calibri"/>
      </rPr>
      <t>If uRPF or an egress filter to restrict the switch from accepting outbound IP packets that contain an illegitimate address in the source address field has not been configured on all internal-facing interfaces, this is a finding.</t>
    </r>
  </si>
  <si>
    <t>V-66123</t>
  </si>
  <si>
    <r>
      <rPr>
        <sz val="11"/>
        <color rgb="FF000000"/>
        <rFont val="Calibri"/>
      </rPr>
      <t>Implement a mechanism for traffic prioritization and bandwidth reservation. This mechanism must enforce the traffic priorities specified by the Combatant Commanders/Services/Agencies.</t>
    </r>
    <r>
      <rPr>
        <sz val="11"/>
        <color rgb="FF000000"/>
        <rFont val="Calibri"/>
      </rPr>
      <t xml:space="preserve">
</t>
    </r>
    <r>
      <rPr>
        <sz val="11"/>
        <color rgb="FF000000"/>
        <rFont val="Calibri"/>
      </rPr>
      <t>traffic classifier VOICE operator or</t>
    </r>
    <r>
      <rPr>
        <sz val="11"/>
        <color rgb="FF000000"/>
        <rFont val="Calibri"/>
      </rPr>
      <t xml:space="preserve">
</t>
    </r>
    <r>
      <rPr>
        <sz val="11"/>
        <color rgb="FF000000"/>
        <rFont val="Calibri"/>
      </rPr>
      <t xml:space="preserve"> if-match dscp 49</t>
    </r>
    <r>
      <rPr>
        <sz val="11"/>
        <color rgb="FF000000"/>
        <rFont val="Calibri"/>
      </rPr>
      <t xml:space="preserve">
</t>
    </r>
    <r>
      <rPr>
        <sz val="11"/>
        <color rgb="FF000000"/>
        <rFont val="Calibri"/>
      </rPr>
      <t>#</t>
    </r>
    <r>
      <rPr>
        <sz val="11"/>
        <color rgb="FF000000"/>
        <rFont val="Calibri"/>
      </rPr>
      <t xml:space="preserve">
</t>
    </r>
    <r>
      <rPr>
        <sz val="11"/>
        <color rgb="FF000000"/>
        <rFont val="Calibri"/>
      </rPr>
      <t>traffic behavior VOICE-2M-SERIAL</t>
    </r>
    <r>
      <rPr>
        <sz val="11"/>
        <color rgb="FF000000"/>
        <rFont val="Calibri"/>
      </rPr>
      <t xml:space="preserve">
</t>
    </r>
    <r>
      <rPr>
        <sz val="11"/>
        <color rgb="FF000000"/>
        <rFont val="Calibri"/>
      </rPr>
      <t xml:space="preserve"> traffic-policy NEST_EF</t>
    </r>
    <r>
      <rPr>
        <sz val="11"/>
        <color rgb="FF000000"/>
        <rFont val="Calibri"/>
      </rPr>
      <t xml:space="preserve">
</t>
    </r>
    <r>
      <rPr>
        <sz val="11"/>
        <color rgb="FF000000"/>
        <rFont val="Calibri"/>
      </rPr>
      <t xml:space="preserve"> gts cir 441 cbs 2757 ebs 0 queue-length 50</t>
    </r>
    <r>
      <rPr>
        <sz val="11"/>
        <color rgb="FF000000"/>
        <rFont val="Calibri"/>
      </rPr>
      <t xml:space="preserve">
</t>
    </r>
    <r>
      <rPr>
        <sz val="11"/>
        <color rgb="FF000000"/>
        <rFont val="Calibri"/>
      </rPr>
      <t xml:space="preserve"> queue ef bandwidth pct 25 cbs-ratio 25</t>
    </r>
    <r>
      <rPr>
        <sz val="11"/>
        <color rgb="FF000000"/>
        <rFont val="Calibri"/>
      </rPr>
      <t xml:space="preserve">
</t>
    </r>
    <r>
      <rPr>
        <sz val="11"/>
        <color rgb="FF000000"/>
        <rFont val="Calibri"/>
      </rPr>
      <t>#</t>
    </r>
    <r>
      <rPr>
        <sz val="11"/>
        <color rgb="FF000000"/>
        <rFont val="Calibri"/>
      </rPr>
      <t xml:space="preserve">
</t>
    </r>
    <r>
      <rPr>
        <sz val="11"/>
        <color rgb="FF000000"/>
        <rFont val="Calibri"/>
      </rPr>
      <t>traffic classifier VIDEO operator or</t>
    </r>
    <r>
      <rPr>
        <sz val="11"/>
        <color rgb="FF000000"/>
        <rFont val="Calibri"/>
      </rPr>
      <t xml:space="preserve">
</t>
    </r>
    <r>
      <rPr>
        <sz val="11"/>
        <color rgb="FF000000"/>
        <rFont val="Calibri"/>
      </rPr>
      <t xml:space="preserve"> if-matdscp 39</t>
    </r>
    <r>
      <rPr>
        <sz val="11"/>
        <color rgb="FF000000"/>
        <rFont val="Calibri"/>
      </rPr>
      <t xml:space="preserve">
</t>
    </r>
    <r>
      <rPr>
        <sz val="11"/>
        <color rgb="FF000000"/>
        <rFont val="Calibri"/>
      </rPr>
      <t>#</t>
    </r>
    <r>
      <rPr>
        <sz val="11"/>
        <color rgb="FF000000"/>
        <rFont val="Calibri"/>
      </rPr>
      <t xml:space="preserve">
</t>
    </r>
    <r>
      <rPr>
        <sz val="11"/>
        <color rgb="FF000000"/>
        <rFont val="Calibri"/>
      </rPr>
      <t>traffic behavior VIDEO-2M-SERIAL</t>
    </r>
    <r>
      <rPr>
        <sz val="11"/>
        <color rgb="FF000000"/>
        <rFont val="Calibri"/>
      </rPr>
      <t xml:space="preserve">
</t>
    </r>
    <r>
      <rPr>
        <sz val="11"/>
        <color rgb="FF000000"/>
        <rFont val="Calibri"/>
      </rPr>
      <t xml:space="preserve"> traffic-policy NEST_AF</t>
    </r>
    <r>
      <rPr>
        <sz val="11"/>
        <color rgb="FF000000"/>
        <rFont val="Calibri"/>
      </rPr>
      <t xml:space="preserve">
</t>
    </r>
    <r>
      <rPr>
        <sz val="11"/>
        <color rgb="FF000000"/>
        <rFont val="Calibri"/>
      </rPr>
      <t xml:space="preserve"> gts cir 301 cbs 1882 ebs 0 queue-length 50</t>
    </r>
    <r>
      <rPr>
        <sz val="11"/>
        <color rgb="FF000000"/>
        <rFont val="Calibri"/>
      </rPr>
      <t xml:space="preserve">
</t>
    </r>
    <r>
      <rPr>
        <sz val="11"/>
        <color rgb="FF000000"/>
        <rFont val="Calibri"/>
      </rPr>
      <t xml:space="preserve"> queue af bandwidth pct 15</t>
    </r>
    <r>
      <rPr>
        <sz val="11"/>
        <color rgb="FF000000"/>
        <rFont val="Calibri"/>
      </rPr>
      <t xml:space="preserve">
</t>
    </r>
    <r>
      <rPr>
        <sz val="11"/>
        <color rgb="FF000000"/>
        <rFont val="Calibri"/>
      </rPr>
      <t>#</t>
    </r>
    <r>
      <rPr>
        <sz val="11"/>
        <color rgb="FF000000"/>
        <rFont val="Calibri"/>
      </rPr>
      <t xml:space="preserve">
</t>
    </r>
    <r>
      <rPr>
        <sz val="11"/>
        <color rgb="FF000000"/>
        <rFont val="Calibri"/>
      </rPr>
      <t>traffic classifier DATA operator or</t>
    </r>
    <r>
      <rPr>
        <sz val="11"/>
        <color rgb="FF000000"/>
        <rFont val="Calibri"/>
      </rPr>
      <t xml:space="preserve">
</t>
    </r>
    <r>
      <rPr>
        <sz val="11"/>
        <color rgb="FF000000"/>
        <rFont val="Calibri"/>
      </rPr>
      <t xml:space="preserve"> if-match dscp 11</t>
    </r>
    <r>
      <rPr>
        <sz val="11"/>
        <color rgb="FF000000"/>
        <rFont val="Calibri"/>
      </rPr>
      <t xml:space="preserve">
</t>
    </r>
    <r>
      <rPr>
        <sz val="11"/>
        <color rgb="FF000000"/>
        <rFont val="Calibri"/>
      </rPr>
      <t>#</t>
    </r>
    <r>
      <rPr>
        <sz val="11"/>
        <color rgb="FF000000"/>
        <rFont val="Calibri"/>
      </rPr>
      <t xml:space="preserve">
</t>
    </r>
    <r>
      <rPr>
        <sz val="11"/>
        <color rgb="FF000000"/>
        <rFont val="Calibri"/>
      </rPr>
      <t>traffic behavior DATA-2M-SERIAL</t>
    </r>
    <r>
      <rPr>
        <sz val="11"/>
        <color rgb="FF000000"/>
        <rFont val="Calibri"/>
      </rPr>
      <t xml:space="preserve">
</t>
    </r>
    <r>
      <rPr>
        <sz val="11"/>
        <color rgb="FF000000"/>
        <rFont val="Calibri"/>
      </rPr>
      <t xml:space="preserve"> traffic-policy NEST_AF</t>
    </r>
    <r>
      <rPr>
        <sz val="11"/>
        <color rgb="FF000000"/>
        <rFont val="Calibri"/>
      </rPr>
      <t xml:space="preserve">
</t>
    </r>
    <r>
      <rPr>
        <sz val="11"/>
        <color rgb="FF000000"/>
        <rFont val="Calibri"/>
      </rPr>
      <t xml:space="preserve"> gts cir 778 cbs 4863 ebs 0 queue-length 50</t>
    </r>
    <r>
      <rPr>
        <sz val="11"/>
        <color rgb="FF000000"/>
        <rFont val="Calibri"/>
      </rPr>
      <t xml:space="preserve">
</t>
    </r>
    <r>
      <rPr>
        <sz val="11"/>
        <color rgb="FF000000"/>
        <rFont val="Calibri"/>
      </rPr>
      <t xml:space="preserve"> queue af bandwidth pct 40</t>
    </r>
    <r>
      <rPr>
        <sz val="11"/>
        <color rgb="FF000000"/>
        <rFont val="Calibri"/>
      </rPr>
      <t xml:space="preserve">
</t>
    </r>
    <r>
      <rPr>
        <sz val="11"/>
        <color rgb="FF000000"/>
        <rFont val="Calibri"/>
      </rPr>
      <t>#</t>
    </r>
    <r>
      <rPr>
        <sz val="11"/>
        <color rgb="FF000000"/>
        <rFont val="Calibri"/>
      </rPr>
      <t xml:space="preserve">
</t>
    </r>
    <r>
      <rPr>
        <sz val="11"/>
        <color rgb="FF000000"/>
        <rFont val="Calibri"/>
      </rPr>
      <t>qos policy JITC-2M-SERIAL</t>
    </r>
    <r>
      <rPr>
        <sz val="11"/>
        <color rgb="FF000000"/>
        <rFont val="Calibri"/>
      </rPr>
      <t xml:space="preserve">
</t>
    </r>
    <r>
      <rPr>
        <sz val="11"/>
        <color rgb="FF000000"/>
        <rFont val="Calibri"/>
      </rPr>
      <t xml:space="preserve"> classifier default-class behavior be-bal</t>
    </r>
    <r>
      <rPr>
        <sz val="11"/>
        <color rgb="FF000000"/>
        <rFont val="Calibri"/>
      </rPr>
      <t xml:space="preserve">
</t>
    </r>
    <r>
      <rPr>
        <sz val="11"/>
        <color rgb="FF000000"/>
        <rFont val="Calibri"/>
      </rPr>
      <t xml:space="preserve"> classifier VOICE behavior VOICE-2M-SERIAL</t>
    </r>
    <r>
      <rPr>
        <sz val="11"/>
        <color rgb="FF000000"/>
        <rFont val="Calibri"/>
      </rPr>
      <t xml:space="preserve">
</t>
    </r>
    <r>
      <rPr>
        <sz val="11"/>
        <color rgb="FF000000"/>
        <rFont val="Calibri"/>
      </rPr>
      <t xml:space="preserve"> classifier VIDEO behavior VIDEO-2M-SERIAL</t>
    </r>
    <r>
      <rPr>
        <sz val="11"/>
        <color rgb="FF000000"/>
        <rFont val="Calibri"/>
      </rPr>
      <t xml:space="preserve">
</t>
    </r>
    <r>
      <rPr>
        <sz val="11"/>
        <color rgb="FF000000"/>
        <rFont val="Calibri"/>
      </rPr>
      <t xml:space="preserve"> classifier DATA behavior DATA-2M-SERIAL</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Serial10/0</t>
    </r>
    <r>
      <rPr>
        <sz val="11"/>
        <color rgb="FF000000"/>
        <rFont val="Calibri"/>
      </rPr>
      <t xml:space="preserve">
</t>
    </r>
    <r>
      <rPr>
        <sz val="11"/>
        <color rgb="FF000000"/>
        <rFont val="Calibri"/>
      </rPr>
      <t xml:space="preserve"> description IUT 2M-SERIAL</t>
    </r>
    <r>
      <rPr>
        <sz val="11"/>
        <color rgb="FF000000"/>
        <rFont val="Calibri"/>
      </rPr>
      <t xml:space="preserve">
</t>
    </r>
    <r>
      <rPr>
        <sz val="11"/>
        <color rgb="FF000000"/>
        <rFont val="Calibri"/>
      </rPr>
      <t xml:space="preserve"> virtualbaudrate 2048000</t>
    </r>
    <r>
      <rPr>
        <sz val="11"/>
        <color rgb="FF000000"/>
        <rFont val="Calibri"/>
      </rPr>
      <t xml:space="preserve">
</t>
    </r>
    <r>
      <rPr>
        <sz val="11"/>
        <color rgb="FF000000"/>
        <rFont val="Calibri"/>
      </rPr>
      <t xml:space="preserve"> qos reserved-bandwidth pct 100</t>
    </r>
    <r>
      <rPr>
        <sz val="11"/>
        <color rgb="FF000000"/>
        <rFont val="Calibri"/>
      </rPr>
      <t xml:space="preserve">
</t>
    </r>
    <r>
      <rPr>
        <sz val="11"/>
        <color rgb="FF000000"/>
        <rFont val="Calibri"/>
      </rPr>
      <t xml:space="preserve"> qos flow-interval 1</t>
    </r>
    <r>
      <rPr>
        <sz val="11"/>
        <color rgb="FF000000"/>
        <rFont val="Calibri"/>
      </rPr>
      <t xml:space="preserve">
</t>
    </r>
    <r>
      <rPr>
        <sz val="11"/>
        <color rgb="FF000000"/>
        <rFont val="Calibri"/>
      </rPr>
      <t xml:space="preserve"> qos apply policy JITC-2M-SERIAL outbound</t>
    </r>
    <r>
      <rPr>
        <sz val="11"/>
        <color rgb="FF000000"/>
        <rFont val="Calibri"/>
      </rPr>
      <t xml:space="preserve">
</t>
    </r>
    <r>
      <rPr>
        <sz val="11"/>
        <color rgb="FF000000"/>
        <rFont val="Calibri"/>
      </rPr>
      <t xml:space="preserve"> undo ipv6 nd ra halt</t>
    </r>
  </si>
  <si>
    <r>
      <rPr>
        <sz val="11"/>
        <color rgb="FF000000"/>
        <rFont val="Calibri"/>
      </rPr>
      <t xml:space="preserve">Denial of service is a condition when a resource is not available for legitimate users. Packet flooding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using readily available tools such as Low Orbit Ion Cannon or by botnets. </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</si>
  <si>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Interview the system administrator to determine the requirements for bandwidth and traffic prioritization. Display the HP FlexFabric Switch configuration to ensure that the HP FlexFabric Switch is configured with these requirements.</t>
    </r>
    <r>
      <rPr>
        <sz val="11"/>
        <color rgb="FF000000"/>
        <rFont val="Calibri"/>
      </rPr>
      <t xml:space="preserve">
</t>
    </r>
    <r>
      <rPr>
        <sz val="11"/>
        <color rgb="FF000000"/>
        <rFont val="Calibri"/>
      </rPr>
      <t xml:space="preserve">If excess bandwidth is not managed to limit the effects of packet flooding types of denial of service (DoS) attacks, this is a finding </t>
    </r>
    <r>
      <rPr>
        <sz val="11"/>
        <color rgb="FF000000"/>
        <rFont val="Calibri"/>
      </rPr>
      <t xml:space="preserve">
</t>
    </r>
    <r>
      <rPr>
        <sz val="11"/>
        <color rgb="FF000000"/>
        <rFont val="Calibri"/>
      </rPr>
      <t>[HP] display current interface serial10/0</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Serial10/0</t>
    </r>
    <r>
      <rPr>
        <sz val="11"/>
        <color rgb="FF000000"/>
        <rFont val="Calibri"/>
      </rPr>
      <t xml:space="preserve">
</t>
    </r>
    <r>
      <rPr>
        <sz val="11"/>
        <color rgb="FF000000"/>
        <rFont val="Calibri"/>
      </rPr>
      <t xml:space="preserve"> description IUT 2M-SERIAL</t>
    </r>
    <r>
      <rPr>
        <sz val="11"/>
        <color rgb="FF000000"/>
        <rFont val="Calibri"/>
      </rPr>
      <t xml:space="preserve">
</t>
    </r>
    <r>
      <rPr>
        <sz val="11"/>
        <color rgb="FF000000"/>
        <rFont val="Calibri"/>
      </rPr>
      <t xml:space="preserve"> virtualbaudrate 2048000</t>
    </r>
    <r>
      <rPr>
        <sz val="11"/>
        <color rgb="FF000000"/>
        <rFont val="Calibri"/>
      </rPr>
      <t xml:space="preserve">
</t>
    </r>
    <r>
      <rPr>
        <sz val="11"/>
        <color rgb="FF000000"/>
        <rFont val="Calibri"/>
      </rPr>
      <t xml:space="preserve"> qos reserved-bandwidth pct 100</t>
    </r>
    <r>
      <rPr>
        <sz val="11"/>
        <color rgb="FF000000"/>
        <rFont val="Calibri"/>
      </rPr>
      <t xml:space="preserve">
</t>
    </r>
    <r>
      <rPr>
        <sz val="11"/>
        <color rgb="FF000000"/>
        <rFont val="Calibri"/>
      </rPr>
      <t xml:space="preserve"> qos flow-interval 1</t>
    </r>
    <r>
      <rPr>
        <sz val="11"/>
        <color rgb="FF000000"/>
        <rFont val="Calibri"/>
      </rPr>
      <t xml:space="preserve">
</t>
    </r>
    <r>
      <rPr>
        <sz val="11"/>
        <color rgb="FF000000"/>
        <rFont val="Calibri"/>
      </rPr>
      <t xml:space="preserve"> qos apply policy JITC-2M-SERIAL outbound</t>
    </r>
    <r>
      <rPr>
        <sz val="11"/>
        <color rgb="FF000000"/>
        <rFont val="Calibri"/>
      </rPr>
      <t xml:space="preserve">
</t>
    </r>
    <r>
      <rPr>
        <sz val="11"/>
        <color rgb="FF000000"/>
        <rFont val="Calibri"/>
      </rPr>
      <t xml:space="preserve"> undo ipv6 nd ra halt</t>
    </r>
    <r>
      <rPr>
        <sz val="11"/>
        <color rgb="FF000000"/>
        <rFont val="Calibri"/>
      </rPr>
      <t xml:space="preserve">
</t>
    </r>
    <r>
      <rPr>
        <sz val="11"/>
        <color rgb="FF000000"/>
        <rFont val="Calibri"/>
      </rPr>
      <t>#</t>
    </r>
  </si>
  <si>
    <t>V-66125</t>
  </si>
  <si>
    <r>
      <rPr>
        <sz val="11"/>
        <rFont val="Calibri"/>
      </rPr>
      <t>The HP FlexFabric Switch must configure the maximum hop limit value to at least 32.</t>
    </r>
  </si>
  <si>
    <r>
      <rPr>
        <sz val="11"/>
        <color rgb="FF000000"/>
        <rFont val="Calibri"/>
      </rPr>
      <t xml:space="preserve">If the max hop set is not configured then use the following command to configure it:  </t>
    </r>
    <r>
      <rPr>
        <sz val="11"/>
        <color rgb="FF000000"/>
        <rFont val="Calibri"/>
      </rPr>
      <t xml:space="preserve">
</t>
    </r>
    <r>
      <rPr>
        <sz val="11"/>
        <color rgb="FF000000"/>
        <rFont val="Calibri"/>
      </rPr>
      <t>[HP] ipv6 hop-limit 255</t>
    </r>
  </si>
  <si>
    <r>
      <rPr>
        <sz val="11"/>
        <color rgb="FF000000"/>
        <rFont val="Calibri"/>
      </rPr>
      <t>The Neighbor Discovery protocol allows a hop limit value to be advertised by routers in a Router Advertisement message to be used by hosts instead of the standardized default value. If a very small value was configured and advertised to hosts on the LAN segment, communications would fail due to the hop limit reaching zero before the packets sent by a host reached their destination.</t>
    </r>
  </si>
  <si>
    <r>
      <rPr>
        <sz val="11"/>
        <color rgb="FF000000"/>
        <rFont val="Calibri"/>
      </rPr>
      <t>Review the HP FlexFabric Switch configuration to determine if the maximum hop limit has been configured.</t>
    </r>
    <r>
      <rPr>
        <sz val="11"/>
        <color rgb="FF000000"/>
        <rFont val="Calibri"/>
      </rPr>
      <t xml:space="preserve">
</t>
    </r>
    <r>
      <rPr>
        <sz val="11"/>
        <color rgb="FF000000"/>
        <rFont val="Calibri"/>
      </rPr>
      <t>If the maximum hop limit is not configured, this is a finding.</t>
    </r>
    <r>
      <rPr>
        <sz val="11"/>
        <color rgb="FF000000"/>
        <rFont val="Calibri"/>
      </rPr>
      <t xml:space="preserve">
</t>
    </r>
    <r>
      <rPr>
        <sz val="11"/>
        <color rgb="FF000000"/>
        <rFont val="Calibri"/>
      </rPr>
      <t>If it has been configured, then it must be set to at least 32; otherwise this is a finding.</t>
    </r>
    <r>
      <rPr>
        <sz val="11"/>
        <color rgb="FF000000"/>
        <rFont val="Calibri"/>
      </rPr>
      <t xml:space="preserve">
</t>
    </r>
    <r>
      <rPr>
        <sz val="11"/>
        <color rgb="FF000000"/>
        <rFont val="Calibri"/>
      </rPr>
      <t>[5900CP]display current-configuration | i hop-limit</t>
    </r>
    <r>
      <rPr>
        <sz val="11"/>
        <color rgb="FF000000"/>
        <rFont val="Calibri"/>
      </rPr>
      <t xml:space="preserve">
</t>
    </r>
    <r>
      <rPr>
        <sz val="11"/>
        <color rgb="FF000000"/>
        <rFont val="Calibri"/>
      </rPr>
      <t xml:space="preserve"> ipv6 hop-limit 255</t>
    </r>
    <r>
      <rPr>
        <sz val="11"/>
        <color rgb="FF000000"/>
        <rFont val="Calibri"/>
      </rPr>
      <t xml:space="preserve">
</t>
    </r>
    <r>
      <rPr>
        <sz val="11"/>
        <color rgb="FF000000"/>
        <rFont val="Calibri"/>
      </rPr>
      <t>Note: The default value for the maximum hop limit is 64.</t>
    </r>
  </si>
  <si>
    <t>V-66127</t>
  </si>
  <si>
    <r>
      <rPr>
        <sz val="11"/>
        <rFont val="Calibri"/>
      </rPr>
      <t>The HP FlexFabric Switch must protect against or limit the effects of denial of service (DoS) attacks by employing control plane protection.</t>
    </r>
  </si>
  <si>
    <r>
      <rPr>
        <sz val="11"/>
        <color rgb="FF000000"/>
        <rFont val="Calibri"/>
      </rPr>
      <t>1. Classify control plane traffic</t>
    </r>
    <r>
      <rPr>
        <sz val="11"/>
        <color rgb="FF000000"/>
        <rFont val="Calibri"/>
      </rPr>
      <t xml:space="preserve">
</t>
    </r>
    <r>
      <rPr>
        <sz val="11"/>
        <color rgb="FF000000"/>
        <rFont val="Calibri"/>
      </rPr>
      <t>traffic classifier Class-Control-Plane operator or  if-match control-plane protocol ospf bgp</t>
    </r>
    <r>
      <rPr>
        <sz val="11"/>
        <color rgb="FF000000"/>
        <rFont val="Calibri"/>
      </rPr>
      <t xml:space="preserve">
</t>
    </r>
    <r>
      <rPr>
        <sz val="11"/>
        <color rgb="FF000000"/>
        <rFont val="Calibri"/>
      </rPr>
      <t xml:space="preserve">2. Create policer to rate limit the control plane traffic </t>
    </r>
    <r>
      <rPr>
        <sz val="11"/>
        <color rgb="FF000000"/>
        <rFont val="Calibri"/>
      </rPr>
      <t xml:space="preserve">
</t>
    </r>
    <r>
      <rPr>
        <sz val="11"/>
        <color rgb="FF000000"/>
        <rFont val="Calibri"/>
      </rPr>
      <t>traffic behavior Police-Control-Plane  car cir nnn cbs nnnn ebs 0 green pass red discard yellow pass</t>
    </r>
    <r>
      <rPr>
        <sz val="11"/>
        <color rgb="FF000000"/>
        <rFont val="Calibri"/>
      </rPr>
      <t xml:space="preserve">
</t>
    </r>
    <r>
      <rPr>
        <sz val="11"/>
        <color rgb="FF000000"/>
        <rFont val="Calibri"/>
      </rPr>
      <t xml:space="preserve">3. Create QoS policy using the traffic classifier and traffic behavior </t>
    </r>
    <r>
      <rPr>
        <sz val="11"/>
        <color rgb="FF000000"/>
        <rFont val="Calibri"/>
      </rPr>
      <t xml:space="preserve">
</t>
    </r>
    <r>
      <rPr>
        <sz val="11"/>
        <color rgb="FF000000"/>
        <rFont val="Calibri"/>
      </rPr>
      <t>qos policy Policy-Control-Plane  classifier Class-Control-Plane behavior Police-Control-Plane</t>
    </r>
    <r>
      <rPr>
        <sz val="11"/>
        <color rgb="FF000000"/>
        <rFont val="Calibri"/>
      </rPr>
      <t xml:space="preserve">
</t>
    </r>
    <r>
      <rPr>
        <sz val="11"/>
        <color rgb="FF000000"/>
        <rFont val="Calibri"/>
      </rPr>
      <t>4. Apply the QoS policy to rate limit control-plane traffic</t>
    </r>
    <r>
      <rPr>
        <sz val="11"/>
        <color rgb="FF000000"/>
        <rFont val="Calibri"/>
      </rPr>
      <t xml:space="preserve">
</t>
    </r>
    <r>
      <rPr>
        <sz val="11"/>
        <color rgb="FF000000"/>
        <rFont val="Calibri"/>
      </rPr>
      <t>control-plane slot 1  qos apply policy Policy-Control-Plane inbound</t>
    </r>
  </si>
  <si>
    <r>
      <rPr>
        <sz val="11"/>
        <color rgb="FF000000"/>
        <rFont val="Calibri"/>
      </rPr>
      <t xml:space="preserve">The Route Processor (RP) is critical to all network operations because it is the component used to build all forwarding paths for the data plane via control plane processes. It is also instrumental with ongoing network management functions that keep the routers and links available for providing network services. Any disruption to the Route Processor or the control and management planes can result in mission-critical network outages. </t>
    </r>
    <r>
      <rPr>
        <sz val="11"/>
        <color rgb="FF000000"/>
        <rFont val="Calibri"/>
      </rPr>
      <t xml:space="preserve">
</t>
    </r>
    <r>
      <rPr>
        <sz val="11"/>
        <color rgb="FF000000"/>
        <rFont val="Calibri"/>
      </rPr>
      <t>A DoS attack targeting the Route Processor can result in excessive CPU and memory utilization. To maintain network stability and Route Processor security, the router must be able to handle specific control plane and management plane traffic that is destined to the Route Processor. In the past, one method of filtering was to use ingress filters on forwarding interfaces to filter both forwarding path and receiving path traffic. However, this method does not scale well as the number of interfaces grows and the size of the ingress filters grow. Control plane policing increases the security of routers and multilayer switches by protecting the Route Processor from unnecessary or malicious traffic. Filtering and rate limiting the traffic flow of control plane packets can be implemented to protect routers against reconnaissance and DoS attacks, allowing the control plane to maintain packet forwarding and protocol states despite an attack or heavy load on the router or multilayer switch.</t>
    </r>
  </si>
  <si>
    <r>
      <rPr>
        <sz val="11"/>
        <color rgb="FF000000"/>
        <rFont val="Calibri"/>
      </rPr>
      <t>Verify that there is a control plane policy configured on the HP FlexFabric to rate limit control plane traffic using the following command: display qos policy control-plane slot 1. If the HP FlexFabric Switch is not configured to rate limit control plane traffic, this is a finding.</t>
    </r>
  </si>
  <si>
    <t>V-66129</t>
  </si>
  <si>
    <r>
      <rPr>
        <sz val="11"/>
        <rFont val="Calibri"/>
      </rPr>
      <t>The HP FlexFabric Switch must only allow incoming communications from authorized sources to be routed to authorized destinations.</t>
    </r>
  </si>
  <si>
    <r>
      <rPr>
        <sz val="11"/>
        <color rgb="FF000000"/>
        <rFont val="Calibri"/>
      </rPr>
      <t>Configure the HP FlexFabric Switch to only allow incoming communications from authorized sources to be routed to authorized destinations.</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</si>
  <si>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Traffic can be restricted directly by an ACL (which is a firewall function) or by Policy Routing. Policy Routing is a technique used to make routing decisions based on a number of different criteria other than just the destination network, including source or destination network, source or destination address, source or destination port, protocol, packet size, and packet classification. This overrides the router's normal routing procedures used to control the specific paths of network traffic. It is normally used for traffic engineering, but can also be used to meet security requirements; for example, traffic that is not allowed can be routed to the Null0 or discard interface. Policy Routing can also be used to control which prefixes appear in the routing table.</t>
    </r>
    <r>
      <rPr>
        <sz val="11"/>
        <color rgb="FF000000"/>
        <rFont val="Calibri"/>
      </rPr>
      <t xml:space="preserve">
</t>
    </r>
    <r>
      <rPr>
        <sz val="11"/>
        <color rgb="FF000000"/>
        <rFont val="Calibri"/>
      </rPr>
      <t>Traffic can be restricted directly by an ACL (which is a firewall function), or by Policy Routing. This requirement is intended to allow network administrators the flexibility to use whatever technique is most effective.</t>
    </r>
  </si>
  <si>
    <r>
      <rPr>
        <sz val="11"/>
        <color rgb="FF000000"/>
        <rFont val="Calibri"/>
      </rPr>
      <t>Review the HP FlexFabric Switch configuration to determine if the switch only allows incoming communications from authorized sources to be routed to authorized destinations. This requirement can be met by applying an ingress filter to an external-facing interface as shown in the following example:</t>
    </r>
    <r>
      <rPr>
        <sz val="11"/>
        <color rgb="FF000000"/>
        <rFont val="Calibri"/>
      </rPr>
      <t xml:space="preserve">
</t>
    </r>
    <r>
      <rPr>
        <sz val="11"/>
        <color rgb="FF000000"/>
        <rFont val="Calibri"/>
      </rPr>
      <t>acl number 3001</t>
    </r>
    <r>
      <rPr>
        <sz val="11"/>
        <color rgb="FF000000"/>
        <rFont val="Calibri"/>
      </rPr>
      <t xml:space="preserve">
</t>
    </r>
    <r>
      <rPr>
        <sz val="11"/>
        <color rgb="FF000000"/>
        <rFont val="Calibri"/>
      </rPr>
      <t xml:space="preserve"> rule 1 deny ip source 192.168.3.121 0</t>
    </r>
    <r>
      <rPr>
        <sz val="11"/>
        <color rgb="FF000000"/>
        <rFont val="Calibri"/>
      </rPr>
      <t xml:space="preserve">
</t>
    </r>
    <r>
      <rPr>
        <sz val="11"/>
        <color rgb="FF000000"/>
        <rFont val="Calibri"/>
      </rPr>
      <t xml:space="preserve"> rule 2  permit ip source 192.100.1.0 0.0.0.255 destination 192.200.2.0 0.0.0.255</t>
    </r>
    <r>
      <rPr>
        <sz val="11"/>
        <color rgb="FF000000"/>
        <rFont val="Calibri"/>
      </rPr>
      <t xml:space="preserve">
</t>
    </r>
    <r>
      <rPr>
        <sz val="11"/>
        <color rgb="FF000000"/>
        <rFont val="Calibri"/>
      </rPr>
      <t>interface Ten-GigabitEthernet1/0/21</t>
    </r>
    <r>
      <rPr>
        <sz val="11"/>
        <color rgb="FF000000"/>
        <rFont val="Calibri"/>
      </rPr>
      <t xml:space="preserve">
</t>
    </r>
    <r>
      <rPr>
        <sz val="11"/>
        <color rgb="FF000000"/>
        <rFont val="Calibri"/>
      </rPr>
      <t>ip address 102.17.17.2 255.255.255.252</t>
    </r>
    <r>
      <rPr>
        <sz val="11"/>
        <color rgb="FF000000"/>
        <rFont val="Calibri"/>
      </rPr>
      <t xml:space="preserve">
</t>
    </r>
    <r>
      <rPr>
        <sz val="11"/>
        <color rgb="FF000000"/>
        <rFont val="Calibri"/>
      </rPr>
      <t>packet-filter 3001 inbound</t>
    </r>
    <r>
      <rPr>
        <sz val="11"/>
        <color rgb="FF000000"/>
        <rFont val="Calibri"/>
      </rPr>
      <t xml:space="preserve">
</t>
    </r>
    <r>
      <rPr>
        <sz val="11"/>
        <color rgb="FF000000"/>
        <rFont val="Calibri"/>
      </rPr>
      <t>If the HP FlexFabric Switch allows incoming communications from unauthorized sources or to unauthorized destinations, this is a finding.</t>
    </r>
  </si>
  <si>
    <t>V-66131</t>
  </si>
  <si>
    <r>
      <rPr>
        <sz val="11"/>
        <rFont val="Calibri"/>
      </rPr>
      <t>The HP FlexFabric Switch must enforce approved authorizations for controlling the flow of information between interconnected networks in accordance with applicable policy.</t>
    </r>
  </si>
  <si>
    <r>
      <rPr>
        <sz val="11"/>
        <color rgb="FF000000"/>
        <rFont val="Calibri"/>
      </rPr>
      <t>Configure the switch to enforce approved authorizations for controlling the flow of information between interconnected networks in accordance with applicable policy using ACLs that are applied to the appropriate interfaces.</t>
    </r>
  </si>
  <si>
    <r>
      <rPr>
        <sz val="11"/>
        <color rgb="FF000000"/>
        <rFont val="Calibri"/>
      </rPr>
      <t>Information flow control regulates authorized information to travel within a network and between interconnected networks. Controlling the flow of network traffic is critical so it does not introduce any unacceptable risk to the network infrastructure or data. An example of a flow control restriction is blocking outside traffic claiming to be from within the organization. For most routers, internal information flow control is a product of system design.</t>
    </r>
  </si>
  <si>
    <r>
      <rPr>
        <sz val="11"/>
        <color rgb="FF000000"/>
        <rFont val="Calibri"/>
      </rPr>
      <t>Review the HP FlexFabric Switch configuration to determine if the switch enforces approved authorizations for controlling the flow of information between interconnected networks or VLANs in accordance with applicable policy.  This requirement can be met through the use of IP access control lists which are applied to specific interfaces inbound or outbound as show in the following example:</t>
    </r>
    <r>
      <rPr>
        <sz val="11"/>
        <color rgb="FF000000"/>
        <rFont val="Calibri"/>
      </rPr>
      <t xml:space="preserve">
</t>
    </r>
    <r>
      <rPr>
        <sz val="11"/>
        <color rgb="FF000000"/>
        <rFont val="Calibri"/>
      </rPr>
      <t>acl number 3001</t>
    </r>
    <r>
      <rPr>
        <sz val="11"/>
        <color rgb="FF000000"/>
        <rFont val="Calibri"/>
      </rPr>
      <t xml:space="preserve">
</t>
    </r>
    <r>
      <rPr>
        <sz val="11"/>
        <color rgb="FF000000"/>
        <rFont val="Calibri"/>
      </rPr>
      <t xml:space="preserve"> rule 1 deny ip source 192.168.3.121 0</t>
    </r>
    <r>
      <rPr>
        <sz val="11"/>
        <color rgb="FF000000"/>
        <rFont val="Calibri"/>
      </rPr>
      <t xml:space="preserve">
</t>
    </r>
    <r>
      <rPr>
        <sz val="11"/>
        <color rgb="FF000000"/>
        <rFont val="Calibri"/>
      </rPr>
      <t xml:space="preserve"> rule 2  permit ip source 192.100.1.0 0.0.0.255 destination 192.200.2.0 0.0.0.255</t>
    </r>
    <r>
      <rPr>
        <sz val="11"/>
        <color rgb="FF000000"/>
        <rFont val="Calibri"/>
      </rPr>
      <t xml:space="preserve">
</t>
    </r>
    <r>
      <rPr>
        <sz val="11"/>
        <color rgb="FF000000"/>
        <rFont val="Calibri"/>
      </rPr>
      <t>interface Ten-GigabitEthernet1/0/21</t>
    </r>
    <r>
      <rPr>
        <sz val="11"/>
        <color rgb="FF000000"/>
        <rFont val="Calibri"/>
      </rPr>
      <t xml:space="preserve">
</t>
    </r>
    <r>
      <rPr>
        <sz val="11"/>
        <color rgb="FF000000"/>
        <rFont val="Calibri"/>
      </rPr>
      <t>ip address 102.17.17.2 255.255.255.252</t>
    </r>
    <r>
      <rPr>
        <sz val="11"/>
        <color rgb="FF000000"/>
        <rFont val="Calibri"/>
      </rPr>
      <t xml:space="preserve">
</t>
    </r>
    <r>
      <rPr>
        <sz val="11"/>
        <color rgb="FF000000"/>
        <rFont val="Calibri"/>
      </rPr>
      <t>packet-filter 3001 inbound</t>
    </r>
    <r>
      <rPr>
        <sz val="11"/>
        <color rgb="FF000000"/>
        <rFont val="Calibri"/>
      </rPr>
      <t xml:space="preserve">
</t>
    </r>
    <r>
      <rPr>
        <sz val="11"/>
        <color rgb="FF000000"/>
        <rFont val="Calibri"/>
      </rPr>
      <t>If the switch does not enforce approved authorizations for controlling the flow of information between interconnected networks in accordance with applicable policy, this is a finding.</t>
    </r>
  </si>
  <si>
    <t>V-66133</t>
  </si>
  <si>
    <r>
      <rPr>
        <sz val="11"/>
        <rFont val="Calibri"/>
      </rPr>
      <t>The HP FlexFabric Switch must ensure all Exterior Border Gateway Protocol (eBGP) HP FlexFabric Switches are configured to use Generalized TTL Security Mechanism (GTSM).</t>
    </r>
  </si>
  <si>
    <r>
      <rPr>
        <sz val="11"/>
        <color rgb="FF000000"/>
        <rFont val="Calibri"/>
      </rPr>
      <t>Configure all eBGP peering sessions to use GTSM.</t>
    </r>
    <r>
      <rPr>
        <sz val="11"/>
        <color rgb="FF000000"/>
        <rFont val="Calibri"/>
      </rPr>
      <t xml:space="preserve">
</t>
    </r>
    <r>
      <rPr>
        <sz val="11"/>
        <color rgb="FF000000"/>
        <rFont val="Calibri"/>
      </rPr>
      <t>[HP] bgp 2000</t>
    </r>
    <r>
      <rPr>
        <sz val="11"/>
        <color rgb="FF000000"/>
        <rFont val="Calibri"/>
      </rPr>
      <t xml:space="preserve">
</t>
    </r>
    <r>
      <rPr>
        <sz val="11"/>
        <color rgb="FF000000"/>
        <rFont val="Calibri"/>
      </rPr>
      <t>[HP-bgp] peer 192.178.19.1 as-number 2100</t>
    </r>
    <r>
      <rPr>
        <sz val="11"/>
        <color rgb="FF000000"/>
        <rFont val="Calibri"/>
      </rPr>
      <t xml:space="preserve">
</t>
    </r>
    <r>
      <rPr>
        <sz val="11"/>
        <color rgb="FF000000"/>
        <rFont val="Calibri"/>
      </rPr>
      <t>[HP-bgp] peer 192.178.19.1 ttl-security hops 254</t>
    </r>
  </si>
  <si>
    <r>
      <rPr>
        <sz val="11"/>
        <color rgb="FF000000"/>
        <rFont val="Calibri"/>
      </rPr>
      <t>As described in RFC 3682, GTSM is designed to protect a router's IP-based control plane from DoS attacks. Many attacks focused on CPU load and line-card overload can be prevented by implementing GTSM on all eBGP speaking routers. GTSM is based on the fact that the vast majority of control plane peering is established between adjacent routers; that is, the eBGP peers are either between connecting interfaces or between loopback interfaces. Since TTL spoofing is considered nearly impossible, a mechanism based on an expected TTL value provides a simple and reasonably robust defense from infrastructure attacks based on forged control plane traffic.</t>
    </r>
  </si>
  <si>
    <r>
      <rPr>
        <sz val="11"/>
        <color rgb="FF000000"/>
        <rFont val="Calibri"/>
      </rPr>
      <t>Review the HP FlexFabric Switch configuration.</t>
    </r>
    <r>
      <rPr>
        <sz val="11"/>
        <color rgb="FF000000"/>
        <rFont val="Calibri"/>
      </rPr>
      <t xml:space="preserve">
</t>
    </r>
    <r>
      <rPr>
        <sz val="11"/>
        <color rgb="FF000000"/>
        <rFont val="Calibri"/>
      </rPr>
      <t>If the HP FlexFabric Switch  is not configured to use GTSM for all eBGP peering sessions, this is a finding.</t>
    </r>
    <r>
      <rPr>
        <sz val="11"/>
        <color rgb="FF000000"/>
        <rFont val="Calibri"/>
      </rPr>
      <t xml:space="preserve">
</t>
    </r>
    <r>
      <rPr>
        <sz val="11"/>
        <color rgb="FF000000"/>
        <rFont val="Calibri"/>
      </rPr>
      <t>[HP] display current-configuration</t>
    </r>
    <r>
      <rPr>
        <sz val="11"/>
        <color rgb="FF000000"/>
        <rFont val="Calibri"/>
      </rPr>
      <t xml:space="preserve">
</t>
    </r>
    <r>
      <rPr>
        <sz val="11"/>
        <color rgb="FF000000"/>
        <rFont val="Calibri"/>
      </rPr>
      <t>#</t>
    </r>
    <r>
      <rPr>
        <sz val="11"/>
        <color rgb="FF000000"/>
        <rFont val="Calibri"/>
      </rPr>
      <t xml:space="preserve">
</t>
    </r>
    <r>
      <rPr>
        <sz val="11"/>
        <color rgb="FF000000"/>
        <rFont val="Calibri"/>
      </rPr>
      <t>bgp 2000</t>
    </r>
    <r>
      <rPr>
        <sz val="11"/>
        <color rgb="FF000000"/>
        <rFont val="Calibri"/>
      </rPr>
      <t xml:space="preserve">
</t>
    </r>
    <r>
      <rPr>
        <sz val="11"/>
        <color rgb="FF000000"/>
        <rFont val="Calibri"/>
      </rPr>
      <t xml:space="preserve"> graceful-restart</t>
    </r>
    <r>
      <rPr>
        <sz val="11"/>
        <color rgb="FF000000"/>
        <rFont val="Calibri"/>
      </rPr>
      <t xml:space="preserve">
</t>
    </r>
    <r>
      <rPr>
        <sz val="11"/>
        <color rgb="FF000000"/>
        <rFont val="Calibri"/>
      </rPr>
      <t xml:space="preserve"> peer 10.10.10.1 as-number 2000</t>
    </r>
    <r>
      <rPr>
        <sz val="11"/>
        <color rgb="FF000000"/>
        <rFont val="Calibri"/>
      </rPr>
      <t xml:space="preserve">
</t>
    </r>
    <r>
      <rPr>
        <sz val="11"/>
        <color rgb="FF000000"/>
        <rFont val="Calibri"/>
      </rPr>
      <t xml:space="preserve"> peer 10.10.10.1 ttl-security hops 254</t>
    </r>
    <r>
      <rPr>
        <sz val="11"/>
        <color rgb="FF000000"/>
        <rFont val="Calibri"/>
      </rPr>
      <t xml:space="preserve">
</t>
    </r>
    <r>
      <rPr>
        <sz val="11"/>
        <color rgb="FF000000"/>
        <rFont val="Calibri"/>
      </rPr>
      <t xml:space="preserve"> peer 201.6.1.193 as-number 1473</t>
    </r>
    <r>
      <rPr>
        <sz val="11"/>
        <color rgb="FF000000"/>
        <rFont val="Calibri"/>
      </rPr>
      <t xml:space="preserve">
</t>
    </r>
    <r>
      <rPr>
        <sz val="11"/>
        <color rgb="FF000000"/>
        <rFont val="Calibri"/>
      </rPr>
      <t xml:space="preserve"> peer 201.6.1.193 route-update-interval 0</t>
    </r>
    <r>
      <rPr>
        <sz val="11"/>
        <color rgb="FF000000"/>
        <rFont val="Calibri"/>
      </rPr>
      <t xml:space="preserve">
</t>
    </r>
    <r>
      <rPr>
        <sz val="11"/>
        <color rgb="FF000000"/>
        <rFont val="Calibri"/>
      </rPr>
      <t xml:space="preserve"> peer 201.6.1.193 password cipher $c$3$6jyBDW1nVs/F0410R54zhmhD1HYhs5I=</t>
    </r>
    <r>
      <rPr>
        <sz val="11"/>
        <color rgb="FF000000"/>
        <rFont val="Calibri"/>
      </rPr>
      <t xml:space="preserve">
</t>
    </r>
    <r>
      <rPr>
        <sz val="11"/>
        <color rgb="FF000000"/>
        <rFont val="Calibri"/>
      </rPr>
      <t xml:space="preserve"> peer 2115:B:1::C1 as-number 1473</t>
    </r>
    <r>
      <rPr>
        <sz val="11"/>
        <color rgb="FF000000"/>
        <rFont val="Calibri"/>
      </rPr>
      <t xml:space="preserve">
</t>
    </r>
    <r>
      <rPr>
        <sz val="11"/>
        <color rgb="FF000000"/>
        <rFont val="Calibri"/>
      </rPr>
      <t xml:space="preserve"> peer 2115:B:1::C1 route-update-interval 0</t>
    </r>
  </si>
  <si>
    <t>V-66135</t>
  </si>
  <si>
    <r>
      <rPr>
        <sz val="11"/>
        <rFont val="Calibri"/>
      </rPr>
      <t>The HP FlexFabric Switch must disable Protocol Independent Multicast (PIM) on all interfaces that are not required to support multicast routing.</t>
    </r>
  </si>
  <si>
    <r>
      <rPr>
        <sz val="11"/>
        <color rgb="FF000000"/>
        <rFont val="Calibri"/>
      </rPr>
      <t>Disable PIM on the HP FlexFabric Switch interfaces that should not have it enabled:</t>
    </r>
    <r>
      <rPr>
        <sz val="11"/>
        <color rgb="FF000000"/>
        <rFont val="Calibri"/>
      </rPr>
      <t xml:space="preserve">
</t>
    </r>
    <r>
      <rPr>
        <sz val="11"/>
        <color rgb="FF000000"/>
        <rFont val="Calibri"/>
      </rPr>
      <t>[HP-GigabitEthernet0/1] undo pim sm</t>
    </r>
  </si>
  <si>
    <r>
      <rPr>
        <sz val="11"/>
        <color rgb="FF000000"/>
        <rFont val="Calibri"/>
      </rPr>
      <t xml:space="preserve">If multicast traffic is forwarded beyond the intended boundary, it is possible that it can be intercepted by unauthorized or unintended personnel. Limiting where, within the network, a given multicast group's data is permitted to flow is an important first step in improving multicast security. </t>
    </r>
    <r>
      <rPr>
        <sz val="11"/>
        <color rgb="FF000000"/>
        <rFont val="Calibri"/>
      </rPr>
      <t xml:space="preserve">
</t>
    </r>
    <r>
      <rPr>
        <sz val="11"/>
        <color rgb="FF000000"/>
        <rFont val="Calibri"/>
      </rPr>
      <t xml:space="preserve">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 that is, packets routed within a zone must not pass through any links that are outside of the zone. This requirement forces each zone to be one contiguous island rather than a series of separate islands. </t>
    </r>
    <r>
      <rPr>
        <sz val="11"/>
        <color rgb="FF000000"/>
        <rFont val="Calibri"/>
      </rPr>
      <t xml:space="preserve">
</t>
    </r>
    <r>
      <rPr>
        <sz val="11"/>
        <color rgb="FF000000"/>
        <rFont val="Calibri"/>
      </rPr>
      <t>As stated in the DoD IPv6 IA Guidance for MO3, "One should be able to identify all interfaces of a zone by drawing a closed loop on their network diagram, engulfing some routers and passing through some routers to include only some of their interfaces." Therefore, it is imperative that the network has documented their multicast topology and thereby knows which interfaces are enabled for multicast. Once this is done, the zones can be scoped as required.</t>
    </r>
  </si>
  <si>
    <r>
      <rPr>
        <sz val="11"/>
        <color rgb="FF000000"/>
        <rFont val="Calibri"/>
      </rPr>
      <t>Review the multicast topology diagram and determine which HP FlexFabric Switch interfaces should have Protocol Independent Multicast enabled. Disable PIM on interfaces that should not have it enabled.</t>
    </r>
    <r>
      <rPr>
        <sz val="11"/>
        <color rgb="FF000000"/>
        <rFont val="Calibri"/>
      </rPr>
      <t xml:space="preserve">
</t>
    </r>
    <r>
      <rPr>
        <sz val="11"/>
        <color rgb="FF000000"/>
        <rFont val="Calibri"/>
      </rPr>
      <t>If PIM is enabled interfaces that are not required to support multicast routing, this is a finding.</t>
    </r>
    <r>
      <rPr>
        <sz val="11"/>
        <color rgb="FF000000"/>
        <rFont val="Calibri"/>
      </rPr>
      <t xml:space="preserve">
</t>
    </r>
    <r>
      <rPr>
        <sz val="11"/>
        <color rgb="FF000000"/>
        <rFont val="Calibri"/>
      </rPr>
      <t xml:space="preserve">[HP]display current-configuration interface </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port link-mode route</t>
    </r>
    <r>
      <rPr>
        <sz val="11"/>
        <color rgb="FF000000"/>
        <rFont val="Calibri"/>
      </rPr>
      <t xml:space="preserve">
</t>
    </r>
    <r>
      <rPr>
        <sz val="11"/>
        <color rgb="FF000000"/>
        <rFont val="Calibri"/>
      </rPr>
      <t xml:space="preserve"> pim sm</t>
    </r>
    <r>
      <rPr>
        <sz val="11"/>
        <color rgb="FF000000"/>
        <rFont val="Calibri"/>
      </rPr>
      <t xml:space="preserve">
</t>
    </r>
    <r>
      <rPr>
        <sz val="11"/>
        <color rgb="FF000000"/>
        <rFont val="Calibri"/>
      </rPr>
      <t xml:space="preserve"> ip address 192.168.10.1 255.255.255.0</t>
    </r>
    <r>
      <rPr>
        <sz val="11"/>
        <color rgb="FF000000"/>
        <rFont val="Calibri"/>
      </rPr>
      <t xml:space="preserve">
</t>
    </r>
    <r>
      <rPr>
        <sz val="11"/>
        <color rgb="FF000000"/>
        <rFont val="Calibri"/>
      </rPr>
      <t xml:space="preserve"> packet-filter 3010 inbound</t>
    </r>
    <r>
      <rPr>
        <sz val="11"/>
        <color rgb="FF000000"/>
        <rFont val="Calibri"/>
      </rPr>
      <t xml:space="preserve">
</t>
    </r>
    <r>
      <rPr>
        <sz val="11"/>
        <color rgb="FF000000"/>
        <rFont val="Calibri"/>
      </rPr>
      <t xml:space="preserve"> [HP FlexFabric SwitchD] display pim neighbor</t>
    </r>
    <r>
      <rPr>
        <sz val="11"/>
        <color rgb="FF000000"/>
        <rFont val="Calibri"/>
      </rPr>
      <t xml:space="preserve">
</t>
    </r>
    <r>
      <rPr>
        <sz val="11"/>
        <color rgb="FF000000"/>
        <rFont val="Calibri"/>
      </rPr>
      <t>Total Number of Neighbors = 3</t>
    </r>
    <r>
      <rPr>
        <sz val="11"/>
        <color rgb="FF000000"/>
        <rFont val="Calibri"/>
      </rPr>
      <t xml:space="preserve">
</t>
    </r>
    <r>
      <rPr>
        <sz val="11"/>
        <color rgb="FF000000"/>
        <rFont val="Calibri"/>
      </rPr>
      <t>Neighbor          Interface   Uptime        Expires Dr-Priority</t>
    </r>
    <r>
      <rPr>
        <sz val="11"/>
        <color rgb="FF000000"/>
        <rFont val="Calibri"/>
      </rPr>
      <t xml:space="preserve">
</t>
    </r>
    <r>
      <rPr>
        <sz val="11"/>
        <color rgb="FF000000"/>
        <rFont val="Calibri"/>
      </rPr>
      <t>192.168.10.2     GE0/1     00:02:22     00:01:27 1</t>
    </r>
  </si>
  <si>
    <t>V-66137</t>
  </si>
  <si>
    <r>
      <rPr>
        <sz val="11"/>
        <rFont val="Calibri"/>
      </rPr>
      <t>The HP FlexFabric Switch must bind a Protocol Independent Multicast (PIM) neighbor filter to interfaces that have PIM enabled.</t>
    </r>
  </si>
  <si>
    <r>
      <rPr>
        <sz val="11"/>
        <color rgb="FF000000"/>
        <rFont val="Calibri"/>
      </rPr>
      <t>Configure neighbor filters to only accept PIM control plane traffic from documented PIM neighbors. Bind neighbor filters to all PIM enabled interfaces using the example bellow.</t>
    </r>
    <r>
      <rPr>
        <sz val="11"/>
        <color rgb="FF000000"/>
        <rFont val="Calibri"/>
      </rPr>
      <t xml:space="preserve">
</t>
    </r>
    <r>
      <rPr>
        <sz val="11"/>
        <color rgb="FF000000"/>
        <rFont val="Calibri"/>
      </rPr>
      <t>acl basic 2000</t>
    </r>
    <r>
      <rPr>
        <sz val="11"/>
        <color rgb="FF000000"/>
        <rFont val="Calibri"/>
      </rPr>
      <t xml:space="preserve">
</t>
    </r>
    <r>
      <rPr>
        <sz val="11"/>
        <color rgb="FF000000"/>
        <rFont val="Calibri"/>
      </rPr>
      <t xml:space="preserve"> rule 0 permit source 224.200.100.10 0</t>
    </r>
    <r>
      <rPr>
        <sz val="11"/>
        <color rgb="FF000000"/>
        <rFont val="Calibri"/>
      </rPr>
      <t xml:space="preserve">
</t>
    </r>
    <r>
      <rPr>
        <sz val="11"/>
        <color rgb="FF000000"/>
        <rFont val="Calibri"/>
      </rPr>
      <t xml:space="preserve"> rule 5 permit source 224.200.101.11 0 </t>
    </r>
    <r>
      <rPr>
        <sz val="11"/>
        <color rgb="FF000000"/>
        <rFont val="Calibri"/>
      </rPr>
      <t xml:space="preserve">
</t>
    </r>
    <r>
      <rPr>
        <sz val="11"/>
        <color rgb="FF000000"/>
        <rFont val="Calibri"/>
      </rPr>
      <t xml:space="preserve"> rule 10 deny source any</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pim neighbor-policy 2000</t>
    </r>
  </si>
  <si>
    <r>
      <rPr>
        <sz val="11"/>
        <color rgb="FF000000"/>
        <rFont val="Calibri"/>
      </rPr>
      <t>Protocol Independent Multicast (PIM) is a routing protocol used to build multicast distribution trees for forwarding multicast traffic across the network infrastructure. Protocol Independent Multicast traffic must be limited to only known PIM neighbors by configuring and binding a PIM neighbor filter to those interfaces that have PIM enabled. If a PIM neighbor filter is not applied to those interfaces that have PIM enabled, an unauthorized routers can join the PIM domain and discover and use the rendezvous points, and also advertise their rendezvous points into the domain. This can result in a denial of service by traffic flooding or result in the unauthorized transfer of data.</t>
    </r>
  </si>
  <si>
    <r>
      <rPr>
        <sz val="11"/>
        <color rgb="FF000000"/>
        <rFont val="Calibri"/>
      </rPr>
      <t xml:space="preserve">Review the multicast topology diagram and determine if the HP FlexFabric Switch interfaces are enabled for IPv4 or IPv6 multicast routing. </t>
    </r>
    <r>
      <rPr>
        <sz val="11"/>
        <color rgb="FF000000"/>
        <rFont val="Calibri"/>
      </rPr>
      <t xml:space="preserve">
</t>
    </r>
    <r>
      <rPr>
        <sz val="11"/>
        <color rgb="FF000000"/>
        <rFont val="Calibri"/>
      </rPr>
      <t xml:space="preserve">If the HP FlexFabric Switch is enabled for multicast routing, verify all interfaces enabled for PIM have a neighbor filter bound to the interface. The neighbor filter must only accept PIM control plane traffic from the documented PIM neighbors. </t>
    </r>
    <r>
      <rPr>
        <sz val="11"/>
        <color rgb="FF000000"/>
        <rFont val="Calibri"/>
      </rPr>
      <t xml:space="preserve">
</t>
    </r>
    <r>
      <rPr>
        <sz val="11"/>
        <color rgb="FF000000"/>
        <rFont val="Calibri"/>
      </rPr>
      <t>If a PIM neighbor filter is not configured on all multicast-enabled interfaces, this is a finding.</t>
    </r>
    <r>
      <rPr>
        <sz val="11"/>
        <color rgb="FF000000"/>
        <rFont val="Calibri"/>
      </rPr>
      <t xml:space="preserve">
</t>
    </r>
    <r>
      <rPr>
        <sz val="11"/>
        <color rgb="FF000000"/>
        <rFont val="Calibri"/>
      </rPr>
      <t>display interface GigabitEthernet 0/1</t>
    </r>
    <r>
      <rPr>
        <sz val="11"/>
        <color rgb="FF000000"/>
        <rFont val="Calibri"/>
      </rPr>
      <t xml:space="preserve">
</t>
    </r>
    <r>
      <rPr>
        <sz val="11"/>
        <color rgb="FF000000"/>
        <rFont val="Calibri"/>
      </rPr>
      <t>interface GigabitEthernet0/1</t>
    </r>
    <r>
      <rPr>
        <sz val="11"/>
        <color rgb="FF000000"/>
        <rFont val="Calibri"/>
      </rPr>
      <t xml:space="preserve">
</t>
    </r>
    <r>
      <rPr>
        <sz val="11"/>
        <color rgb="FF000000"/>
        <rFont val="Calibri"/>
      </rPr>
      <t xml:space="preserve"> port link-mode route</t>
    </r>
    <r>
      <rPr>
        <sz val="11"/>
        <color rgb="FF000000"/>
        <rFont val="Calibri"/>
      </rPr>
      <t xml:space="preserve">
</t>
    </r>
    <r>
      <rPr>
        <sz val="11"/>
        <color rgb="FF000000"/>
        <rFont val="Calibri"/>
      </rPr>
      <t xml:space="preserve"> description IUT 4GE-HMIM</t>
    </r>
    <r>
      <rPr>
        <sz val="11"/>
        <color rgb="FF000000"/>
        <rFont val="Calibri"/>
      </rPr>
      <t xml:space="preserve">
</t>
    </r>
    <r>
      <rPr>
        <sz val="11"/>
        <color rgb="FF000000"/>
        <rFont val="Calibri"/>
      </rPr>
      <t xml:space="preserve"> ip address 15.252.78.69 255.255.255.0</t>
    </r>
    <r>
      <rPr>
        <sz val="11"/>
        <color rgb="FF000000"/>
        <rFont val="Calibri"/>
      </rPr>
      <t xml:space="preserve">
</t>
    </r>
    <r>
      <rPr>
        <sz val="11"/>
        <color rgb="FF000000"/>
        <rFont val="Calibri"/>
      </rPr>
      <t xml:space="preserve"> pim sm</t>
    </r>
    <r>
      <rPr>
        <sz val="11"/>
        <color rgb="FF000000"/>
        <rFont val="Calibri"/>
      </rPr>
      <t xml:space="preserve">
</t>
    </r>
    <r>
      <rPr>
        <sz val="11"/>
        <color rgb="FF000000"/>
        <rFont val="Calibri"/>
      </rPr>
      <t xml:space="preserve"> pim neighbor-policy 2000</t>
    </r>
    <r>
      <rPr>
        <sz val="11"/>
        <color rgb="FF000000"/>
        <rFont val="Calibri"/>
      </rPr>
      <t xml:space="preserve">
</t>
    </r>
    <r>
      <rPr>
        <sz val="11"/>
        <color rgb="FF000000"/>
        <rFont val="Calibri"/>
      </rPr>
      <t xml:space="preserve"> ipv6 pim sm</t>
    </r>
    <r>
      <rPr>
        <sz val="11"/>
        <color rgb="FF000000"/>
        <rFont val="Calibri"/>
      </rPr>
      <t xml:space="preserve">
</t>
    </r>
    <r>
      <rPr>
        <sz val="11"/>
        <color rgb="FF000000"/>
        <rFont val="Calibri"/>
      </rPr>
      <t>ipv6 pim neighbor-policy 2000</t>
    </r>
    <r>
      <rPr>
        <sz val="11"/>
        <color rgb="FF000000"/>
        <rFont val="Calibri"/>
      </rPr>
      <t xml:space="preserve">
</t>
    </r>
    <r>
      <rPr>
        <sz val="11"/>
        <color rgb="FF000000"/>
        <rFont val="Calibri"/>
      </rPr>
      <t>[HP]display acl 2000</t>
    </r>
    <r>
      <rPr>
        <sz val="11"/>
        <color rgb="FF000000"/>
        <rFont val="Calibri"/>
      </rPr>
      <t xml:space="preserve">
</t>
    </r>
    <r>
      <rPr>
        <sz val="11"/>
        <color rgb="FF000000"/>
        <rFont val="Calibri"/>
      </rPr>
      <t>Basic ACL  2000, named -none-, 3 rules,</t>
    </r>
    <r>
      <rPr>
        <sz val="11"/>
        <color rgb="FF000000"/>
        <rFont val="Calibri"/>
      </rPr>
      <t xml:space="preserve">
</t>
    </r>
    <r>
      <rPr>
        <sz val="11"/>
        <color rgb="FF000000"/>
        <rFont val="Calibri"/>
      </rPr>
      <t>ACL's step is 5</t>
    </r>
    <r>
      <rPr>
        <sz val="11"/>
        <color rgb="FF000000"/>
        <rFont val="Calibri"/>
      </rPr>
      <t xml:space="preserve">
</t>
    </r>
    <r>
      <rPr>
        <sz val="11"/>
        <color rgb="FF000000"/>
        <rFont val="Calibri"/>
      </rPr>
      <t xml:space="preserve"> rule 0 permit source 224.200.100.10 0</t>
    </r>
    <r>
      <rPr>
        <sz val="11"/>
        <color rgb="FF000000"/>
        <rFont val="Calibri"/>
      </rPr>
      <t xml:space="preserve">
</t>
    </r>
    <r>
      <rPr>
        <sz val="11"/>
        <color rgb="FF000000"/>
        <rFont val="Calibri"/>
      </rPr>
      <t xml:space="preserve"> rule 5 permit source 224.200.101.11 0</t>
    </r>
    <r>
      <rPr>
        <sz val="11"/>
        <color rgb="FF000000"/>
        <rFont val="Calibri"/>
      </rPr>
      <t xml:space="preserve">
</t>
    </r>
    <r>
      <rPr>
        <sz val="11"/>
        <color rgb="FF000000"/>
        <rFont val="Calibri"/>
      </rPr>
      <t xml:space="preserve"> rule 10 deny</t>
    </r>
  </si>
  <si>
    <t>V-66139</t>
  </si>
  <si>
    <r>
      <rPr>
        <sz val="11"/>
        <rFont val="Calibri"/>
      </rPr>
      <t>The HP FlexFabric Switch must establish boundaries for IPv6 Admin-Local, IPv6 Site-Local, IPv6 Organization-Local scope, and IPv4 Local-Scope multicast traffic.</t>
    </r>
  </si>
  <si>
    <r>
      <rPr>
        <sz val="11"/>
        <color rgb="FF000000"/>
        <rFont val="Calibri"/>
      </rPr>
      <t>Configure the appropriate boundaries to contain packets addressed within the administratively scoped zone. Defined multicast addresses are FFx4::/16, FFx5::/16, FFx8::/16, and 239.255.0.0/16.</t>
    </r>
    <r>
      <rPr>
        <sz val="11"/>
        <color rgb="FF000000"/>
        <rFont val="Calibri"/>
      </rPr>
      <t xml:space="preserve">
</t>
    </r>
    <r>
      <rPr>
        <sz val="11"/>
        <color rgb="FF000000"/>
        <rFont val="Calibri"/>
      </rPr>
      <t>Enable ip multicast globally</t>
    </r>
    <r>
      <rPr>
        <sz val="11"/>
        <color rgb="FF000000"/>
        <rFont val="Calibri"/>
      </rPr>
      <t xml:space="preserve">
</t>
    </r>
    <r>
      <rPr>
        <sz val="11"/>
        <color rgb="FF000000"/>
        <rFont val="Calibri"/>
      </rPr>
      <t>[HP] ipv6 multicast routing</t>
    </r>
    <r>
      <rPr>
        <sz val="11"/>
        <color rgb="FF000000"/>
        <rFont val="Calibri"/>
      </rPr>
      <t xml:space="preserve">
</t>
    </r>
    <r>
      <rPr>
        <sz val="11"/>
        <color rgb="FF000000"/>
        <rFont val="Calibri"/>
      </rPr>
      <t>Specify the IPv6 multicast boundary on multicast enabled interface</t>
    </r>
    <r>
      <rPr>
        <sz val="11"/>
        <color rgb="FF000000"/>
        <rFont val="Calibri"/>
      </rPr>
      <t xml:space="preserve">
</t>
    </r>
    <r>
      <rPr>
        <sz val="11"/>
        <color rgb="FF000000"/>
        <rFont val="Calibri"/>
      </rPr>
      <t>[HP] interface gig 0/2</t>
    </r>
    <r>
      <rPr>
        <sz val="11"/>
        <color rgb="FF000000"/>
        <rFont val="Calibri"/>
      </rPr>
      <t xml:space="preserve">
</t>
    </r>
    <r>
      <rPr>
        <sz val="11"/>
        <color rgb="FF000000"/>
        <rFont val="Calibri"/>
      </rPr>
      <t>[HP-GigabitEthernet0/2] ipv6 multicast boundary scope 4</t>
    </r>
    <r>
      <rPr>
        <sz val="11"/>
        <color rgb="FF000000"/>
        <rFont val="Calibri"/>
      </rPr>
      <t xml:space="preserve">
</t>
    </r>
    <r>
      <rPr>
        <sz val="11"/>
        <color rgb="FF000000"/>
        <rFont val="Calibri"/>
      </rPr>
      <t>[HP-GigabitEthernet0/2] ipv6 multicast boundary scope 5</t>
    </r>
    <r>
      <rPr>
        <sz val="11"/>
        <color rgb="FF000000"/>
        <rFont val="Calibri"/>
      </rPr>
      <t xml:space="preserve">
</t>
    </r>
    <r>
      <rPr>
        <sz val="11"/>
        <color rgb="FF000000"/>
        <rFont val="Calibri"/>
      </rPr>
      <t>[HP-GigabitEthernet0/2] ipv6 multicast boundary scope 8</t>
    </r>
    <r>
      <rPr>
        <sz val="11"/>
        <color rgb="FF000000"/>
        <rFont val="Calibri"/>
      </rPr>
      <t xml:space="preserve">
</t>
    </r>
    <r>
      <rPr>
        <sz val="11"/>
        <color rgb="FF000000"/>
        <rFont val="Calibri"/>
      </rPr>
      <t>specify the IPv4 multicast boundary on multicast enabled interfaces</t>
    </r>
    <r>
      <rPr>
        <sz val="11"/>
        <color rgb="FF000000"/>
        <rFont val="Calibri"/>
      </rPr>
      <t xml:space="preserve">
</t>
    </r>
    <r>
      <rPr>
        <sz val="11"/>
        <color rgb="FF000000"/>
        <rFont val="Calibri"/>
      </rPr>
      <t>[HP-GigabitEthernet0/2] multicast boundary 239.255.0.0 16</t>
    </r>
  </si>
  <si>
    <r>
      <rPr>
        <sz val="11"/>
        <color rgb="FF000000"/>
        <rFont val="Calibri"/>
      </rPr>
      <t>If multicast traffic is forwarded beyond the intended boundary, it is possible that it can be intercepted by unauthorized or unintended personnel.</t>
    </r>
    <r>
      <rPr>
        <sz val="11"/>
        <color rgb="FF000000"/>
        <rFont val="Calibri"/>
      </rPr>
      <t xml:space="preserve">
</t>
    </r>
    <r>
      <rPr>
        <sz val="11"/>
        <color rgb="FF000000"/>
        <rFont val="Calibri"/>
      </rPr>
      <t>Administrative scoped multicast addresses are locally assigned and are to be used exclusively by the enterprise network or enclave. Administrative scoped multicast traffic must not cross the enclave perimeter in either direction. Restricting multicast traffic makes it more difficult for a malicious user to access sensitive traffic.</t>
    </r>
    <r>
      <rPr>
        <sz val="11"/>
        <color rgb="FF000000"/>
        <rFont val="Calibri"/>
      </rPr>
      <t xml:space="preserve">
</t>
    </r>
    <r>
      <rPr>
        <sz val="11"/>
        <color rgb="FF000000"/>
        <rFont val="Calibri"/>
      </rPr>
      <t>Admin-Local scope is encouraged for any multicast traffic within a network intended for network management, as well as for control plane traffic that must reach beyond link-local destinations.</t>
    </r>
  </si>
  <si>
    <r>
      <rPr>
        <sz val="11"/>
        <color rgb="FF000000"/>
        <rFont val="Calibri"/>
      </rPr>
      <t>Review the multicast topology diagram to determine if there are any documented Admin-Local (FFx4::/16), Site-Local (FFx5::/16), or Organization-Local (FFx8::/16) multicast boundaries for IPv6 traffic or any Local-Scope (239.255.0.0/16) boundaries for IPv4 traffic.</t>
    </r>
    <r>
      <rPr>
        <sz val="11"/>
        <color rgb="FF000000"/>
        <rFont val="Calibri"/>
      </rPr>
      <t xml:space="preserve">
</t>
    </r>
    <r>
      <rPr>
        <sz val="11"/>
        <color rgb="FF000000"/>
        <rFont val="Calibri"/>
      </rPr>
      <t>Verify the appropriate boundaries are configured on the applicable multicast-enabled interfaces.</t>
    </r>
    <r>
      <rPr>
        <sz val="11"/>
        <color rgb="FF000000"/>
        <rFont val="Calibri"/>
      </rPr>
      <t xml:space="preserve">
</t>
    </r>
    <r>
      <rPr>
        <sz val="11"/>
        <color rgb="FF000000"/>
        <rFont val="Calibri"/>
      </rPr>
      <t>If appropriate multicast scope boundaries have not been configured, this is a finding.</t>
    </r>
    <r>
      <rPr>
        <sz val="11"/>
        <color rgb="FF000000"/>
        <rFont val="Calibri"/>
      </rPr>
      <t xml:space="preserve">
</t>
    </r>
    <r>
      <rPr>
        <sz val="11"/>
        <color rgb="FF000000"/>
        <rFont val="Calibri"/>
      </rPr>
      <t>[HP] display current-configuration interface GigabitEthernet 0/2</t>
    </r>
    <r>
      <rPr>
        <sz val="11"/>
        <color rgb="FF000000"/>
        <rFont val="Calibri"/>
      </rPr>
      <t xml:space="preserve">
</t>
    </r>
    <r>
      <rPr>
        <sz val="11"/>
        <color rgb="FF000000"/>
        <rFont val="Calibri"/>
      </rPr>
      <t>interface GigabitEthernet0/2</t>
    </r>
    <r>
      <rPr>
        <sz val="11"/>
        <color rgb="FF000000"/>
        <rFont val="Calibri"/>
      </rPr>
      <t xml:space="preserve">
</t>
    </r>
    <r>
      <rPr>
        <sz val="11"/>
        <color rgb="FF000000"/>
        <rFont val="Calibri"/>
      </rPr>
      <t xml:space="preserve"> port link-mode route</t>
    </r>
    <r>
      <rPr>
        <sz val="11"/>
        <color rgb="FF000000"/>
        <rFont val="Calibri"/>
      </rPr>
      <t xml:space="preserve">
</t>
    </r>
    <r>
      <rPr>
        <sz val="11"/>
        <color rgb="FF000000"/>
        <rFont val="Calibri"/>
      </rPr>
      <t xml:space="preserve"> description OVERSUBSCRIBE</t>
    </r>
    <r>
      <rPr>
        <sz val="11"/>
        <color rgb="FF000000"/>
        <rFont val="Calibri"/>
      </rPr>
      <t xml:space="preserve">
</t>
    </r>
    <r>
      <rPr>
        <sz val="11"/>
        <color rgb="FF000000"/>
        <rFont val="Calibri"/>
      </rPr>
      <t xml:space="preserve"> ip address 201.6.36.1 255.255.255.0</t>
    </r>
    <r>
      <rPr>
        <sz val="11"/>
        <color rgb="FF000000"/>
        <rFont val="Calibri"/>
      </rPr>
      <t xml:space="preserve">
</t>
    </r>
    <r>
      <rPr>
        <sz val="11"/>
        <color rgb="FF000000"/>
        <rFont val="Calibri"/>
      </rPr>
      <t xml:space="preserve"> multicast boundary 239.255.0.0 16</t>
    </r>
    <r>
      <rPr>
        <sz val="11"/>
        <color rgb="FF000000"/>
        <rFont val="Calibri"/>
      </rPr>
      <t xml:space="preserve">
</t>
    </r>
    <r>
      <rPr>
        <sz val="11"/>
        <color rgb="FF000000"/>
        <rFont val="Calibri"/>
      </rPr>
      <t xml:space="preserve"> ipv6 multicast boundary scope 4</t>
    </r>
    <r>
      <rPr>
        <sz val="11"/>
        <color rgb="FF000000"/>
        <rFont val="Calibri"/>
      </rPr>
      <t xml:space="preserve">
</t>
    </r>
    <r>
      <rPr>
        <sz val="11"/>
        <color rgb="FF000000"/>
        <rFont val="Calibri"/>
      </rPr>
      <t xml:space="preserve"> ipv6 multicast boundary scope 5</t>
    </r>
    <r>
      <rPr>
        <sz val="11"/>
        <color rgb="FF000000"/>
        <rFont val="Calibri"/>
      </rPr>
      <t xml:space="preserve">
</t>
    </r>
    <r>
      <rPr>
        <sz val="11"/>
        <color rgb="FF000000"/>
        <rFont val="Calibri"/>
      </rPr>
      <t xml:space="preserve"> ipv6 multicast boundary scope 8</t>
    </r>
    <r>
      <rPr>
        <sz val="11"/>
        <color rgb="FF000000"/>
        <rFont val="Calibri"/>
      </rPr>
      <t xml:space="preserve">
</t>
    </r>
    <r>
      <rPr>
        <sz val="11"/>
        <color rgb="FF000000"/>
        <rFont val="Calibri"/>
      </rPr>
      <t xml:space="preserve"> ipv6 address 2115:C:24::1/120</t>
    </r>
  </si>
  <si>
    <t>V-217426</t>
  </si>
  <si>
    <r>
      <rPr>
        <sz val="11"/>
        <rFont val="Calibri"/>
      </rPr>
      <t>The HP FlexFabric Switch must limit the number of concurrent sessions to an organization-defined number for each administrator account and/or administrator account type.</t>
    </r>
  </si>
  <si>
    <t>CAT III (Low)</t>
  </si>
  <si>
    <t>NDM</t>
  </si>
  <si>
    <r>
      <rPr>
        <sz val="11"/>
        <color rgb="FF000000"/>
        <rFont val="Calibri"/>
      </rPr>
      <t>Configure the HP FlexFabric Switch to limit the number of concurrent sessions to an organization-defined number for all administrator accounts and administrator account types as shown in the following example:</t>
    </r>
    <r>
      <rPr>
        <sz val="11"/>
        <color rgb="FF000000"/>
        <rFont val="Calibri"/>
      </rPr>
      <t xml:space="preserve">
</t>
    </r>
    <r>
      <rPr>
        <sz val="11"/>
        <color rgb="FF000000"/>
        <rFont val="Calibri"/>
      </rPr>
      <t>[HP] local-user admin</t>
    </r>
    <r>
      <rPr>
        <sz val="11"/>
        <color rgb="FF000000"/>
        <rFont val="Calibri"/>
      </rPr>
      <t xml:space="preserve">
</t>
    </r>
    <r>
      <rPr>
        <sz val="11"/>
        <color rgb="FF000000"/>
        <rFont val="Calibri"/>
      </rPr>
      <t>[HP-luser-manage-admin] access-limit 3</t>
    </r>
  </si>
  <si>
    <r>
      <rPr>
        <sz val="11"/>
        <color rgb="FF000000"/>
        <rFont val="Calibri"/>
      </rPr>
      <t>Device management includes the ability to control the number of administrators and management sessions that manage a device. Limiting the number of allowed administrators and sessions per administrator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t>
    </r>
  </si>
  <si>
    <r>
      <rPr>
        <sz val="11"/>
        <color rgb="FF000000"/>
        <rFont val="Calibri"/>
      </rPr>
      <t>Review the HP FlexFabric Switch configuration to see if it limits the number of concurrent sessions to an organization-defined number for all administrator accounts and/or administrator account types:</t>
    </r>
    <r>
      <rPr>
        <sz val="11"/>
        <color rgb="FF000000"/>
        <rFont val="Calibri"/>
      </rPr>
      <t xml:space="preserve">
</t>
    </r>
    <r>
      <rPr>
        <sz val="11"/>
        <color rgb="FF000000"/>
        <rFont val="Calibri"/>
      </rPr>
      <t>[HP] display local-user</t>
    </r>
    <r>
      <rPr>
        <sz val="11"/>
        <color rgb="FF000000"/>
        <rFont val="Calibri"/>
      </rPr>
      <t xml:space="preserve">
</t>
    </r>
    <r>
      <rPr>
        <sz val="11"/>
        <color rgb="FF000000"/>
        <rFont val="Calibri"/>
      </rPr>
      <t>Device management user test:</t>
    </r>
    <r>
      <rPr>
        <sz val="11"/>
        <color rgb="FF000000"/>
        <rFont val="Calibri"/>
      </rPr>
      <t xml:space="preserve">
</t>
    </r>
    <r>
      <rPr>
        <sz val="11"/>
        <color rgb="FF000000"/>
        <rFont val="Calibri"/>
      </rPr>
      <t xml:space="preserve">  State:                     Active</t>
    </r>
    <r>
      <rPr>
        <sz val="11"/>
        <color rgb="FF000000"/>
        <rFont val="Calibri"/>
      </rPr>
      <t xml:space="preserve">
</t>
    </r>
    <r>
      <rPr>
        <sz val="11"/>
        <color rgb="FF000000"/>
        <rFont val="Calibri"/>
      </rPr>
      <t xml:space="preserve">  Service type:              None</t>
    </r>
    <r>
      <rPr>
        <sz val="11"/>
        <color rgb="FF000000"/>
        <rFont val="Calibri"/>
      </rPr>
      <t xml:space="preserve">
</t>
    </r>
    <r>
      <rPr>
        <sz val="11"/>
        <color rgb="FF000000"/>
        <rFont val="Calibri"/>
      </rPr>
      <t xml:space="preserve">  Access limit:              Enabled           Max access number: 3</t>
    </r>
    <r>
      <rPr>
        <sz val="11"/>
        <color rgb="FF000000"/>
        <rFont val="Calibri"/>
      </rPr>
      <t xml:space="preserve">
</t>
    </r>
    <r>
      <rPr>
        <sz val="11"/>
        <color rgb="FF000000"/>
        <rFont val="Calibri"/>
      </rPr>
      <t xml:space="preserve">  Current access number:     0</t>
    </r>
    <r>
      <rPr>
        <sz val="11"/>
        <color rgb="FF000000"/>
        <rFont val="Calibri"/>
      </rPr>
      <t xml:space="preserve">
</t>
    </r>
    <r>
      <rPr>
        <sz val="11"/>
        <color rgb="FF000000"/>
        <rFont val="Calibri"/>
      </rPr>
      <t xml:space="preserve">  User group:                system</t>
    </r>
    <r>
      <rPr>
        <sz val="11"/>
        <color rgb="FF000000"/>
        <rFont val="Calibri"/>
      </rPr>
      <t xml:space="preserve">
</t>
    </r>
    <r>
      <rPr>
        <sz val="11"/>
        <color rgb="FF000000"/>
        <rFont val="Calibri"/>
      </rPr>
      <t xml:space="preserve">  Bind attributes:</t>
    </r>
    <r>
      <rPr>
        <sz val="11"/>
        <color rgb="FF000000"/>
        <rFont val="Calibri"/>
      </rPr>
      <t xml:space="preserve">
</t>
    </r>
    <r>
      <rPr>
        <sz val="11"/>
        <color rgb="FF000000"/>
        <rFont val="Calibri"/>
      </rPr>
      <t xml:space="preserve">  Authorization attributes:</t>
    </r>
    <r>
      <rPr>
        <sz val="11"/>
        <color rgb="FF000000"/>
        <rFont val="Calibri"/>
      </rPr>
      <t xml:space="preserve">
</t>
    </r>
    <r>
      <rPr>
        <sz val="11"/>
        <color rgb="FF000000"/>
        <rFont val="Calibri"/>
      </rPr>
      <t xml:space="preserve">    Work directory:          cfa0:</t>
    </r>
    <r>
      <rPr>
        <sz val="11"/>
        <color rgb="FF000000"/>
        <rFont val="Calibri"/>
      </rPr>
      <t xml:space="preserve">
</t>
    </r>
    <r>
      <rPr>
        <sz val="11"/>
        <color rgb="FF000000"/>
        <rFont val="Calibri"/>
      </rPr>
      <t xml:space="preserve">    User role list:          network-admin</t>
    </r>
    <r>
      <rPr>
        <sz val="11"/>
        <color rgb="FF000000"/>
        <rFont val="Calibri"/>
      </rPr>
      <t xml:space="preserve">
</t>
    </r>
    <r>
      <rPr>
        <sz val="11"/>
        <color rgb="FF000000"/>
        <rFont val="Calibri"/>
      </rPr>
      <t>If "Max access number:" line is not present, this is a finding.</t>
    </r>
  </si>
  <si>
    <t>V-217427</t>
  </si>
  <si>
    <r>
      <rPr>
        <sz val="11"/>
        <rFont val="Calibri"/>
      </rPr>
      <t>The HP FlexFabric Switch must automatically audit account creation.</t>
    </r>
  </si>
  <si>
    <r>
      <rPr>
        <sz val="11"/>
        <color rgb="FF000000"/>
        <rFont val="Calibri"/>
      </rPr>
      <t>Enable info-center feature on the HP FlexFabric Switch:</t>
    </r>
    <r>
      <rPr>
        <sz val="11"/>
        <color rgb="FF000000"/>
        <rFont val="Calibri"/>
      </rPr>
      <t xml:space="preserve">
</t>
    </r>
    <r>
      <rPr>
        <sz val="11"/>
        <color rgb="FF000000"/>
        <rFont val="Calibri"/>
      </rPr>
      <t>[HP] info-center enable</t>
    </r>
    <r>
      <rPr>
        <sz val="11"/>
        <color rgb="FF000000"/>
        <rFont val="Calibri"/>
      </rPr>
      <t xml:space="preserve">
</t>
    </r>
    <r>
      <rPr>
        <sz val="11"/>
        <color rgb="FF000000"/>
        <rFont val="Calibri"/>
      </rPr>
      <t>Note:  By default, the information center is enabled. Account creation on the SUT generates an automatic log entry in the system's log.</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</si>
  <si>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</si>
  <si>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Determine if the info-center feature is enabled on the HP FlexFabric Switch:</t>
    </r>
    <r>
      <rPr>
        <sz val="11"/>
        <color rgb="FF000000"/>
        <rFont val="Calibri"/>
      </rPr>
      <t xml:space="preserve">
</t>
    </r>
    <r>
      <rPr>
        <sz val="11"/>
        <color rgb="FF000000"/>
        <rFont val="Calibri"/>
      </rPr>
      <t>[HP] display info-center</t>
    </r>
    <r>
      <rPr>
        <sz val="11"/>
        <color rgb="FF000000"/>
        <rFont val="Calibri"/>
      </rPr>
      <t xml:space="preserve">
</t>
    </r>
    <r>
      <rPr>
        <sz val="11"/>
        <color rgb="FF000000"/>
        <rFont val="Calibri"/>
      </rPr>
      <t>Information Center: Enabled</t>
    </r>
    <r>
      <rPr>
        <sz val="11"/>
        <color rgb="FF000000"/>
        <rFont val="Calibri"/>
      </rPr>
      <t xml:space="preserve">
</t>
    </r>
    <r>
      <rPr>
        <sz val="11"/>
        <color rgb="FF000000"/>
        <rFont val="Calibri"/>
      </rPr>
      <t>If logging is not enabled, this is a finding.</t>
    </r>
  </si>
  <si>
    <t>V-217428</t>
  </si>
  <si>
    <r>
      <rPr>
        <sz val="11"/>
        <rFont val="Calibri"/>
      </rPr>
      <t>The HP FlexFabric Switch must automatically audit account modification.</t>
    </r>
  </si>
  <si>
    <r>
      <rPr>
        <sz val="11"/>
        <color rgb="FF000000"/>
        <rFont val="Calibri"/>
      </rPr>
      <t>Enable info-center feature on the HP FlexFabric Switch:</t>
    </r>
    <r>
      <rPr>
        <sz val="11"/>
        <color rgb="FF000000"/>
        <rFont val="Calibri"/>
      </rPr>
      <t xml:space="preserve">
</t>
    </r>
    <r>
      <rPr>
        <sz val="11"/>
        <color rgb="FF000000"/>
        <rFont val="Calibri"/>
      </rPr>
      <t>[HP] info-center enable</t>
    </r>
    <r>
      <rPr>
        <sz val="11"/>
        <color rgb="FF000000"/>
        <rFont val="Calibri"/>
      </rPr>
      <t xml:space="preserve">
</t>
    </r>
    <r>
      <rPr>
        <sz val="11"/>
        <color rgb="FF000000"/>
        <rFont val="Calibri"/>
      </rPr>
      <t>Note:  By default, the information center is enabled. Account modification on the SUT generates an automatic log entry in the system's log.</t>
    </r>
  </si>
  <si>
    <r>
      <rPr>
        <sz val="11"/>
        <color rgb="FF000000"/>
        <rFont val="Calibri"/>
      </rPr>
      <t>Since the accounts in the HP FlexFabric Switch are privileged or system-level accounts, account management is vital to the security of the HP FlexFabric Switch. Account management by a designated authority ensures access to the HP FlexFabric Switch is being controlled in a secure manner by granting access to only authorized personnel with the appropriate and necessary privileges. Auditing account modification along with an automatic notification to appropriate individuals will provide the necessary reconciliation that account management procedures are being followed. If modifications to management accounts are not audited, reconciliation of account management procedures cannot be tracked.</t>
    </r>
  </si>
  <si>
    <t>V-217429</t>
  </si>
  <si>
    <r>
      <rPr>
        <sz val="11"/>
        <rFont val="Calibri"/>
      </rPr>
      <t>The HP FlexFabric Switch must automatically audit account disabling actions.</t>
    </r>
  </si>
  <si>
    <r>
      <rPr>
        <sz val="11"/>
        <color rgb="FF000000"/>
        <rFont val="Calibri"/>
      </rPr>
      <t>Enable info-center feature on the HP FlexFabric Switch:</t>
    </r>
    <r>
      <rPr>
        <sz val="11"/>
        <color rgb="FF000000"/>
        <rFont val="Calibri"/>
      </rPr>
      <t xml:space="preserve">
</t>
    </r>
    <r>
      <rPr>
        <sz val="11"/>
        <color rgb="FF000000"/>
        <rFont val="Calibri"/>
      </rPr>
      <t>[HP] info-center enable</t>
    </r>
    <r>
      <rPr>
        <sz val="11"/>
        <color rgb="FF000000"/>
        <rFont val="Calibri"/>
      </rPr>
      <t xml:space="preserve">
</t>
    </r>
    <r>
      <rPr>
        <sz val="11"/>
        <color rgb="FF000000"/>
        <rFont val="Calibri"/>
      </rPr>
      <t>Note:  By default, the information center is enabled. Account disabling actions on the SUT generates an automatic log entry in the system's log.</t>
    </r>
  </si>
  <si>
    <r>
      <rPr>
        <sz val="11"/>
        <color rgb="FF000000"/>
        <rFont val="Calibri"/>
      </rPr>
      <t>Account management, as a whole, ensures access to the HP FlexFabric Switch is being controlled in a secure manner by granting access to only authorized personnel. Auditing account disabling actions will support account management procedures. When device management accounts are disabled, user or service accessibility may be affected. Auditing also ensures authorized active accounts remain enabled and available for use when required.</t>
    </r>
  </si>
  <si>
    <t>V-217430</t>
  </si>
  <si>
    <r>
      <rPr>
        <sz val="11"/>
        <rFont val="Calibri"/>
      </rPr>
      <t>The HP FlexFabric Switch must automatically audit account removal actions.</t>
    </r>
  </si>
  <si>
    <r>
      <rPr>
        <sz val="11"/>
        <color rgb="FF000000"/>
        <rFont val="Calibri"/>
      </rPr>
      <t>Enable info-center feature on the HP FlexFabric Switch:</t>
    </r>
    <r>
      <rPr>
        <sz val="11"/>
        <color rgb="FF000000"/>
        <rFont val="Calibri"/>
      </rPr>
      <t xml:space="preserve">
</t>
    </r>
    <r>
      <rPr>
        <sz val="11"/>
        <color rgb="FF000000"/>
        <rFont val="Calibri"/>
      </rPr>
      <t>[HP] info-center enable</t>
    </r>
    <r>
      <rPr>
        <sz val="11"/>
        <color rgb="FF000000"/>
        <rFont val="Calibri"/>
      </rPr>
      <t xml:space="preserve">
</t>
    </r>
    <r>
      <rPr>
        <sz val="11"/>
        <color rgb="FF000000"/>
        <rFont val="Calibri"/>
      </rPr>
      <t>Note:  By default, the information center is enabled. Account removal actions on the SUT generates an automatic log entry in the system's log.</t>
    </r>
  </si>
  <si>
    <r>
      <rPr>
        <sz val="11"/>
        <color rgb="FF000000"/>
        <rFont val="Calibri"/>
      </rPr>
      <t>Account management, as a whole, ensures access to the HP FlexFabric Switch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</si>
  <si>
    <t>V-217431</t>
  </si>
  <si>
    <r>
      <rPr>
        <sz val="11"/>
        <rFont val="Calibri"/>
      </rPr>
      <t>The HP FlexFabric Switch must enforce the assigned privilege level for each administrator and authorizations for access to all commands relative to the privilege level in accordance with applicable policy for the device.</t>
    </r>
  </si>
  <si>
    <r>
      <rPr>
        <sz val="11"/>
        <color rgb="FF000000"/>
        <rFont val="Calibri"/>
      </rPr>
      <t>Configure the HP FlexFabric Switch to enforce the assigned privilege level for each administrator and authorizations for access to all commands relative to the privilege level in accordance with applicable policy for the switch.</t>
    </r>
    <r>
      <rPr>
        <sz val="11"/>
        <color rgb="FF000000"/>
        <rFont val="Calibri"/>
      </rPr>
      <t xml:space="preserve">
</t>
    </r>
    <r>
      <rPr>
        <sz val="11"/>
        <color rgb="FF000000"/>
        <rFont val="Calibri"/>
      </rPr>
      <t>[HP] local-user admin</t>
    </r>
    <r>
      <rPr>
        <sz val="11"/>
        <color rgb="FF000000"/>
        <rFont val="Calibri"/>
      </rPr>
      <t xml:space="preserve">
</t>
    </r>
    <r>
      <rPr>
        <sz val="11"/>
        <color rgb="FF000000"/>
        <rFont val="Calibri"/>
      </rPr>
      <t>[HP-luser-manage-admin]</t>
    </r>
    <r>
      <rPr>
        <sz val="11"/>
        <color rgb="FF000000"/>
        <rFont val="Calibri"/>
      </rPr>
      <t xml:space="preserve">
</t>
    </r>
    <r>
      <rPr>
        <sz val="11"/>
        <color rgb="FF000000"/>
        <rFont val="Calibri"/>
      </rPr>
      <t>[HP-luser-manage-admin]authorization-attribute user-role network-admin</t>
    </r>
  </si>
  <si>
    <r>
      <rPr>
        <sz val="11"/>
        <color rgb="FF000000"/>
        <rFont val="Calibri"/>
      </rPr>
      <t xml:space="preserve">To mitigate the risk of unauthorized access to sensitive information by entities that have been issued certificates by DoD-approved PKIs, all DoD systems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Network devices use access control policies and enforcement mechanisms to implement this requirement. </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HP FlexFabric Switch to control access between administrators (or processes acting on behalf of administrators) and objects (e.g., device commands, files, records, processes) in the HP FlexFabric Switch.</t>
    </r>
  </si>
  <si>
    <r>
      <rPr>
        <sz val="11"/>
        <color rgb="FF000000"/>
        <rFont val="Calibri"/>
      </rPr>
      <t xml:space="preserve">Determine if the HP FlexFabric Switch is configured to enforce the assigned privilege level for each administrator and authorizations for access to all commands relative to the privilege level in accordance with applicable policy for the switch. </t>
    </r>
    <r>
      <rPr>
        <sz val="11"/>
        <color rgb="FF000000"/>
        <rFont val="Calibri"/>
      </rPr>
      <t xml:space="preserve">
</t>
    </r>
    <r>
      <rPr>
        <sz val="11"/>
        <color rgb="FF000000"/>
        <rFont val="Calibri"/>
      </rPr>
      <t>[HP] display local-user</t>
    </r>
    <r>
      <rPr>
        <sz val="11"/>
        <color rgb="FF000000"/>
        <rFont val="Calibri"/>
      </rPr>
      <t xml:space="preserve">
</t>
    </r>
    <r>
      <rPr>
        <sz val="11"/>
        <color rgb="FF000000"/>
        <rFont val="Calibri"/>
      </rPr>
      <t>Device management user admin:</t>
    </r>
    <r>
      <rPr>
        <sz val="11"/>
        <color rgb="FF000000"/>
        <rFont val="Calibri"/>
      </rPr>
      <t xml:space="preserve">
</t>
    </r>
    <r>
      <rPr>
        <sz val="11"/>
        <color rgb="FF000000"/>
        <rFont val="Calibri"/>
      </rPr>
      <t xml:space="preserve"> State:                    Active</t>
    </r>
    <r>
      <rPr>
        <sz val="11"/>
        <color rgb="FF000000"/>
        <rFont val="Calibri"/>
      </rPr>
      <t xml:space="preserve">
</t>
    </r>
    <r>
      <rPr>
        <sz val="11"/>
        <color rgb="FF000000"/>
        <rFont val="Calibri"/>
      </rPr>
      <t xml:space="preserve"> Service type:             SSH/Telnet/Terminal</t>
    </r>
    <r>
      <rPr>
        <sz val="11"/>
        <color rgb="FF000000"/>
        <rFont val="Calibri"/>
      </rPr>
      <t xml:space="preserve">
</t>
    </r>
    <r>
      <rPr>
        <sz val="11"/>
        <color rgb="FF000000"/>
        <rFont val="Calibri"/>
      </rPr>
      <t xml:space="preserve"> User group:               system</t>
    </r>
    <r>
      <rPr>
        <sz val="11"/>
        <color rgb="FF000000"/>
        <rFont val="Calibri"/>
      </rPr>
      <t xml:space="preserve">
</t>
    </r>
    <r>
      <rPr>
        <sz val="11"/>
        <color rgb="FF000000"/>
        <rFont val="Calibri"/>
      </rPr>
      <t xml:space="preserve"> Bind attributes:</t>
    </r>
    <r>
      <rPr>
        <sz val="11"/>
        <color rgb="FF000000"/>
        <rFont val="Calibri"/>
      </rPr>
      <t xml:space="preserve">
</t>
    </r>
    <r>
      <rPr>
        <sz val="11"/>
        <color rgb="FF000000"/>
        <rFont val="Calibri"/>
      </rPr>
      <t xml:space="preserve"> Authorization attributes:</t>
    </r>
    <r>
      <rPr>
        <sz val="11"/>
        <color rgb="FF000000"/>
        <rFont val="Calibri"/>
      </rPr>
      <t xml:space="preserve">
</t>
    </r>
    <r>
      <rPr>
        <sz val="11"/>
        <color rgb="FF000000"/>
        <rFont val="Calibri"/>
      </rPr>
      <t xml:space="preserve">  Work directory:          flash:</t>
    </r>
    <r>
      <rPr>
        <sz val="11"/>
        <color rgb="FF000000"/>
        <rFont val="Calibri"/>
      </rPr>
      <t xml:space="preserve">
</t>
    </r>
    <r>
      <rPr>
        <sz val="11"/>
        <color rgb="FF000000"/>
        <rFont val="Calibri"/>
      </rPr>
      <t xml:space="preserve">  User role list:          network-admin</t>
    </r>
    <r>
      <rPr>
        <sz val="11"/>
        <color rgb="FF000000"/>
        <rFont val="Calibri"/>
      </rPr>
      <t xml:space="preserve">
</t>
    </r>
    <r>
      <rPr>
        <sz val="11"/>
        <color rgb="FF000000"/>
        <rFont val="Calibri"/>
      </rPr>
      <t xml:space="preserve"> Password control configurations:</t>
    </r>
    <r>
      <rPr>
        <sz val="11"/>
        <color rgb="FF000000"/>
        <rFont val="Calibri"/>
      </rPr>
      <t xml:space="preserve">
</t>
    </r>
    <r>
      <rPr>
        <sz val="11"/>
        <color rgb="FF000000"/>
        <rFont val="Calibri"/>
      </rPr>
      <t>If the HP FlexFabric Switch does not enforce the assigned privilege level for each administrator and authorizations for access to all commands relative to the privilege level, this is a finding.</t>
    </r>
  </si>
  <si>
    <t>V-217432</t>
  </si>
  <si>
    <r>
      <rPr>
        <sz val="11"/>
        <rFont val="Calibri"/>
      </rPr>
      <t>The HP FlexFabric Switch must enforce approved authorizations for controlling the flow of management information within the HP FlexFabric Switch based on information flow control policies.</t>
    </r>
  </si>
  <si>
    <r>
      <rPr>
        <sz val="11"/>
        <color rgb="FF000000"/>
        <rFont val="Calibri"/>
      </rPr>
      <t>Configure the HP FlexFabric Switch for controlling the flow of management information within the HP FlexFabric Switch based on information flow control policies. Below is an example for an ACL configuration:</t>
    </r>
    <r>
      <rPr>
        <sz val="11"/>
        <color rgb="FF000000"/>
        <rFont val="Calibri"/>
      </rPr>
      <t xml:space="preserve">
</t>
    </r>
    <r>
      <rPr>
        <sz val="11"/>
        <color rgb="FF000000"/>
        <rFont val="Calibri"/>
      </rPr>
      <t>[HP] acl number 3000</t>
    </r>
    <r>
      <rPr>
        <sz val="11"/>
        <color rgb="FF000000"/>
        <rFont val="Calibri"/>
      </rPr>
      <t xml:space="preserve">
</t>
    </r>
    <r>
      <rPr>
        <sz val="11"/>
        <color rgb="FF000000"/>
        <rFont val="Calibri"/>
      </rPr>
      <t>[HP-acl-adv-3000] description ACL to block traffic with invalid address</t>
    </r>
    <r>
      <rPr>
        <sz val="11"/>
        <color rgb="FF000000"/>
        <rFont val="Calibri"/>
      </rPr>
      <t xml:space="preserve">
</t>
    </r>
    <r>
      <rPr>
        <sz val="11"/>
        <color rgb="FF000000"/>
        <rFont val="Calibri"/>
      </rPr>
      <t>[HP-acl-adv-3000] rule 0 permit icmp source 10.0.0.0 0.255.255.255</t>
    </r>
    <r>
      <rPr>
        <sz val="11"/>
        <color rgb="FF000000"/>
        <rFont val="Calibri"/>
      </rPr>
      <t xml:space="preserve">
</t>
    </r>
    <r>
      <rPr>
        <sz val="11"/>
        <color rgb="FF000000"/>
        <rFont val="Calibri"/>
      </rPr>
      <t>[HP-acl-adv-3000] rule 1 deny ip source 172.16.0.0 0.15.255.255</t>
    </r>
    <r>
      <rPr>
        <sz val="11"/>
        <color rgb="FF000000"/>
        <rFont val="Calibri"/>
      </rPr>
      <t xml:space="preserve">
</t>
    </r>
    <r>
      <rPr>
        <sz val="11"/>
        <color rgb="FF000000"/>
        <rFont val="Calibri"/>
      </rPr>
      <t>[HP-acl-adv-3000] rule 2 deny ip source 192.168.0.0 0.0.255.255</t>
    </r>
    <r>
      <rPr>
        <sz val="11"/>
        <color rgb="FF000000"/>
        <rFont val="Calibri"/>
      </rPr>
      <t xml:space="preserve">
</t>
    </r>
    <r>
      <rPr>
        <sz val="11"/>
        <color rgb="FF000000"/>
        <rFont val="Calibri"/>
      </rPr>
      <t>[HP-acl-adv-3000]  rule 3 deny ip source 169.254.0.0 0.0.255.255</t>
    </r>
    <r>
      <rPr>
        <sz val="11"/>
        <color rgb="FF000000"/>
        <rFont val="Calibri"/>
      </rPr>
      <t xml:space="preserve">
</t>
    </r>
    <r>
      <rPr>
        <sz val="11"/>
        <color rgb="FF000000"/>
        <rFont val="Calibri"/>
      </rPr>
      <t>[HP-acl-adv-3000]  rule 6 deny ip source 127.0.0.0 0.255.255.255</t>
    </r>
    <r>
      <rPr>
        <sz val="11"/>
        <color rgb="FF000000"/>
        <rFont val="Calibri"/>
      </rPr>
      <t xml:space="preserve">
</t>
    </r>
    <r>
      <rPr>
        <sz val="11"/>
        <color rgb="FF000000"/>
        <rFont val="Calibri"/>
      </rPr>
      <t>[HP] interface Vlan-interface 192</t>
    </r>
    <r>
      <rPr>
        <sz val="11"/>
        <color rgb="FF000000"/>
        <rFont val="Calibri"/>
      </rPr>
      <t xml:space="preserve">
</t>
    </r>
    <r>
      <rPr>
        <sz val="11"/>
        <color rgb="FF000000"/>
        <rFont val="Calibri"/>
      </rPr>
      <t>[HP-Vlan-interface192] packet-filter 3000 inbound</t>
    </r>
  </si>
  <si>
    <r>
      <rPr>
        <sz val="11"/>
        <color rgb="FF000000"/>
        <rFont val="Calibri"/>
      </rPr>
      <t xml:space="preserve">A mechanism to detect and prevent unauthorized communication flow must be configured or provided as part of the system design. If management information flow is not enforced based on approved authorizations, the HP FlexFabric Switch may become compromised. Information flow control regulates where management information is allowed to travel within a network device. The flow of all management information must be monitored and controlled so it does not introduce any unacceptable risk to the HP FlexFabric Switch or data. </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management information within the system in accordance with applicable policy.</t>
    </r>
  </si>
  <si>
    <r>
      <rPr>
        <sz val="11"/>
        <color rgb="FF000000"/>
        <rFont val="Calibri"/>
      </rPr>
      <t>Review the HP FlexFabric Switch configuration to determine if ACLs were configured for controlling the flow of management information within the HP FlexFabric Switch based on information flow control policies:</t>
    </r>
    <r>
      <rPr>
        <sz val="11"/>
        <color rgb="FF000000"/>
        <rFont val="Calibri"/>
      </rPr>
      <t xml:space="preserve">
</t>
    </r>
    <r>
      <rPr>
        <sz val="11"/>
        <color rgb="FF000000"/>
        <rFont val="Calibri"/>
      </rPr>
      <t xml:space="preserve">[HP] display current-configuration </t>
    </r>
    <r>
      <rPr>
        <sz val="11"/>
        <color rgb="FF000000"/>
        <rFont val="Calibri"/>
      </rPr>
      <t xml:space="preserve">
</t>
    </r>
    <r>
      <rPr>
        <sz val="11"/>
        <color rgb="FF000000"/>
        <rFont val="Calibri"/>
      </rPr>
      <t>acl number 3000</t>
    </r>
    <r>
      <rPr>
        <sz val="11"/>
        <color rgb="FF000000"/>
        <rFont val="Calibri"/>
      </rPr>
      <t xml:space="preserve">
</t>
    </r>
    <r>
      <rPr>
        <sz val="11"/>
        <color rgb="FF000000"/>
        <rFont val="Calibri"/>
      </rPr>
      <t xml:space="preserve"> description ACL to block traffic with invalid address</t>
    </r>
    <r>
      <rPr>
        <sz val="11"/>
        <color rgb="FF000000"/>
        <rFont val="Calibri"/>
      </rPr>
      <t xml:space="preserve">
</t>
    </r>
    <r>
      <rPr>
        <sz val="11"/>
        <color rgb="FF000000"/>
        <rFont val="Calibri"/>
      </rPr>
      <t xml:space="preserve"> rule 0 permit icmp source 10.0.0.0 0.255.255.255</t>
    </r>
    <r>
      <rPr>
        <sz val="11"/>
        <color rgb="FF000000"/>
        <rFont val="Calibri"/>
      </rPr>
      <t xml:space="preserve">
</t>
    </r>
    <r>
      <rPr>
        <sz val="11"/>
        <color rgb="FF000000"/>
        <rFont val="Calibri"/>
      </rPr>
      <t xml:space="preserve"> rule 1 deny ip source 172.16.0.0 0.15.255.255</t>
    </r>
    <r>
      <rPr>
        <sz val="11"/>
        <color rgb="FF000000"/>
        <rFont val="Calibri"/>
      </rPr>
      <t xml:space="preserve">
</t>
    </r>
    <r>
      <rPr>
        <sz val="11"/>
        <color rgb="FF000000"/>
        <rFont val="Calibri"/>
      </rPr>
      <t xml:space="preserve"> rule 2 deny ip source 192.168.0.0 0.0.255.255</t>
    </r>
    <r>
      <rPr>
        <sz val="11"/>
        <color rgb="FF000000"/>
        <rFont val="Calibri"/>
      </rPr>
      <t xml:space="preserve">
</t>
    </r>
    <r>
      <rPr>
        <sz val="11"/>
        <color rgb="FF000000"/>
        <rFont val="Calibri"/>
      </rPr>
      <t xml:space="preserve"> rule 3 deny ip source 169.254.0.0 0.0.255.255</t>
    </r>
    <r>
      <rPr>
        <sz val="11"/>
        <color rgb="FF000000"/>
        <rFont val="Calibri"/>
      </rPr>
      <t xml:space="preserve">
</t>
    </r>
    <r>
      <rPr>
        <sz val="11"/>
        <color rgb="FF000000"/>
        <rFont val="Calibri"/>
      </rPr>
      <t xml:space="preserve"> rule 6 deny ip source 127.0.0.0 0.255.255.255</t>
    </r>
    <r>
      <rPr>
        <sz val="11"/>
        <color rgb="FF000000"/>
        <rFont val="Calibri"/>
      </rPr>
      <t xml:space="preserve">
</t>
    </r>
    <r>
      <rPr>
        <sz val="11"/>
        <color rgb="FF000000"/>
        <rFont val="Calibri"/>
      </rPr>
      <t>If ACLs are not configured for controlling the flow of management information within the HP FlexFabric Switch based on information flow control policies , this is a finding.</t>
    </r>
  </si>
  <si>
    <t>V-217433</t>
  </si>
  <si>
    <r>
      <rPr>
        <sz val="11"/>
        <rFont val="Calibri"/>
      </rPr>
      <t>The HP FlexFabric Switch must enforce the limit of three consecutive invalid logon attempts by a user during a 15-minute time period.</t>
    </r>
  </si>
  <si>
    <r>
      <rPr>
        <sz val="11"/>
        <color rgb="FF000000"/>
        <rFont val="Calibri"/>
      </rPr>
      <t>Configure the HP FlexFabric Switch to enforce the limit of three consecutive invalid logon attempts by a user during a 15-minute time period:</t>
    </r>
    <r>
      <rPr>
        <sz val="11"/>
        <color rgb="FF000000"/>
        <rFont val="Calibri"/>
      </rPr>
      <t xml:space="preserve">
</t>
    </r>
    <r>
      <rPr>
        <sz val="11"/>
        <color rgb="FF000000"/>
        <rFont val="Calibri"/>
      </rPr>
      <t>[HP]password-control login-attempt 3 exceed lock-time 15</t>
    </r>
  </si>
  <si>
    <r>
      <rPr>
        <sz val="11"/>
        <color rgb="FF000000"/>
        <rFont val="Calibri"/>
      </rPr>
      <t>By limiting the number of failed logon attempts, the risk of unauthorized system access via user password guessing, otherwise known as brute-forcing, is reduced.</t>
    </r>
  </si>
  <si>
    <r>
      <rPr>
        <sz val="11"/>
        <color rgb="FF000000"/>
        <rFont val="Calibri"/>
      </rPr>
      <t>Verify that the HP FlexFabric Switch is configured to enforce the limit of three consecutive invalid logon attempts by a user during a 15-minute time period.</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 xml:space="preserve"> Maximum login attempts:              3</t>
    </r>
    <r>
      <rPr>
        <sz val="11"/>
        <color rgb="FF000000"/>
        <rFont val="Calibri"/>
      </rPr>
      <t xml:space="preserve">
</t>
    </r>
    <r>
      <rPr>
        <sz val="11"/>
        <color rgb="FF000000"/>
        <rFont val="Calibri"/>
      </rPr>
      <t xml:space="preserve"> Action for exceeding login attempts: Lock user for 15 minutes</t>
    </r>
    <r>
      <rPr>
        <sz val="11"/>
        <color rgb="FF000000"/>
        <rFont val="Calibri"/>
      </rPr>
      <t xml:space="preserve">
</t>
    </r>
    <r>
      <rPr>
        <sz val="11"/>
        <color rgb="FF000000"/>
        <rFont val="Calibri"/>
      </rPr>
      <t>If the limit of three consecutive invalid logon attempts by a user during a 15-minute time period is not enforced, this is a finding.</t>
    </r>
  </si>
  <si>
    <t>V-217434</t>
  </si>
  <si>
    <r>
      <rPr>
        <sz val="11"/>
        <rFont val="Calibri"/>
      </rPr>
      <t>The HP FlexFabric Switch must display the Standard Mandatory DoD Notice and Consent Banner before granting access to the device.</t>
    </r>
  </si>
  <si>
    <r>
      <rPr>
        <sz val="11"/>
        <color rgb="FF000000"/>
        <rFont val="Calibri"/>
      </rPr>
      <t>Configure the HP FlexFabric Switch to display the Standard Mandatory DoD Notice and Consent Banner before granting access to the switch.</t>
    </r>
    <r>
      <rPr>
        <sz val="11"/>
        <color rgb="FF000000"/>
        <rFont val="Calibri"/>
      </rPr>
      <t xml:space="preserve">
</t>
    </r>
    <r>
      <rPr>
        <sz val="11"/>
        <color rgb="FF000000"/>
        <rFont val="Calibri"/>
      </rPr>
      <t xml:space="preserve">[HP]  header legal </t>
    </r>
    <r>
      <rPr>
        <sz val="11"/>
        <color rgb="FF000000"/>
        <rFont val="Calibri"/>
      </rPr>
      <t xml:space="preserve">
</t>
    </r>
    <r>
      <rPr>
        <sz val="11"/>
        <color rgb="FF000000"/>
        <rFont val="Calibri"/>
      </rPr>
      <t>% Desirable text goes here %</t>
    </r>
    <r>
      <rPr>
        <sz val="11"/>
        <color rgb="FF000000"/>
        <rFont val="Calibri"/>
      </rPr>
      <t xml:space="preserve">
</t>
    </r>
    <r>
      <rPr>
        <sz val="11"/>
        <color rgb="FF000000"/>
        <rFont val="Calibri"/>
      </rPr>
      <t>Note: In this example, the percentage sign (%) is the starting and ending character of the text argument. Entering the percentage sign after the text quits the header command. Because it is the starting and ending character, the percentage sign is not included in the banner.</t>
    </r>
  </si>
  <si>
    <r>
      <rPr>
        <sz val="11"/>
        <color rgb="FF000000"/>
        <rFont val="Calibri"/>
      </rPr>
      <t>Display of the DoD-approved use notification before granting access to the HP FlexFabric Switch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</si>
  <si>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Determine if the HP FlexFabric Switch is configured to present a DoD-approved banner that is formatted in accordance with DTM-08-060. Establish a console or vty connection to HP FlexFabric Switch and attempt to logon to it. Once entering the username the banner should appear: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such a banner is not presented, this is a finding.</t>
    </r>
  </si>
  <si>
    <t>V-217435</t>
  </si>
  <si>
    <r>
      <rPr>
        <sz val="11"/>
        <rFont val="Calibri"/>
      </rPr>
      <t>The HP FlexFabric Switch must retain the Standard Mandatory DoD Notice and Consent Banner on the screen until the administrator acknowledges the usage conditions and takes explicit actions to log on for further access.</t>
    </r>
  </si>
  <si>
    <r>
      <rPr>
        <sz val="11"/>
        <color rgb="FF000000"/>
        <rFont val="Calibri"/>
      </rPr>
      <t xml:space="preserve">The banner must be acknowledged by the administrator prior to allowing the administrator access to the HP FlexFabric Switch. This provides assurance that the administrator has seen the message and accepted the conditions for access. If the consent banner is not acknowledged by the administrator, DoD will not be in compliance with system use notifications required by law. </t>
    </r>
    <r>
      <rPr>
        <sz val="11"/>
        <color rgb="FF000000"/>
        <rFont val="Calibri"/>
      </rPr>
      <t xml:space="preserve">
</t>
    </r>
    <r>
      <rPr>
        <sz val="11"/>
        <color rgb="FF000000"/>
        <rFont val="Calibri"/>
      </rPr>
      <t>To establish acceptance of the network administration policy, a click-through banner at management session logon is required. The device must prevent further activity until the administrator executes a positive action to manifest agreement by clicking on a box indicating "OK".</t>
    </r>
  </si>
  <si>
    <r>
      <rPr>
        <sz val="11"/>
        <color rgb="FF000000"/>
        <rFont val="Calibri"/>
      </rPr>
      <t>Determine if the HP FlexFabric Switch is configured to retain the Standard Mandatory DoD Notice and Consent Banner on the screen until the administrator acknowledges the usage conditions and takes explicit actions to log on for further access. After entering the username and password for HP FlexFabric Switch the banner and acknowledgement of the notice should be displayed:</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Press Y or ENTER to continue, N to exit.</t>
    </r>
    <r>
      <rPr>
        <sz val="11"/>
        <color rgb="FF000000"/>
        <rFont val="Calibri"/>
      </rPr>
      <t xml:space="preserve">
</t>
    </r>
    <r>
      <rPr>
        <sz val="11"/>
        <color rgb="FF000000"/>
        <rFont val="Calibri"/>
      </rPr>
      <t>If HP FlexFabric Switch does not retain the banner on the screen until the administrator acknowledges the usage conditions and takes explicit actions to logon for further access, this is a finding.</t>
    </r>
  </si>
  <si>
    <t>V-217436</t>
  </si>
  <si>
    <r>
      <rPr>
        <sz val="11"/>
        <rFont val="Calibri"/>
      </rPr>
      <t>The HP FlexFabric Switch must protect against an individual (or process acting on behalf of an individual) falsely denying having performed organization-defined actions to be covered by non-repudiation.</t>
    </r>
  </si>
  <si>
    <r>
      <rPr>
        <sz val="11"/>
        <color rgb="FF000000"/>
        <rFont val="Calibri"/>
      </rPr>
      <t>Enable informational center on the HP FlexFabric Switch:</t>
    </r>
    <r>
      <rPr>
        <sz val="11"/>
        <color rgb="FF000000"/>
        <rFont val="Calibri"/>
      </rPr>
      <t xml:space="preserve">
</t>
    </r>
    <r>
      <rPr>
        <sz val="11"/>
        <color rgb="FF000000"/>
        <rFont val="Calibri"/>
      </rPr>
      <t>[HP] info-center enable</t>
    </r>
  </si>
  <si>
    <r>
      <rPr>
        <sz val="11"/>
        <color rgb="FF000000"/>
        <rFont val="Calibri"/>
      </rPr>
      <t>This requirement supports non-repudiation of actions taken by an administrator and is required in order to maintain the integrity of the configuration management process. All configuration changes to the HP FlexFabric Switch are logged, and administrators authenticate with two-factor authentication before gaining administrative access. Together, these processes will ensure the administrators can be held accountable for the configuration changes they implement.</t>
    </r>
    <r>
      <rPr>
        <sz val="11"/>
        <color rgb="FF000000"/>
        <rFont val="Calibri"/>
      </rPr>
      <t xml:space="preserve">
</t>
    </r>
    <r>
      <rPr>
        <sz val="11"/>
        <color rgb="FF000000"/>
        <rFont val="Calibri"/>
      </rPr>
      <t>To meet this requirement, the HP FlexFabric Switch must log administrator access and activity.</t>
    </r>
  </si>
  <si>
    <r>
      <rPr>
        <sz val="11"/>
        <color rgb="FF000000"/>
        <rFont val="Calibri"/>
      </rPr>
      <t>Check the HP FlexFabric log file to determine if logging is enabled:</t>
    </r>
    <r>
      <rPr>
        <sz val="11"/>
        <color rgb="FF000000"/>
        <rFont val="Calibri"/>
      </rPr>
      <t xml:space="preserve">
</t>
    </r>
    <r>
      <rPr>
        <sz val="11"/>
        <color rgb="FF000000"/>
        <rFont val="Calibri"/>
      </rPr>
      <t>[HP] display info-center</t>
    </r>
    <r>
      <rPr>
        <sz val="11"/>
        <color rgb="FF000000"/>
        <rFont val="Calibri"/>
      </rPr>
      <t xml:space="preserve">
</t>
    </r>
    <r>
      <rPr>
        <sz val="11"/>
        <color rgb="FF000000"/>
        <rFont val="Calibri"/>
      </rPr>
      <t>Information Center: Enabled</t>
    </r>
    <r>
      <rPr>
        <sz val="11"/>
        <color rgb="FF000000"/>
        <rFont val="Calibri"/>
      </rPr>
      <t xml:space="preserve">
</t>
    </r>
    <r>
      <rPr>
        <sz val="11"/>
        <color rgb="FF000000"/>
        <rFont val="Calibri"/>
      </rPr>
      <t>If the HP FlexFabric Switch does not have logging enabled, this is a finding.</t>
    </r>
  </si>
  <si>
    <t>V-217438</t>
  </si>
  <si>
    <r>
      <rPr>
        <sz val="11"/>
        <rFont val="Calibri"/>
      </rPr>
      <t>The HP FlexFabric Switch must generate audit records when successful/unsuccessful attempts to access privileges occur.</t>
    </r>
  </si>
  <si>
    <r>
      <rPr>
        <sz val="11"/>
        <color rgb="FF000000"/>
        <rFont val="Calibri"/>
      </rPr>
      <t>Enable info-center feature on the HP FlexFabric Switch:</t>
    </r>
    <r>
      <rPr>
        <sz val="11"/>
        <color rgb="FF000000"/>
        <rFont val="Calibri"/>
      </rPr>
      <t xml:space="preserve">
</t>
    </r>
    <r>
      <rPr>
        <sz val="11"/>
        <color rgb="FF000000"/>
        <rFont val="Calibri"/>
      </rPr>
      <t>[HP] info-center enable</t>
    </r>
    <r>
      <rPr>
        <sz val="11"/>
        <color rgb="FF000000"/>
        <rFont val="Calibri"/>
      </rPr>
      <t xml:space="preserve">
</t>
    </r>
    <r>
      <rPr>
        <sz val="11"/>
        <color rgb="FF000000"/>
        <rFont val="Calibri"/>
      </rPr>
      <t>Note:  By default, the information center is enabled.</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</si>
  <si>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</si>
  <si>
    <t>V-217439</t>
  </si>
  <si>
    <r>
      <rPr>
        <sz val="11"/>
        <rFont val="Calibri"/>
      </rPr>
      <t>The HP FlexFabric Switch must initiate session auditing upon startup.</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</si>
  <si>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</si>
  <si>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t>V-217440</t>
  </si>
  <si>
    <r>
      <rPr>
        <sz val="11"/>
        <rFont val="Calibri"/>
      </rPr>
      <t>The HP FlexFabric Switch must produce audit log records containing sufficient information to establish what type of event occurred.</t>
    </r>
  </si>
  <si>
    <r>
      <rPr>
        <sz val="11"/>
        <color rgb="FF000000"/>
        <rFont val="Calibri"/>
      </rPr>
      <t>It is essential for security personnel to know what is being done, what was attempted, where it was done, when it was done, and by whom it was done in order to compile an accurate risk assessment. Associating event types with detected events in the application and audit logs provides a means of investigating an attack; recognizing resource utilization or capacity thresholds; or identifying an improperly configured network device. Without this capability, it would be difficult to establish, correlate, and investigate the events leading up to an outage or attack.</t>
    </r>
  </si>
  <si>
    <t>V-217441</t>
  </si>
  <si>
    <r>
      <rPr>
        <sz val="11"/>
        <rFont val="Calibri"/>
      </rPr>
      <t>The HP FlexFabric Switch must produce audit records containing information to establish when (date and time) the events occurred.</t>
    </r>
  </si>
  <si>
    <r>
      <rPr>
        <sz val="11"/>
        <color rgb="FF000000"/>
        <rFont val="Calibri"/>
      </rPr>
      <t>It is essential for security personnel to know what is being done, what was attempted, where it was done, when it was done, and by whom it was done in order to compile an accurate risk assessment. Logging the date and time of each detected event provides a means of investigating an attack; recognizing resource utilization or capacity thresholds; or identifying an improperly configured network device. In order to establish and correlate the series of events leading up to an outage or attack, it is imperative the date and time are recorded in all log records.</t>
    </r>
  </si>
  <si>
    <t>V-217442</t>
  </si>
  <si>
    <r>
      <rPr>
        <sz val="11"/>
        <rFont val="Calibri"/>
      </rPr>
      <t>The HP FlexFabric Switch must produce audit records containing information to establish where the events occurred.</t>
    </r>
  </si>
  <si>
    <r>
      <rPr>
        <sz val="11"/>
        <color rgb="FF000000"/>
        <rFont val="Calibri"/>
      </rPr>
      <t>In order to compile an accurate risk assessment and provide forensic analysis, it is essential for security personnel to know where events occurred, such as device hardware components, device software modules, session identifiers, filenames, host names, and functionality.</t>
    </r>
    <r>
      <rPr>
        <sz val="11"/>
        <color rgb="FF000000"/>
        <rFont val="Calibri"/>
      </rPr>
      <t xml:space="preserve">
</t>
    </r>
    <r>
      <rPr>
        <sz val="11"/>
        <color rgb="FF000000"/>
        <rFont val="Calibri"/>
      </rPr>
      <t>Associating information about where the event occurred within the HP FlexFabric Switch provides a means of investigating an attack; recognizing resource utilization or capacity thresholds; or identifying an improperly configured device.</t>
    </r>
  </si>
  <si>
    <t>V-217443</t>
  </si>
  <si>
    <r>
      <rPr>
        <sz val="11"/>
        <rFont val="Calibri"/>
      </rPr>
      <t>The HP FlexFabric Switch must produce audit log records containing information to establish the source of events.</t>
    </r>
  </si>
  <si>
    <r>
      <rPr>
        <sz val="11"/>
        <color rgb="FF000000"/>
        <rFont val="Calibri"/>
      </rPr>
      <t>In order to compile an accurate risk assessment and provide forensic analysis, it is essential for security personnel to know the source of the event. The source may be a component, module, or process within the device or an external session, administrator, or device.</t>
    </r>
    <r>
      <rPr>
        <sz val="11"/>
        <color rgb="FF000000"/>
        <rFont val="Calibri"/>
      </rPr>
      <t xml:space="preserve">
</t>
    </r>
    <r>
      <rPr>
        <sz val="11"/>
        <color rgb="FF000000"/>
        <rFont val="Calibri"/>
      </rPr>
      <t>Associating information about where the source of the event occurred provides a means of investigating an attack; recognizing resource utilization or capacity thresholds; or identifying an improperly configured device.</t>
    </r>
  </si>
  <si>
    <t>V-217444</t>
  </si>
  <si>
    <r>
      <rPr>
        <sz val="11"/>
        <rFont val="Calibri"/>
      </rPr>
      <t>The HP FlexFabric Switch must produce audit records that contain information to establish the outcome of the event.</t>
    </r>
  </si>
  <si>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device after the event occurred). As such, they also provide a means to measure the impact of an event and help authorized personnel to determine the appropriate response.</t>
    </r>
  </si>
  <si>
    <t>V-217445</t>
  </si>
  <si>
    <r>
      <rPr>
        <sz val="11"/>
        <rFont val="Calibri"/>
      </rPr>
      <t>The HP FlexFabric Switch must generate audit records containing information that establishes the identity of any individual or process associated with the event.</t>
    </r>
  </si>
  <si>
    <r>
      <rPr>
        <sz val="11"/>
        <color rgb="FF000000"/>
        <rFont val="Calibri"/>
      </rPr>
      <t>Without information that establishes the identity of the subjects (i.e., administrators or processes acting on behalf of administrators) associated with the events, security personnel cannot determine responsibility for the potentially harmful event.</t>
    </r>
    <r>
      <rPr>
        <sz val="11"/>
        <color rgb="FF000000"/>
        <rFont val="Calibri"/>
      </rPr>
      <t xml:space="preserve">
</t>
    </r>
    <r>
      <rPr>
        <sz val="11"/>
        <color rgb="FF000000"/>
        <rFont val="Calibri"/>
      </rPr>
      <t>Event identifiers (if authenticated or otherwise known) include, but are not limited to, user database tables, primary key values, user names, or process identifiers.</t>
    </r>
  </si>
  <si>
    <t>V-217446</t>
  </si>
  <si>
    <r>
      <rPr>
        <sz val="11"/>
        <rFont val="Calibri"/>
      </rPr>
      <t>The HP FlexFabric Switch must generate audit records containing the full-text recording of privileged commands.</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</si>
  <si>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full-text recording of privileged commands. The organization must maintain audit trails in sufficient detail to reconstruct events to determine the cause and impact of compromise.</t>
    </r>
  </si>
  <si>
    <t>V-217447</t>
  </si>
  <si>
    <r>
      <rPr>
        <sz val="11"/>
        <rFont val="Calibri"/>
      </rPr>
      <t>The HP FlexFabric Switch must use internal system clocks to generate time stamps for audit records.</t>
    </r>
  </si>
  <si>
    <r>
      <rPr>
        <sz val="11"/>
        <color rgb="FF000000"/>
        <rFont val="Calibri"/>
      </rPr>
      <t>Configure the HP FlexFabric Switch to use internal system clocks to generate time stamps for audit records.</t>
    </r>
    <r>
      <rPr>
        <sz val="11"/>
        <color rgb="FF000000"/>
        <rFont val="Calibri"/>
      </rPr>
      <t xml:space="preserve">
</t>
    </r>
    <r>
      <rPr>
        <sz val="11"/>
        <color rgb="FF000000"/>
        <rFont val="Calibri"/>
      </rPr>
      <t>&lt;HP&gt; clock datetime 06:13:00 08/05/2015</t>
    </r>
  </si>
  <si>
    <r>
      <rPr>
        <sz val="11"/>
        <color rgb="FF000000"/>
        <rFont val="Calibri"/>
      </rPr>
      <t>In order to determine what is happening within the network infrastructure or to resolve and trace an attack, the HP FlexFabric Switch must support the organization's capability to correlate the audit log data from multiple network devices to acquire a clear understanding of events. In order to correlate auditable events, time stamps are needed on all of the log records.</t>
    </r>
    <r>
      <rPr>
        <sz val="11"/>
        <color rgb="FF000000"/>
        <rFont val="Calibri"/>
      </rPr>
      <t xml:space="preserve">
</t>
    </r>
    <r>
      <rPr>
        <sz val="11"/>
        <color rgb="FF000000"/>
        <rFont val="Calibri"/>
      </rPr>
      <t>If the internal clock is not used, the system may not be able to provide time stamps for log messages. Additionally, externally generated time stamps may not be accurate. Applications can use the capability of an operating system or purpose-built module for this purpose. (Note that the internal clock is required to be synchronized with authoritative time sources by other requirements.)</t>
    </r>
  </si>
  <si>
    <r>
      <rPr>
        <sz val="11"/>
        <color rgb="FF000000"/>
        <rFont val="Calibri"/>
      </rPr>
      <t>Determine if the HP FlexFabric Switch is configured to use internal system clocks to generate time stamps for audit records.</t>
    </r>
    <r>
      <rPr>
        <sz val="11"/>
        <color rgb="FF000000"/>
        <rFont val="Calibri"/>
      </rPr>
      <t xml:space="preserve">
</t>
    </r>
    <r>
      <rPr>
        <sz val="11"/>
        <color rgb="FF000000"/>
        <rFont val="Calibri"/>
      </rPr>
      <t>[HP] display clock</t>
    </r>
    <r>
      <rPr>
        <sz val="11"/>
        <color rgb="FF000000"/>
        <rFont val="Calibri"/>
      </rPr>
      <t xml:space="preserve">
</t>
    </r>
    <r>
      <rPr>
        <sz val="11"/>
        <color rgb="FF000000"/>
        <rFont val="Calibri"/>
      </rPr>
      <t>06:13:14 MDT Wed 08/05/2015</t>
    </r>
    <r>
      <rPr>
        <sz val="11"/>
        <color rgb="FF000000"/>
        <rFont val="Calibri"/>
      </rPr>
      <t xml:space="preserve">
</t>
    </r>
    <r>
      <rPr>
        <sz val="11"/>
        <color rgb="FF000000"/>
        <rFont val="Calibri"/>
      </rPr>
      <t>Time Zone : test minus 05:00:00</t>
    </r>
    <r>
      <rPr>
        <sz val="11"/>
        <color rgb="FF000000"/>
        <rFont val="Calibri"/>
      </rPr>
      <t xml:space="preserve">
</t>
    </r>
    <r>
      <rPr>
        <sz val="11"/>
        <color rgb="FF000000"/>
        <rFont val="Calibri"/>
      </rPr>
      <t>Summer Time : MDT 02:00:00 March second Sunday 02:00:00 November first Sunday 01:00:00</t>
    </r>
    <r>
      <rPr>
        <sz val="11"/>
        <color rgb="FF000000"/>
        <rFont val="Calibri"/>
      </rPr>
      <t xml:space="preserve">
</t>
    </r>
    <r>
      <rPr>
        <sz val="11"/>
        <color rgb="FF000000"/>
        <rFont val="Calibri"/>
      </rPr>
      <t>If the switch is not configured to use internal system clocks to generate time stamps for audit records, this is a finding.</t>
    </r>
  </si>
  <si>
    <t>V-217448</t>
  </si>
  <si>
    <r>
      <rPr>
        <sz val="11"/>
        <rFont val="Calibri"/>
      </rPr>
      <t>The HP FlexFabric Switch must protect audit information from unauthorized modification.</t>
    </r>
  </si>
  <si>
    <r>
      <rPr>
        <sz val="11"/>
        <color rgb="FF000000"/>
        <rFont val="Calibri"/>
      </rPr>
      <t>Configure the HP FlexFabric Switch to protect audit information from unauthorized modification:</t>
    </r>
    <r>
      <rPr>
        <sz val="11"/>
        <color rgb="FF000000"/>
        <rFont val="Calibri"/>
      </rPr>
      <t xml:space="preserve">
</t>
    </r>
    <r>
      <rPr>
        <sz val="11"/>
        <color rgb="FF000000"/>
        <rFont val="Calibri"/>
      </rPr>
      <t>[HP] local-user security-user</t>
    </r>
    <r>
      <rPr>
        <sz val="11"/>
        <color rgb="FF000000"/>
        <rFont val="Calibri"/>
      </rPr>
      <t xml:space="preserve">
</t>
    </r>
    <r>
      <rPr>
        <sz val="11"/>
        <color rgb="FF000000"/>
        <rFont val="Calibri"/>
      </rPr>
      <t>[HP-luser-manage-security-user]  authorization-attribute user-role security-audit</t>
    </r>
    <r>
      <rPr>
        <sz val="11"/>
        <color rgb="FF000000"/>
        <rFont val="Calibri"/>
      </rPr>
      <t xml:space="preserve">
</t>
    </r>
    <r>
      <rPr>
        <sz val="11"/>
        <color rgb="FF000000"/>
        <rFont val="Calibri"/>
      </rPr>
      <t>[HP-luser-manage-security-user] password</t>
    </r>
    <r>
      <rPr>
        <sz val="11"/>
        <color rgb="FF000000"/>
        <rFont val="Calibri"/>
      </rPr>
      <t xml:space="preserve">
</t>
    </r>
    <r>
      <rPr>
        <sz val="11"/>
        <color rgb="FF000000"/>
        <rFont val="Calibri"/>
      </rPr>
      <t>Password:xxxxxxxxxx</t>
    </r>
    <r>
      <rPr>
        <sz val="11"/>
        <color rgb="FF000000"/>
        <rFont val="Calibri"/>
      </rPr>
      <t xml:space="preserve">
</t>
    </r>
    <r>
      <rPr>
        <sz val="11"/>
        <color rgb="FF000000"/>
        <rFont val="Calibri"/>
      </rPr>
      <t>confirm: xxxxxxxxxx</t>
    </r>
    <r>
      <rPr>
        <sz val="11"/>
        <color rgb="FF000000"/>
        <rFont val="Calibri"/>
      </rPr>
      <t xml:space="preserve">
</t>
    </r>
    <r>
      <rPr>
        <sz val="11"/>
        <color rgb="FF000000"/>
        <rFont val="Calibri"/>
      </rPr>
      <t>[HP-luser-manage-security-user] service-type ssh terminal</t>
    </r>
  </si>
  <si>
    <r>
      <rPr>
        <sz val="11"/>
        <color rgb="FF000000"/>
        <rFont val="Calibri"/>
      </rPr>
      <t>Audit information includes all information (e.g., audit records, audit settings, and audit reports) needed to successfully audit network device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HP FlexFabric Switch must protect audit information from unauthorized modification. </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receive the proper file system permissions and limiting log data locations.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that the user enjoys in order to make access decisions regarding the modification of audit data.</t>
    </r>
  </si>
  <si>
    <r>
      <rPr>
        <sz val="11"/>
        <color rgb="FF000000"/>
        <rFont val="Calibri"/>
      </rPr>
      <t xml:space="preserve">Determine if the HP FlexFabric Switch protects audit information from any type of unauthorized modification with such methods as ensuring log files receive the proper file system permissions utilizing file system protections, restricting access to log data and backing up log data to ensure log data is retained, and leveraging user permissions and roles to identify the user accessing the data and the corresponding rights the user enjoys.   </t>
    </r>
    <r>
      <rPr>
        <sz val="11"/>
        <color rgb="FF000000"/>
        <rFont val="Calibri"/>
      </rPr>
      <t xml:space="preserve">
</t>
    </r>
    <r>
      <rPr>
        <sz val="11"/>
        <color rgb="FF000000"/>
        <rFont val="Calibri"/>
      </rPr>
      <t>[HP] display local-user</t>
    </r>
    <r>
      <rPr>
        <sz val="11"/>
        <color rgb="FF000000"/>
        <rFont val="Calibri"/>
      </rPr>
      <t xml:space="preserve">
</t>
    </r>
    <r>
      <rPr>
        <sz val="11"/>
        <color rgb="FF000000"/>
        <rFont val="Calibri"/>
      </rPr>
      <t>Device management user security-user:</t>
    </r>
    <r>
      <rPr>
        <sz val="11"/>
        <color rgb="FF000000"/>
        <rFont val="Calibri"/>
      </rPr>
      <t xml:space="preserve">
</t>
    </r>
    <r>
      <rPr>
        <sz val="11"/>
        <color rgb="FF000000"/>
        <rFont val="Calibri"/>
      </rPr>
      <t xml:space="preserve"> State:                    Active</t>
    </r>
    <r>
      <rPr>
        <sz val="11"/>
        <color rgb="FF000000"/>
        <rFont val="Calibri"/>
      </rPr>
      <t xml:space="preserve">
</t>
    </r>
    <r>
      <rPr>
        <sz val="11"/>
        <color rgb="FF000000"/>
        <rFont val="Calibri"/>
      </rPr>
      <t xml:space="preserve"> Service type:             SSH/Terminal</t>
    </r>
    <r>
      <rPr>
        <sz val="11"/>
        <color rgb="FF000000"/>
        <rFont val="Calibri"/>
      </rPr>
      <t xml:space="preserve">
</t>
    </r>
    <r>
      <rPr>
        <sz val="11"/>
        <color rgb="FF000000"/>
        <rFont val="Calibri"/>
      </rPr>
      <t xml:space="preserve"> User group:               system</t>
    </r>
    <r>
      <rPr>
        <sz val="11"/>
        <color rgb="FF000000"/>
        <rFont val="Calibri"/>
      </rPr>
      <t xml:space="preserve">
</t>
    </r>
    <r>
      <rPr>
        <sz val="11"/>
        <color rgb="FF000000"/>
        <rFont val="Calibri"/>
      </rPr>
      <t xml:space="preserve"> Bind attributes:</t>
    </r>
    <r>
      <rPr>
        <sz val="11"/>
        <color rgb="FF000000"/>
        <rFont val="Calibri"/>
      </rPr>
      <t xml:space="preserve">
</t>
    </r>
    <r>
      <rPr>
        <sz val="11"/>
        <color rgb="FF000000"/>
        <rFont val="Calibri"/>
      </rPr>
      <t xml:space="preserve"> Authorization attributes:</t>
    </r>
    <r>
      <rPr>
        <sz val="11"/>
        <color rgb="FF000000"/>
        <rFont val="Calibri"/>
      </rPr>
      <t xml:space="preserve">
</t>
    </r>
    <r>
      <rPr>
        <sz val="11"/>
        <color rgb="FF000000"/>
        <rFont val="Calibri"/>
      </rPr>
      <t xml:space="preserve">  Work directory:          flash:</t>
    </r>
    <r>
      <rPr>
        <sz val="11"/>
        <color rgb="FF000000"/>
        <rFont val="Calibri"/>
      </rPr>
      <t xml:space="preserve">
</t>
    </r>
    <r>
      <rPr>
        <sz val="11"/>
        <color rgb="FF000000"/>
        <rFont val="Calibri"/>
      </rPr>
      <t xml:space="preserve">  User role list:          security-audit</t>
    </r>
    <r>
      <rPr>
        <sz val="11"/>
        <color rgb="FF000000"/>
        <rFont val="Calibri"/>
      </rPr>
      <t xml:space="preserve">
</t>
    </r>
    <r>
      <rPr>
        <sz val="11"/>
        <color rgb="FF000000"/>
        <rFont val="Calibri"/>
      </rPr>
      <t>If the HP FlexFabric Switch does not protect audit information from unauthorized modification, this is a finding.</t>
    </r>
  </si>
  <si>
    <t>V-217449</t>
  </si>
  <si>
    <r>
      <rPr>
        <sz val="11"/>
        <rFont val="Calibri"/>
      </rPr>
      <t>The HP FlexFabric Switch must protect audit information from unauthorized deletion.</t>
    </r>
  </si>
  <si>
    <r>
      <rPr>
        <sz val="11"/>
        <color rgb="FF000000"/>
        <rFont val="Calibri"/>
      </rPr>
      <t>Configure the HP FlexFabric Switch to protect audit information from unauthorized deletion:</t>
    </r>
    <r>
      <rPr>
        <sz val="11"/>
        <color rgb="FF000000"/>
        <rFont val="Calibri"/>
      </rPr>
      <t xml:space="preserve">
</t>
    </r>
    <r>
      <rPr>
        <sz val="11"/>
        <color rgb="FF000000"/>
        <rFont val="Calibri"/>
      </rPr>
      <t>[HP] local-user security-user</t>
    </r>
    <r>
      <rPr>
        <sz val="11"/>
        <color rgb="FF000000"/>
        <rFont val="Calibri"/>
      </rPr>
      <t xml:space="preserve">
</t>
    </r>
    <r>
      <rPr>
        <sz val="11"/>
        <color rgb="FF000000"/>
        <rFont val="Calibri"/>
      </rPr>
      <t>[HP-luser-manage-security-user]  authorization-attribute user-role security-audit</t>
    </r>
    <r>
      <rPr>
        <sz val="11"/>
        <color rgb="FF000000"/>
        <rFont val="Calibri"/>
      </rPr>
      <t xml:space="preserve">
</t>
    </r>
    <r>
      <rPr>
        <sz val="11"/>
        <color rgb="FF000000"/>
        <rFont val="Calibri"/>
      </rPr>
      <t>[HP-luser-manage-security-user] password</t>
    </r>
    <r>
      <rPr>
        <sz val="11"/>
        <color rgb="FF000000"/>
        <rFont val="Calibri"/>
      </rPr>
      <t xml:space="preserve">
</t>
    </r>
    <r>
      <rPr>
        <sz val="11"/>
        <color rgb="FF000000"/>
        <rFont val="Calibri"/>
      </rPr>
      <t>Password:xxxxxxxxxx</t>
    </r>
    <r>
      <rPr>
        <sz val="11"/>
        <color rgb="FF000000"/>
        <rFont val="Calibri"/>
      </rPr>
      <t xml:space="preserve">
</t>
    </r>
    <r>
      <rPr>
        <sz val="11"/>
        <color rgb="FF000000"/>
        <rFont val="Calibri"/>
      </rPr>
      <t>confirm: xxxxxxxxxx</t>
    </r>
    <r>
      <rPr>
        <sz val="11"/>
        <color rgb="FF000000"/>
        <rFont val="Calibri"/>
      </rPr>
      <t xml:space="preserve">
</t>
    </r>
    <r>
      <rPr>
        <sz val="11"/>
        <color rgb="FF000000"/>
        <rFont val="Calibri"/>
      </rPr>
      <t>[HP-luser-manage-security-user] service-type ssh terminal</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</si>
  <si>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HP FlexFabric Switch must protect audit information from unauthorized deletion. This requirement can be achieved through multiple methods, which will depend upon system architecture and design. Some commonly employed methods include: ensuring log files receive the proper file system permissions utilizing file system protections, restricting access, and backing up log data to ensure log data is retained.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the user enjoys in order to make access decisions regarding the deletion of audit data.</t>
    </r>
  </si>
  <si>
    <r>
      <rPr>
        <sz val="11"/>
        <color rgb="FF000000"/>
        <rFont val="Calibri"/>
      </rPr>
      <t>Determine if the HP FlexFabric Switch protects audit information from any type of unauthorized deletion with such methods as ensuring log files receive the proper file system permissions utilizing file system protections, restricting access to log data and backing up log data to ensure log data is retained, and leveraging user permissions and roles to identify the user accessing the data and the corresponding rights the user enjoys.</t>
    </r>
    <r>
      <rPr>
        <sz val="11"/>
        <color rgb="FF000000"/>
        <rFont val="Calibri"/>
      </rPr>
      <t xml:space="preserve">
</t>
    </r>
    <r>
      <rPr>
        <sz val="11"/>
        <color rgb="FF000000"/>
        <rFont val="Calibri"/>
      </rPr>
      <t>[HP] display local-user</t>
    </r>
    <r>
      <rPr>
        <sz val="11"/>
        <color rgb="FF000000"/>
        <rFont val="Calibri"/>
      </rPr>
      <t xml:space="preserve">
</t>
    </r>
    <r>
      <rPr>
        <sz val="11"/>
        <color rgb="FF000000"/>
        <rFont val="Calibri"/>
      </rPr>
      <t>Device management user security-user:</t>
    </r>
    <r>
      <rPr>
        <sz val="11"/>
        <color rgb="FF000000"/>
        <rFont val="Calibri"/>
      </rPr>
      <t xml:space="preserve">
</t>
    </r>
    <r>
      <rPr>
        <sz val="11"/>
        <color rgb="FF000000"/>
        <rFont val="Calibri"/>
      </rPr>
      <t xml:space="preserve"> State:                    Active</t>
    </r>
    <r>
      <rPr>
        <sz val="11"/>
        <color rgb="FF000000"/>
        <rFont val="Calibri"/>
      </rPr>
      <t xml:space="preserve">
</t>
    </r>
    <r>
      <rPr>
        <sz val="11"/>
        <color rgb="FF000000"/>
        <rFont val="Calibri"/>
      </rPr>
      <t xml:space="preserve"> Service type:             SSH/Terminal</t>
    </r>
    <r>
      <rPr>
        <sz val="11"/>
        <color rgb="FF000000"/>
        <rFont val="Calibri"/>
      </rPr>
      <t xml:space="preserve">
</t>
    </r>
    <r>
      <rPr>
        <sz val="11"/>
        <color rgb="FF000000"/>
        <rFont val="Calibri"/>
      </rPr>
      <t xml:space="preserve"> User group:               system</t>
    </r>
    <r>
      <rPr>
        <sz val="11"/>
        <color rgb="FF000000"/>
        <rFont val="Calibri"/>
      </rPr>
      <t xml:space="preserve">
</t>
    </r>
    <r>
      <rPr>
        <sz val="11"/>
        <color rgb="FF000000"/>
        <rFont val="Calibri"/>
      </rPr>
      <t xml:space="preserve"> Bind attributes:</t>
    </r>
    <r>
      <rPr>
        <sz val="11"/>
        <color rgb="FF000000"/>
        <rFont val="Calibri"/>
      </rPr>
      <t xml:space="preserve">
</t>
    </r>
    <r>
      <rPr>
        <sz val="11"/>
        <color rgb="FF000000"/>
        <rFont val="Calibri"/>
      </rPr>
      <t xml:space="preserve"> Authorization attributes:</t>
    </r>
    <r>
      <rPr>
        <sz val="11"/>
        <color rgb="FF000000"/>
        <rFont val="Calibri"/>
      </rPr>
      <t xml:space="preserve">
</t>
    </r>
    <r>
      <rPr>
        <sz val="11"/>
        <color rgb="FF000000"/>
        <rFont val="Calibri"/>
      </rPr>
      <t xml:space="preserve">  Work directory:          flash:</t>
    </r>
    <r>
      <rPr>
        <sz val="11"/>
        <color rgb="FF000000"/>
        <rFont val="Calibri"/>
      </rPr>
      <t xml:space="preserve">
</t>
    </r>
    <r>
      <rPr>
        <sz val="11"/>
        <color rgb="FF000000"/>
        <rFont val="Calibri"/>
      </rPr>
      <t xml:space="preserve">  User role list:          security-audit</t>
    </r>
    <r>
      <rPr>
        <sz val="11"/>
        <color rgb="FF000000"/>
        <rFont val="Calibri"/>
      </rPr>
      <t xml:space="preserve">
</t>
    </r>
    <r>
      <rPr>
        <sz val="11"/>
        <color rgb="FF000000"/>
        <rFont val="Calibri"/>
      </rPr>
      <t>If the HP FlexFabric Switch does not protect audit information from unauthorized deletion, this is a finding.</t>
    </r>
  </si>
  <si>
    <t>V-217451</t>
  </si>
  <si>
    <r>
      <rPr>
        <sz val="11"/>
        <rFont val="Calibri"/>
      </rPr>
      <t>The HP FlexFabric Switch must be configured to prohibit the use of all unnecessary and/or nonsecure functions, ports, protocols, and/or services, as defined in the PPSM CAL and vulnerability assessments.</t>
    </r>
  </si>
  <si>
    <r>
      <rPr>
        <sz val="11"/>
        <color rgb="FF000000"/>
        <rFont val="Calibri"/>
      </rPr>
      <t>In order 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HP FlexFabric Switch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</si>
  <si>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Check if unsecured protocols and services are disabled on the HP FlexFabric Switch:</t>
    </r>
    <r>
      <rPr>
        <sz val="11"/>
        <color rgb="FF000000"/>
        <rFont val="Calibri"/>
      </rPr>
      <t xml:space="preserve">
</t>
    </r>
    <r>
      <rPr>
        <sz val="11"/>
        <color rgb="FF000000"/>
        <rFont val="Calibri"/>
      </rPr>
      <t>[HP] display ftp-server</t>
    </r>
    <r>
      <rPr>
        <sz val="11"/>
        <color rgb="FF000000"/>
        <rFont val="Calibri"/>
      </rPr>
      <t xml:space="preserve">
</t>
    </r>
    <r>
      <rPr>
        <sz val="11"/>
        <color rgb="FF000000"/>
        <rFont val="Calibri"/>
      </rPr>
      <t>FTP is not configured.</t>
    </r>
    <r>
      <rPr>
        <sz val="11"/>
        <color rgb="FF000000"/>
        <rFont val="Calibri"/>
      </rPr>
      <t xml:space="preserve">
</t>
    </r>
    <r>
      <rPr>
        <sz val="11"/>
        <color rgb="FF000000"/>
        <rFont val="Calibri"/>
      </rPr>
      <t>[HP] display current-configuration | include telnet</t>
    </r>
    <r>
      <rPr>
        <sz val="11"/>
        <color rgb="FF000000"/>
        <rFont val="Calibri"/>
      </rPr>
      <t xml:space="preserve">
</t>
    </r>
    <r>
      <rPr>
        <sz val="11"/>
        <color rgb="FF000000"/>
        <rFont val="Calibri"/>
      </rPr>
      <t>Note: When Telnet server is enabled, the output for this command is telnet server enable.</t>
    </r>
    <r>
      <rPr>
        <sz val="11"/>
        <color rgb="FF000000"/>
        <rFont val="Calibri"/>
      </rPr>
      <t xml:space="preserve">
</t>
    </r>
    <r>
      <rPr>
        <sz val="11"/>
        <color rgb="FF000000"/>
        <rFont val="Calibri"/>
      </rPr>
      <t>If all unnecessary and non-secure functions, ports, protocols, and services are not disabled, this is a finding.</t>
    </r>
  </si>
  <si>
    <t>V-217452</t>
  </si>
  <si>
    <r>
      <rPr>
        <sz val="11"/>
        <rFont val="Calibri"/>
      </rPr>
      <t>The HP FlexFabric Switch must enforce a minimum 15-character password length.</t>
    </r>
  </si>
  <si>
    <r>
      <rPr>
        <sz val="11"/>
        <color rgb="FF000000"/>
        <rFont val="Calibri"/>
      </rPr>
      <t>Configure the HP FlexFabric Switch to enforce a minimum 15-character password length.</t>
    </r>
    <r>
      <rPr>
        <sz val="11"/>
        <color rgb="FF000000"/>
        <rFont val="Calibri"/>
      </rPr>
      <t xml:space="preserve">
</t>
    </r>
    <r>
      <rPr>
        <sz val="11"/>
        <color rgb="FF000000"/>
        <rFont val="Calibri"/>
      </rPr>
      <t>[HP] password-control enable</t>
    </r>
    <r>
      <rPr>
        <sz val="11"/>
        <color rgb="FF000000"/>
        <rFont val="Calibri"/>
      </rPr>
      <t xml:space="preserve">
</t>
    </r>
    <r>
      <rPr>
        <sz val="11"/>
        <color rgb="FF000000"/>
        <rFont val="Calibri"/>
      </rPr>
      <t>[HP] password-control length 15</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</si>
  <si>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</si>
  <si>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Determine if the HP FlexFabric Switch or its associated authentication server enforces a minimum 15-character password length.</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 xml:space="preserve"> Password control:                    Enabled</t>
    </r>
    <r>
      <rPr>
        <sz val="11"/>
        <color rgb="FF000000"/>
        <rFont val="Calibri"/>
      </rPr>
      <t xml:space="preserve">
</t>
    </r>
    <r>
      <rPr>
        <sz val="11"/>
        <color rgb="FF000000"/>
        <rFont val="Calibri"/>
      </rPr>
      <t xml:space="preserve"> Password aging:                      Enabled (60 days)</t>
    </r>
    <r>
      <rPr>
        <sz val="11"/>
        <color rgb="FF000000"/>
        <rFont val="Calibri"/>
      </rPr>
      <t xml:space="preserve">
</t>
    </r>
    <r>
      <rPr>
        <sz val="11"/>
        <color rgb="FF000000"/>
        <rFont val="Calibri"/>
      </rPr>
      <t xml:space="preserve"> Password length:                     Enabled (15 characters)</t>
    </r>
    <r>
      <rPr>
        <sz val="11"/>
        <color rgb="FF000000"/>
        <rFont val="Calibri"/>
      </rPr>
      <t xml:space="preserve">
</t>
    </r>
    <r>
      <rPr>
        <sz val="11"/>
        <color rgb="FF000000"/>
        <rFont val="Calibri"/>
      </rPr>
      <t>If the HP FlexFabric Switch does not have password control enabled and does not enforce a minimum 15-character password length, this is a finding.</t>
    </r>
  </si>
  <si>
    <t>V-217453</t>
  </si>
  <si>
    <r>
      <rPr>
        <sz val="11"/>
        <rFont val="Calibri"/>
      </rPr>
      <t>If multifactor authentication is not supported and passwords must be used, the HP FlexFabric Switch must enforce password complexity by requiring that at least one uppercase character be used.</t>
    </r>
  </si>
  <si>
    <r>
      <rPr>
        <sz val="11"/>
        <color rgb="FF000000"/>
        <rFont val="Calibri"/>
      </rPr>
      <t>Configure the HP FlexFabric Switch to enforce password complexity by requiring that at least one uppercase character be used:</t>
    </r>
    <r>
      <rPr>
        <sz val="11"/>
        <color rgb="FF000000"/>
        <rFont val="Calibri"/>
      </rPr>
      <t xml:space="preserve">
</t>
    </r>
    <r>
      <rPr>
        <sz val="11"/>
        <color rgb="FF000000"/>
        <rFont val="Calibri"/>
      </rPr>
      <t>[HP] password-control enable</t>
    </r>
    <r>
      <rPr>
        <sz val="11"/>
        <color rgb="FF000000"/>
        <rFont val="Calibri"/>
      </rPr>
      <t xml:space="preserve">
</t>
    </r>
    <r>
      <rPr>
        <sz val="11"/>
        <color rgb="FF000000"/>
        <rFont val="Calibri"/>
      </rPr>
      <t>[HP] password-control composition enable</t>
    </r>
    <r>
      <rPr>
        <sz val="11"/>
        <color rgb="FF000000"/>
        <rFont val="Calibri"/>
      </rPr>
      <t xml:space="preserve">
</t>
    </r>
    <r>
      <rPr>
        <sz val="11"/>
        <color rgb="FF000000"/>
        <rFont val="Calibri"/>
      </rPr>
      <t>[HP] password-control composition type-number 4 type-length 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</si>
  <si>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</si>
  <si>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 xml:space="preserve">Check to see that the HP FlexFabric Switch enforces password complexity by requiring that at least one uppercase character be used. </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 xml:space="preserve"> Password control:                    Enabled</t>
    </r>
    <r>
      <rPr>
        <sz val="11"/>
        <color rgb="FF000000"/>
        <rFont val="Calibri"/>
      </rPr>
      <t xml:space="preserve">
</t>
    </r>
    <r>
      <rPr>
        <sz val="11"/>
        <color rgb="FF000000"/>
        <rFont val="Calibri"/>
      </rPr>
      <t xml:space="preserve"> Password aging:                      Enabled (60 days)</t>
    </r>
    <r>
      <rPr>
        <sz val="11"/>
        <color rgb="FF000000"/>
        <rFont val="Calibri"/>
      </rPr>
      <t xml:space="preserve">
</t>
    </r>
    <r>
      <rPr>
        <sz val="11"/>
        <color rgb="FF000000"/>
        <rFont val="Calibri"/>
      </rPr>
      <t xml:space="preserve"> Password length:                     Enabled (15 characters)</t>
    </r>
    <r>
      <rPr>
        <sz val="11"/>
        <color rgb="FF000000"/>
        <rFont val="Calibri"/>
      </rPr>
      <t xml:space="preserve">
</t>
    </r>
    <r>
      <rPr>
        <sz val="11"/>
        <color rgb="FF000000"/>
        <rFont val="Calibri"/>
      </rPr>
      <t xml:space="preserve"> Password composition:                Enabled (4 types, 1 characters per type)</t>
    </r>
    <r>
      <rPr>
        <sz val="11"/>
        <color rgb="FF000000"/>
        <rFont val="Calibri"/>
      </rPr>
      <t xml:space="preserve">
</t>
    </r>
    <r>
      <rPr>
        <sz val="11"/>
        <color rgb="FF000000"/>
        <rFont val="Calibri"/>
      </rPr>
      <t>If the HP FlexFabric Switch does not have password control enabled and does not require that at least one uppercase character be used in each password, this is a finding.</t>
    </r>
  </si>
  <si>
    <t>V-217454</t>
  </si>
  <si>
    <r>
      <rPr>
        <sz val="11"/>
        <rFont val="Calibri"/>
      </rPr>
      <t>If multifactor authentication is not supported and passwords must be used, the HP FlexFabric Switch must enforce password complexity by requiring that at least one lowercase character be used.</t>
    </r>
  </si>
  <si>
    <r>
      <rPr>
        <sz val="11"/>
        <color rgb="FF000000"/>
        <rFont val="Calibri"/>
      </rPr>
      <t>Configure the HP FlexFabric Switch to enforce password complexity by requiring that at least one lowercase character be used:</t>
    </r>
    <r>
      <rPr>
        <sz val="11"/>
        <color rgb="FF000000"/>
        <rFont val="Calibri"/>
      </rPr>
      <t xml:space="preserve">
</t>
    </r>
    <r>
      <rPr>
        <sz val="11"/>
        <color rgb="FF000000"/>
        <rFont val="Calibri"/>
      </rPr>
      <t>[HP] password-control enable</t>
    </r>
    <r>
      <rPr>
        <sz val="11"/>
        <color rgb="FF000000"/>
        <rFont val="Calibri"/>
      </rPr>
      <t xml:space="preserve">
</t>
    </r>
    <r>
      <rPr>
        <sz val="11"/>
        <color rgb="FF000000"/>
        <rFont val="Calibri"/>
      </rPr>
      <t>[HP] password-control composition enable</t>
    </r>
    <r>
      <rPr>
        <sz val="11"/>
        <color rgb="FF000000"/>
        <rFont val="Calibri"/>
      </rPr>
      <t xml:space="preserve">
</t>
    </r>
    <r>
      <rPr>
        <sz val="11"/>
        <color rgb="FF000000"/>
        <rFont val="Calibri"/>
      </rPr>
      <t>[HP] password-control composition type-number 4 type-length 2</t>
    </r>
  </si>
  <si>
    <r>
      <rPr>
        <sz val="11"/>
        <color rgb="FF000000"/>
        <rFont val="Calibri"/>
      </rPr>
      <t>Check to see that the HP FlexFabric Switch enforces password complexity by requiring that at least one lowercase character be used.</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 xml:space="preserve"> Password control:                    Enabled</t>
    </r>
    <r>
      <rPr>
        <sz val="11"/>
        <color rgb="FF000000"/>
        <rFont val="Calibri"/>
      </rPr>
      <t xml:space="preserve">
</t>
    </r>
    <r>
      <rPr>
        <sz val="11"/>
        <color rgb="FF000000"/>
        <rFont val="Calibri"/>
      </rPr>
      <t xml:space="preserve"> Password aging:                      Enabled (60 days)</t>
    </r>
    <r>
      <rPr>
        <sz val="11"/>
        <color rgb="FF000000"/>
        <rFont val="Calibri"/>
      </rPr>
      <t xml:space="preserve">
</t>
    </r>
    <r>
      <rPr>
        <sz val="11"/>
        <color rgb="FF000000"/>
        <rFont val="Calibri"/>
      </rPr>
      <t xml:space="preserve"> Password length:                     Enabled (15 characters)</t>
    </r>
    <r>
      <rPr>
        <sz val="11"/>
        <color rgb="FF000000"/>
        <rFont val="Calibri"/>
      </rPr>
      <t xml:space="preserve">
</t>
    </r>
    <r>
      <rPr>
        <sz val="11"/>
        <color rgb="FF000000"/>
        <rFont val="Calibri"/>
      </rPr>
      <t xml:space="preserve"> Password composition:                Enabled (4 types, 1 characters per type)</t>
    </r>
    <r>
      <rPr>
        <sz val="11"/>
        <color rgb="FF000000"/>
        <rFont val="Calibri"/>
      </rPr>
      <t xml:space="preserve">
</t>
    </r>
    <r>
      <rPr>
        <sz val="11"/>
        <color rgb="FF000000"/>
        <rFont val="Calibri"/>
      </rPr>
      <t>If the HP FlexFabric Switch does not have password control enabled and does not require that at least one lowercase character be used in each password, this is a finding.</t>
    </r>
  </si>
  <si>
    <t>V-217455</t>
  </si>
  <si>
    <r>
      <rPr>
        <sz val="11"/>
        <rFont val="Calibri"/>
      </rPr>
      <t>If multifactor authentication is not supported and passwords must be used, the HP FlexFabric Switch must enforce password complexity by requiring that at least one numeric character be used.</t>
    </r>
  </si>
  <si>
    <r>
      <rPr>
        <sz val="11"/>
        <color rgb="FF000000"/>
        <rFont val="Calibri"/>
      </rPr>
      <t>Configure the HP FlexFabric Switch to enforce password complexity by requiring that at least one numeric character be used:</t>
    </r>
    <r>
      <rPr>
        <sz val="11"/>
        <color rgb="FF000000"/>
        <rFont val="Calibri"/>
      </rPr>
      <t xml:space="preserve">
</t>
    </r>
    <r>
      <rPr>
        <sz val="11"/>
        <color rgb="FF000000"/>
        <rFont val="Calibri"/>
      </rPr>
      <t>[HP] password-control enable</t>
    </r>
    <r>
      <rPr>
        <sz val="11"/>
        <color rgb="FF000000"/>
        <rFont val="Calibri"/>
      </rPr>
      <t xml:space="preserve">
</t>
    </r>
    <r>
      <rPr>
        <sz val="11"/>
        <color rgb="FF000000"/>
        <rFont val="Calibri"/>
      </rPr>
      <t>[HP] password-control composition enable</t>
    </r>
    <r>
      <rPr>
        <sz val="11"/>
        <color rgb="FF000000"/>
        <rFont val="Calibri"/>
      </rPr>
      <t xml:space="preserve">
</t>
    </r>
    <r>
      <rPr>
        <sz val="11"/>
        <color rgb="FF000000"/>
        <rFont val="Calibri"/>
      </rPr>
      <t>[HP] password-control composition type-number 4 type-length 3</t>
    </r>
  </si>
  <si>
    <r>
      <rPr>
        <sz val="11"/>
        <color rgb="FF000000"/>
        <rFont val="Calibri"/>
      </rPr>
      <t>Check to see that the HP FlexFabric Switch enforces password complexity by requiring that at least one numeric character be used.</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 xml:space="preserve"> Password control:                    Enabled</t>
    </r>
    <r>
      <rPr>
        <sz val="11"/>
        <color rgb="FF000000"/>
        <rFont val="Calibri"/>
      </rPr>
      <t xml:space="preserve">
</t>
    </r>
    <r>
      <rPr>
        <sz val="11"/>
        <color rgb="FF000000"/>
        <rFont val="Calibri"/>
      </rPr>
      <t xml:space="preserve"> Password aging:                      Enabled (60 days)</t>
    </r>
    <r>
      <rPr>
        <sz val="11"/>
        <color rgb="FF000000"/>
        <rFont val="Calibri"/>
      </rPr>
      <t xml:space="preserve">
</t>
    </r>
    <r>
      <rPr>
        <sz val="11"/>
        <color rgb="FF000000"/>
        <rFont val="Calibri"/>
      </rPr>
      <t xml:space="preserve"> Password length:                     Enabled (15 characters)</t>
    </r>
    <r>
      <rPr>
        <sz val="11"/>
        <color rgb="FF000000"/>
        <rFont val="Calibri"/>
      </rPr>
      <t xml:space="preserve">
</t>
    </r>
    <r>
      <rPr>
        <sz val="11"/>
        <color rgb="FF000000"/>
        <rFont val="Calibri"/>
      </rPr>
      <t xml:space="preserve"> Password composition:                Enabled (4 types, 1 characters per type)</t>
    </r>
    <r>
      <rPr>
        <sz val="11"/>
        <color rgb="FF000000"/>
        <rFont val="Calibri"/>
      </rPr>
      <t xml:space="preserve">
</t>
    </r>
    <r>
      <rPr>
        <sz val="11"/>
        <color rgb="FF000000"/>
        <rFont val="Calibri"/>
      </rPr>
      <t>If the HP FlexFabric Switch does not have password control enabled and does not require that at least one numeric character be used in each password, this is a finding.</t>
    </r>
  </si>
  <si>
    <t>V-217456</t>
  </si>
  <si>
    <r>
      <rPr>
        <sz val="11"/>
        <rFont val="Calibri"/>
      </rPr>
      <t>If multifactor authentication is not supported and passwords must be used, the HP FlexFabric Switch must enforce password complexity by requiring that at least one special character be used.</t>
    </r>
  </si>
  <si>
    <r>
      <rPr>
        <sz val="11"/>
        <color rgb="FF000000"/>
        <rFont val="Calibri"/>
      </rPr>
      <t>Configure the HP FlexFabric Switch to enforce password complexity by requiring that at least one special character be used:</t>
    </r>
    <r>
      <rPr>
        <sz val="11"/>
        <color rgb="FF000000"/>
        <rFont val="Calibri"/>
      </rPr>
      <t xml:space="preserve">
</t>
    </r>
    <r>
      <rPr>
        <sz val="11"/>
        <color rgb="FF000000"/>
        <rFont val="Calibri"/>
      </rPr>
      <t>[HP] password-control enable</t>
    </r>
    <r>
      <rPr>
        <sz val="11"/>
        <color rgb="FF000000"/>
        <rFont val="Calibri"/>
      </rPr>
      <t xml:space="preserve">
</t>
    </r>
    <r>
      <rPr>
        <sz val="11"/>
        <color rgb="FF000000"/>
        <rFont val="Calibri"/>
      </rPr>
      <t>[HP] password-control composition enable</t>
    </r>
    <r>
      <rPr>
        <sz val="11"/>
        <color rgb="FF000000"/>
        <rFont val="Calibri"/>
      </rPr>
      <t xml:space="preserve">
</t>
    </r>
    <r>
      <rPr>
        <sz val="11"/>
        <color rgb="FF000000"/>
        <rFont val="Calibri"/>
      </rPr>
      <t>[HP] password-control composition type-number 4 type-length 4</t>
    </r>
  </si>
  <si>
    <r>
      <rPr>
        <sz val="11"/>
        <color rgb="FF000000"/>
        <rFont val="Calibri"/>
      </rPr>
      <t>Check to see that the HP FlexFabric Switch enforces password complexity by requiring that at least one special character be used.</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 xml:space="preserve"> Password control:                    Enabled</t>
    </r>
    <r>
      <rPr>
        <sz val="11"/>
        <color rgb="FF000000"/>
        <rFont val="Calibri"/>
      </rPr>
      <t xml:space="preserve">
</t>
    </r>
    <r>
      <rPr>
        <sz val="11"/>
        <color rgb="FF000000"/>
        <rFont val="Calibri"/>
      </rPr>
      <t xml:space="preserve"> Password aging:                      Enabled (60 days)</t>
    </r>
    <r>
      <rPr>
        <sz val="11"/>
        <color rgb="FF000000"/>
        <rFont val="Calibri"/>
      </rPr>
      <t xml:space="preserve">
</t>
    </r>
    <r>
      <rPr>
        <sz val="11"/>
        <color rgb="FF000000"/>
        <rFont val="Calibri"/>
      </rPr>
      <t xml:space="preserve"> Password length:                     Enabled (15 characters)</t>
    </r>
    <r>
      <rPr>
        <sz val="11"/>
        <color rgb="FF000000"/>
        <rFont val="Calibri"/>
      </rPr>
      <t xml:space="preserve">
</t>
    </r>
    <r>
      <rPr>
        <sz val="11"/>
        <color rgb="FF000000"/>
        <rFont val="Calibri"/>
      </rPr>
      <t xml:space="preserve"> Password composition:                Enabled (4 types, 1 characters per type)</t>
    </r>
    <r>
      <rPr>
        <sz val="11"/>
        <color rgb="FF000000"/>
        <rFont val="Calibri"/>
      </rPr>
      <t xml:space="preserve">
</t>
    </r>
    <r>
      <rPr>
        <sz val="11"/>
        <color rgb="FF000000"/>
        <rFont val="Calibri"/>
      </rPr>
      <t>If the HP FlexFabric Switch does not have password control enabled and does not require that at least one special character be used in each password, this is a finding.</t>
    </r>
  </si>
  <si>
    <t>V-217457</t>
  </si>
  <si>
    <r>
      <rPr>
        <sz val="11"/>
        <rFont val="Calibri"/>
      </rPr>
      <t>The HP FlexFabric Switch must terminate all network connections associated with a device management session at the end of the session, or the session must be terminated after 10 minutes of inactivity except to fulfill documented and validated mission requirements.</t>
    </r>
  </si>
  <si>
    <r>
      <rPr>
        <sz val="11"/>
        <color rgb="FF000000"/>
        <rFont val="Calibri"/>
      </rPr>
      <t>Configure the HP FlexFabric Switch to terminate the connection associated with a device management session at the end of the session or after 10 minutes of inactivity:</t>
    </r>
    <r>
      <rPr>
        <sz val="11"/>
        <color rgb="FF000000"/>
        <rFont val="Calibri"/>
      </rPr>
      <t xml:space="preserve">
</t>
    </r>
    <r>
      <rPr>
        <sz val="11"/>
        <color rgb="FF000000"/>
        <rFont val="Calibri"/>
      </rPr>
      <t>[HP] user-interface vty 0 63</t>
    </r>
    <r>
      <rPr>
        <sz val="11"/>
        <color rgb="FF000000"/>
        <rFont val="Calibri"/>
      </rPr>
      <t xml:space="preserve">
</t>
    </r>
    <r>
      <rPr>
        <sz val="11"/>
        <color rgb="FF000000"/>
        <rFont val="Calibri"/>
      </rPr>
      <t>[HP-line-vty0-63] idle-timeout 10</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</si>
  <si>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</si>
  <si>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Determine if the HP FlexFabric Switch terminates the connection associated with a device management session at the end of the session or after 10 minutes of inactivity.</t>
    </r>
    <r>
      <rPr>
        <sz val="11"/>
        <color rgb="FF000000"/>
        <rFont val="Calibri"/>
      </rPr>
      <t xml:space="preserve">
</t>
    </r>
    <r>
      <rPr>
        <sz val="11"/>
        <color rgb="FF000000"/>
        <rFont val="Calibri"/>
      </rPr>
      <t>If the HP FlexFabric Switch does not terminate the connection associated with a device management session at the end of the session or after 10 minutes of inactivity, this is a finding.</t>
    </r>
  </si>
  <si>
    <t>V-217458</t>
  </si>
  <si>
    <r>
      <rPr>
        <sz val="11"/>
        <rFont val="Calibri"/>
      </rPr>
      <t>Network devices must provide a logoff capability for administrator-initiated communication sessions.</t>
    </r>
  </si>
  <si>
    <r>
      <rPr>
        <sz val="11"/>
        <color rgb="FF000000"/>
        <rFont val="Calibri"/>
      </rPr>
      <t>Configure the HP FlexFabric Switch to provide a logoff capability for administrator-initiated communication sessions.</t>
    </r>
    <r>
      <rPr>
        <sz val="11"/>
        <color rgb="FF000000"/>
        <rFont val="Calibri"/>
      </rPr>
      <t xml:space="preserve">
</t>
    </r>
    <r>
      <rPr>
        <sz val="11"/>
        <color rgb="FF000000"/>
        <rFont val="Calibri"/>
      </rPr>
      <t>[HP] Ctrl + z</t>
    </r>
    <r>
      <rPr>
        <sz val="11"/>
        <color rgb="FF000000"/>
        <rFont val="Calibri"/>
      </rPr>
      <t xml:space="preserve">
</t>
    </r>
    <r>
      <rPr>
        <sz val="11"/>
        <color rgb="FF000000"/>
        <rFont val="Calibri"/>
      </rPr>
      <t>&lt;HP&gt; quit</t>
    </r>
  </si>
  <si>
    <r>
      <rPr>
        <sz val="11"/>
        <color rgb="FF000000"/>
        <rFont val="Calibri"/>
      </rPr>
      <t>If an administrator cannot explicitly end a device management session, the session may remain open and be exploited by an attacker; this is referred to as a zombie session.</t>
    </r>
  </si>
  <si>
    <r>
      <rPr>
        <sz val="11"/>
        <color rgb="FF000000"/>
        <rFont val="Calibri"/>
      </rPr>
      <t>Review the HP FlexFabric Switch configuration to determine if it provides a logoff capability for administrator-initiated communication sessions.</t>
    </r>
    <r>
      <rPr>
        <sz val="11"/>
        <color rgb="FF000000"/>
        <rFont val="Calibri"/>
      </rPr>
      <t xml:space="preserve">
</t>
    </r>
    <r>
      <rPr>
        <sz val="11"/>
        <color rgb="FF000000"/>
        <rFont val="Calibri"/>
      </rPr>
      <t>[HP] display users</t>
    </r>
    <r>
      <rPr>
        <sz val="11"/>
        <color rgb="FF000000"/>
        <rFont val="Calibri"/>
      </rPr>
      <t xml:space="preserve">
</t>
    </r>
    <r>
      <rPr>
        <sz val="11"/>
        <color rgb="FF000000"/>
        <rFont val="Calibri"/>
      </rPr>
      <t xml:space="preserve">  Idx  Line     Idle       Time              Pid     Type</t>
    </r>
    <r>
      <rPr>
        <sz val="11"/>
        <color rgb="FF000000"/>
        <rFont val="Calibri"/>
      </rPr>
      <t xml:space="preserve">
</t>
    </r>
    <r>
      <rPr>
        <sz val="11"/>
        <color rgb="FF000000"/>
        <rFont val="Calibri"/>
      </rPr>
      <t>+ 177  VTY 0    00:00:00   May 29 15:45:11   1011    SSH</t>
    </r>
    <r>
      <rPr>
        <sz val="11"/>
        <color rgb="FF000000"/>
        <rFont val="Calibri"/>
      </rPr>
      <t xml:space="preserve">
</t>
    </r>
    <r>
      <rPr>
        <sz val="11"/>
        <color rgb="FF000000"/>
        <rFont val="Calibri"/>
      </rPr>
      <t>Following are more details.</t>
    </r>
    <r>
      <rPr>
        <sz val="11"/>
        <color rgb="FF000000"/>
        <rFont val="Calibri"/>
      </rPr>
      <t xml:space="preserve">
</t>
    </r>
    <r>
      <rPr>
        <sz val="11"/>
        <color rgb="FF000000"/>
        <rFont val="Calibri"/>
      </rPr>
      <t>VTY 0   :</t>
    </r>
    <r>
      <rPr>
        <sz val="11"/>
        <color rgb="FF000000"/>
        <rFont val="Calibri"/>
      </rPr>
      <t xml:space="preserve">
</t>
    </r>
    <r>
      <rPr>
        <sz val="11"/>
        <color rgb="FF000000"/>
        <rFont val="Calibri"/>
      </rPr>
      <t xml:space="preserve">        User name: admin@system</t>
    </r>
    <r>
      <rPr>
        <sz val="11"/>
        <color rgb="FF000000"/>
        <rFont val="Calibri"/>
      </rPr>
      <t xml:space="preserve">
</t>
    </r>
    <r>
      <rPr>
        <sz val="11"/>
        <color rgb="FF000000"/>
        <rFont val="Calibri"/>
      </rPr>
      <t xml:space="preserve">        Location: 16.117.204.17</t>
    </r>
    <r>
      <rPr>
        <sz val="11"/>
        <color rgb="FF000000"/>
        <rFont val="Calibri"/>
      </rPr>
      <t xml:space="preserve">
</t>
    </r>
    <r>
      <rPr>
        <sz val="11"/>
        <color rgb="FF000000"/>
        <rFont val="Calibri"/>
      </rPr>
      <t xml:space="preserve"> +    : Current operation user.</t>
    </r>
    <r>
      <rPr>
        <sz val="11"/>
        <color rgb="FF000000"/>
        <rFont val="Calibri"/>
      </rPr>
      <t xml:space="preserve">
</t>
    </r>
    <r>
      <rPr>
        <sz val="11"/>
        <color rgb="FF000000"/>
        <rFont val="Calibri"/>
      </rPr>
      <t xml:space="preserve"> F    : Current operation user works in async mode.</t>
    </r>
    <r>
      <rPr>
        <sz val="11"/>
        <color rgb="FF000000"/>
        <rFont val="Calibri"/>
      </rPr>
      <t xml:space="preserve">
</t>
    </r>
    <r>
      <rPr>
        <sz val="11"/>
        <color rgb="FF000000"/>
        <rFont val="Calibri"/>
      </rPr>
      <t>If the HP FlexFabric Switch does not provide a logoff capability for these sessions, this is a finding.</t>
    </r>
  </si>
  <si>
    <t>V-217459</t>
  </si>
  <si>
    <r>
      <rPr>
        <sz val="11"/>
        <rFont val="Calibri"/>
      </rPr>
      <t>The HP FlexFabric Switch must automatically audit account enabling actions.</t>
    </r>
  </si>
  <si>
    <r>
      <rPr>
        <sz val="11"/>
        <color rgb="FF000000"/>
        <rFont val="Calibri"/>
      </rPr>
      <t>Enable info-center feature on the HP FlexFabric Switch:</t>
    </r>
    <r>
      <rPr>
        <sz val="11"/>
        <color rgb="FF000000"/>
        <rFont val="Calibri"/>
      </rPr>
      <t xml:space="preserve">
</t>
    </r>
    <r>
      <rPr>
        <sz val="11"/>
        <color rgb="FF000000"/>
        <rFont val="Calibri"/>
      </rPr>
      <t>[HP] info-center enable</t>
    </r>
    <r>
      <rPr>
        <sz val="11"/>
        <color rgb="FF000000"/>
        <rFont val="Calibri"/>
      </rPr>
      <t xml:space="preserve">
</t>
    </r>
    <r>
      <rPr>
        <sz val="11"/>
        <color rgb="FF000000"/>
        <rFont val="Calibri"/>
      </rPr>
      <t>Note:  By default, the information center is enabled. Account enabling actions on the SUT generates an automatic log entry in the system's log.</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</si>
  <si>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administrators and Information System Security Officers (ISSO). Such a process greatly reduces the risk that accounts will be surreptitiously created and provides logging that can be used for forensic purposes.</t>
    </r>
  </si>
  <si>
    <t>V-217460</t>
  </si>
  <si>
    <r>
      <rPr>
        <sz val="11"/>
        <rFont val="Calibri"/>
      </rPr>
      <t>If the HP FlexFabric Switch uses discretionary access control, the HP FlexFabric Switch must enforce organization-defined discretionary access control policies over defined subjects and objects.</t>
    </r>
  </si>
  <si>
    <r>
      <rPr>
        <sz val="11"/>
        <color rgb="FF000000"/>
        <rFont val="Calibri"/>
      </rPr>
      <t>Configure the HP FlexFabric Switch to enforce organization-defined discretionary access control policies over defined subjects and objects. Below is an example of a test user being assigned pre-defined user-role network-operator:</t>
    </r>
    <r>
      <rPr>
        <sz val="11"/>
        <color rgb="FF000000"/>
        <rFont val="Calibri"/>
      </rPr>
      <t xml:space="preserve">
</t>
    </r>
    <r>
      <rPr>
        <sz val="11"/>
        <color rgb="FF000000"/>
        <rFont val="Calibri"/>
      </rPr>
      <t>[HP] local-user test</t>
    </r>
    <r>
      <rPr>
        <sz val="11"/>
        <color rgb="FF000000"/>
        <rFont val="Calibri"/>
      </rPr>
      <t xml:space="preserve">
</t>
    </r>
    <r>
      <rPr>
        <sz val="11"/>
        <color rgb="FF000000"/>
        <rFont val="Calibri"/>
      </rPr>
      <t>[HP-luser-test] authorization-attribute user-role network-operator</t>
    </r>
  </si>
  <si>
    <r>
      <rPr>
        <sz val="11"/>
        <color rgb="FF000000"/>
        <rFont val="Calibri"/>
      </rPr>
      <t>Discretionary Access Control (DAC) is based on the notion that individual network administrators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r>
      <rPr>
        <sz val="11"/>
        <color rgb="FF000000"/>
        <rFont val="Calibri"/>
      </rPr>
      <t xml:space="preserve">
</t>
    </r>
    <r>
      <rPr>
        <sz val="11"/>
        <color rgb="FF000000"/>
        <rFont val="Calibri"/>
      </rPr>
      <t>The discretionary access control policies and the subjects and objects are defined uniquely for each network device, so they cannot be specified in the requirement.</t>
    </r>
  </si>
  <si>
    <r>
      <rPr>
        <sz val="11"/>
        <color rgb="FF000000"/>
        <rFont val="Calibri"/>
      </rPr>
      <t>Check the HP FlexFabric Switch to determine if organization-defined discretionary access control policies are enforced over defined subjects and objects.</t>
    </r>
    <r>
      <rPr>
        <sz val="11"/>
        <color rgb="FF000000"/>
        <rFont val="Calibri"/>
      </rPr>
      <t xml:space="preserve">
</t>
    </r>
    <r>
      <rPr>
        <sz val="11"/>
        <color rgb="FF000000"/>
        <rFont val="Calibri"/>
      </rPr>
      <t>[HP] display local-user</t>
    </r>
    <r>
      <rPr>
        <sz val="11"/>
        <color rgb="FF000000"/>
        <rFont val="Calibri"/>
      </rPr>
      <t xml:space="preserve">
</t>
    </r>
    <r>
      <rPr>
        <sz val="11"/>
        <color rgb="FF000000"/>
        <rFont val="Calibri"/>
      </rPr>
      <t>local-user test</t>
    </r>
    <r>
      <rPr>
        <sz val="11"/>
        <color rgb="FF000000"/>
        <rFont val="Calibri"/>
      </rPr>
      <t xml:space="preserve">
</t>
    </r>
    <r>
      <rPr>
        <sz val="11"/>
        <color rgb="FF000000"/>
        <rFont val="Calibri"/>
      </rPr>
      <t xml:space="preserve"> authorization-attribute user-role network-operator</t>
    </r>
    <r>
      <rPr>
        <sz val="11"/>
        <color rgb="FF000000"/>
        <rFont val="Calibri"/>
      </rPr>
      <t xml:space="preserve">
</t>
    </r>
    <r>
      <rPr>
        <sz val="11"/>
        <color rgb="FF000000"/>
        <rFont val="Calibri"/>
      </rPr>
      <t>If organization-defined discretionary access control policies are not enforced over defined subjects and objects, this is a finding.</t>
    </r>
  </si>
  <si>
    <t>V-217461</t>
  </si>
  <si>
    <r>
      <rPr>
        <sz val="11"/>
        <rFont val="Calibri"/>
      </rPr>
      <t>If the HP FlexFabric Switch uses role-based access control, the HP FlexFabric Switch must enforce organization-defined role-based access control policies over defined subjects and objects.</t>
    </r>
  </si>
  <si>
    <r>
      <rPr>
        <sz val="11"/>
        <color rgb="FF000000"/>
        <rFont val="Calibri"/>
      </rPr>
      <t>Configure the HP FlexFabric Switch to enforce organization-defined discretionary access control policies over defined subjects and objects.</t>
    </r>
    <r>
      <rPr>
        <sz val="11"/>
        <color rgb="FF000000"/>
        <rFont val="Calibri"/>
      </rPr>
      <t xml:space="preserve">
</t>
    </r>
    <r>
      <rPr>
        <sz val="11"/>
        <color rgb="FF000000"/>
        <rFont val="Calibri"/>
      </rPr>
      <t>Below is an example of a test user being assigned pre-defined user-role network-operator:</t>
    </r>
    <r>
      <rPr>
        <sz val="11"/>
        <color rgb="FF000000"/>
        <rFont val="Calibri"/>
      </rPr>
      <t xml:space="preserve">
</t>
    </r>
    <r>
      <rPr>
        <sz val="11"/>
        <color rgb="FF000000"/>
        <rFont val="Calibri"/>
      </rPr>
      <t>[HP] local-user test</t>
    </r>
    <r>
      <rPr>
        <sz val="11"/>
        <color rgb="FF000000"/>
        <rFont val="Calibri"/>
      </rPr>
      <t xml:space="preserve">
</t>
    </r>
    <r>
      <rPr>
        <sz val="11"/>
        <color rgb="FF000000"/>
        <rFont val="Calibri"/>
      </rPr>
      <t>[HP-luser-test] authorization-attribute user-role network-operator</t>
    </r>
  </si>
  <si>
    <r>
      <rPr>
        <sz val="11"/>
        <color rgb="FF000000"/>
        <rFont val="Calibri"/>
      </rPr>
      <t>Organizations can create specific roles based on job functions and the authorizations (i.e., privileges) to perform needed operations on organizational information systems associated with the organization-defined roles. When administrators are assigned to the organizational roles, they inherit the authorizations or privileges defined for those roles. RBAC simplifies privilege administration for organizations because privileges are not assigned directly to every administrator (which can be a significant number of individuals for mid- to large-size organizations) but are instead acquired through role assignments. RBAC can be implemented either as a mandatory or discretionary form of access control.</t>
    </r>
    <r>
      <rPr>
        <sz val="11"/>
        <color rgb="FF000000"/>
        <rFont val="Calibri"/>
      </rPr>
      <t xml:space="preserve">
</t>
    </r>
    <r>
      <rPr>
        <sz val="11"/>
        <color rgb="FF000000"/>
        <rFont val="Calibri"/>
      </rPr>
      <t>The RBAC policies and the subjects and objects are defined uniquely for each network device, so they cannot be specified in the requirement.</t>
    </r>
  </si>
  <si>
    <t>V-217463</t>
  </si>
  <si>
    <r>
      <rPr>
        <sz val="11"/>
        <rFont val="Calibri"/>
      </rPr>
      <t>The HP FlexFabric Switch must allocate audit record storage capacity in accordance with organization-defined audit record storage requirements.</t>
    </r>
  </si>
  <si>
    <r>
      <rPr>
        <sz val="11"/>
        <color rgb="FF000000"/>
        <rFont val="Calibri"/>
      </rPr>
      <t>Configure the HP FlexFabric Switch to allocate audit record storage capacity in accordance with organization-defined audit record storage requirements.</t>
    </r>
    <r>
      <rPr>
        <sz val="11"/>
        <color rgb="FF000000"/>
        <rFont val="Calibri"/>
      </rPr>
      <t xml:space="preserve">
</t>
    </r>
    <r>
      <rPr>
        <sz val="11"/>
        <color rgb="FF000000"/>
        <rFont val="Calibri"/>
      </rPr>
      <t>[HP] info-center security-logfile size-quota 10</t>
    </r>
    <r>
      <rPr>
        <sz val="11"/>
        <color rgb="FF000000"/>
        <rFont val="Calibri"/>
      </rPr>
      <t xml:space="preserve">
</t>
    </r>
    <r>
      <rPr>
        <sz val="11"/>
        <color rgb="FF000000"/>
        <rFont val="Calibri"/>
      </rPr>
      <t>Note: The security logfile size in set in MB</t>
    </r>
  </si>
  <si>
    <r>
      <rPr>
        <sz val="11"/>
        <color rgb="FF000000"/>
        <rFont val="Calibri"/>
      </rPr>
      <t xml:space="preserve">In order to ensure network devices have a sufficient storage capacity in which to write the audit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HP FlexFabric Switch, the anticipated volume of logs, the frequency of transfer from the HP FlexFabric Switch to centralized log servers, and other factors.</t>
    </r>
  </si>
  <si>
    <r>
      <rPr>
        <sz val="11"/>
        <color rgb="FF000000"/>
        <rFont val="Calibri"/>
      </rPr>
      <t>Enter the command display logfile summary to verify audit record storage has been allocated in accordance with the organization-defined audit record storage requirements.</t>
    </r>
    <r>
      <rPr>
        <sz val="11"/>
        <color rgb="FF000000"/>
        <rFont val="Calibri"/>
      </rPr>
      <t xml:space="preserve">
</t>
    </r>
    <r>
      <rPr>
        <sz val="11"/>
        <color rgb="FF000000"/>
        <rFont val="Calibri"/>
      </rPr>
      <t>If the switch has not been configured to allocate audit record storage in accordance with the organization-defined audit record storage requirements, this is a finding.</t>
    </r>
  </si>
  <si>
    <t>V-217464</t>
  </si>
  <si>
    <r>
      <rPr>
        <sz val="11"/>
        <rFont val="Calibri"/>
      </rPr>
      <t>The HP FlexFabric Switch must generate an immediate real-time alert of all audit failure events requiring real-time alerts.</t>
    </r>
  </si>
  <si>
    <r>
      <rPr>
        <sz val="11"/>
        <color rgb="FF000000"/>
        <rFont val="Calibri"/>
      </rPr>
      <t>Configure the HP FlexFabric Switch to generate an immediate real-time alert of all audit failure events requiring real-time alerts.</t>
    </r>
    <r>
      <rPr>
        <sz val="11"/>
        <color rgb="FF000000"/>
        <rFont val="Calibri"/>
      </rPr>
      <t xml:space="preserve">
</t>
    </r>
    <r>
      <rPr>
        <sz val="11"/>
        <color rgb="FF000000"/>
        <rFont val="Calibri"/>
      </rPr>
      <t>[HP] info-center enable</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</si>
  <si>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</si>
  <si>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Determine if the HP FlexFabric Switch provides the capability for organization-identified individuals or roles to change the auditing to be performed based on all selectable event criteria within near-real-time.</t>
    </r>
    <r>
      <rPr>
        <sz val="11"/>
        <color rgb="FF000000"/>
        <rFont val="Calibri"/>
      </rPr>
      <t xml:space="preserve">
</t>
    </r>
    <r>
      <rPr>
        <sz val="11"/>
        <color rgb="FF000000"/>
        <rFont val="Calibri"/>
      </rPr>
      <t>[HP] display info-center</t>
    </r>
    <r>
      <rPr>
        <sz val="11"/>
        <color rgb="FF000000"/>
        <rFont val="Calibri"/>
      </rPr>
      <t xml:space="preserve">
</t>
    </r>
    <r>
      <rPr>
        <sz val="11"/>
        <color rgb="FF000000"/>
        <rFont val="Calibri"/>
      </rPr>
      <t>Information Center: Enabled</t>
    </r>
    <r>
      <rPr>
        <sz val="11"/>
        <color rgb="FF000000"/>
        <rFont val="Calibri"/>
      </rPr>
      <t xml:space="preserve">
</t>
    </r>
    <r>
      <rPr>
        <sz val="11"/>
        <color rgb="FF000000"/>
        <rFont val="Calibri"/>
      </rPr>
      <t>Console: Enabled</t>
    </r>
    <r>
      <rPr>
        <sz val="11"/>
        <color rgb="FF000000"/>
        <rFont val="Calibri"/>
      </rPr>
      <t xml:space="preserve">
</t>
    </r>
    <r>
      <rPr>
        <sz val="11"/>
        <color rgb="FF000000"/>
        <rFont val="Calibri"/>
      </rPr>
      <t>Monitor: Enabled</t>
    </r>
    <r>
      <rPr>
        <sz val="11"/>
        <color rgb="FF000000"/>
        <rFont val="Calibri"/>
      </rPr>
      <t xml:space="preserve">
</t>
    </r>
    <r>
      <rPr>
        <sz val="11"/>
        <color rgb="FF000000"/>
        <rFont val="Calibri"/>
      </rPr>
      <t>Log host: Enabled</t>
    </r>
    <r>
      <rPr>
        <sz val="11"/>
        <color rgb="FF000000"/>
        <rFont val="Calibri"/>
      </rPr>
      <t xml:space="preserve">
</t>
    </r>
    <r>
      <rPr>
        <sz val="11"/>
        <color rgb="FF000000"/>
        <rFont val="Calibri"/>
      </rPr>
      <t xml:space="preserve">    192.100.50.27,</t>
    </r>
    <r>
      <rPr>
        <sz val="11"/>
        <color rgb="FF000000"/>
        <rFont val="Calibri"/>
      </rPr>
      <t xml:space="preserve">
</t>
    </r>
    <r>
      <rPr>
        <sz val="11"/>
        <color rgb="FF000000"/>
        <rFont val="Calibri"/>
      </rPr>
      <t xml:space="preserve">    port number: 514, host facility: local7</t>
    </r>
    <r>
      <rPr>
        <sz val="11"/>
        <color rgb="FF000000"/>
        <rFont val="Calibri"/>
      </rPr>
      <t xml:space="preserve">
</t>
    </r>
    <r>
      <rPr>
        <sz val="11"/>
        <color rgb="FF000000"/>
        <rFont val="Calibri"/>
      </rPr>
      <t>Log buffer: Enabled</t>
    </r>
    <r>
      <rPr>
        <sz val="11"/>
        <color rgb="FF000000"/>
        <rFont val="Calibri"/>
      </rPr>
      <t xml:space="preserve">
</t>
    </r>
    <r>
      <rPr>
        <sz val="11"/>
        <color rgb="FF000000"/>
        <rFont val="Calibri"/>
      </rPr>
      <t xml:space="preserve">    Max buffer size 1024, current buffer size 512</t>
    </r>
    <r>
      <rPr>
        <sz val="11"/>
        <color rgb="FF000000"/>
        <rFont val="Calibri"/>
      </rPr>
      <t xml:space="preserve">
</t>
    </r>
    <r>
      <rPr>
        <sz val="11"/>
        <color rgb="FF000000"/>
        <rFont val="Calibri"/>
      </rPr>
      <t xml:space="preserve">    Current messages 66, dropped messages 0, overwritten messages 0</t>
    </r>
    <r>
      <rPr>
        <sz val="11"/>
        <color rgb="FF000000"/>
        <rFont val="Calibri"/>
      </rPr>
      <t xml:space="preserve">
</t>
    </r>
    <r>
      <rPr>
        <sz val="11"/>
        <color rgb="FF000000"/>
        <rFont val="Calibri"/>
      </rPr>
      <t>Log file: Enabled</t>
    </r>
    <r>
      <rPr>
        <sz val="11"/>
        <color rgb="FF000000"/>
        <rFont val="Calibri"/>
      </rPr>
      <t xml:space="preserve">
</t>
    </r>
    <r>
      <rPr>
        <sz val="11"/>
        <color rgb="FF000000"/>
        <rFont val="Calibri"/>
      </rPr>
      <t>Security log file: Enabled</t>
    </r>
    <r>
      <rPr>
        <sz val="11"/>
        <color rgb="FF000000"/>
        <rFont val="Calibri"/>
      </rPr>
      <t xml:space="preserve">
</t>
    </r>
    <r>
      <rPr>
        <sz val="11"/>
        <color rgb="FF000000"/>
        <rFont val="Calibri"/>
      </rPr>
      <t>Information timestamp format:</t>
    </r>
    <r>
      <rPr>
        <sz val="11"/>
        <color rgb="FF000000"/>
        <rFont val="Calibri"/>
      </rPr>
      <t xml:space="preserve">
</t>
    </r>
    <r>
      <rPr>
        <sz val="11"/>
        <color rgb="FF000000"/>
        <rFont val="Calibri"/>
      </rPr>
      <t xml:space="preserve">    Log host: Date</t>
    </r>
    <r>
      <rPr>
        <sz val="11"/>
        <color rgb="FF000000"/>
        <rFont val="Calibri"/>
      </rPr>
      <t xml:space="preserve">
</t>
    </r>
    <r>
      <rPr>
        <sz val="11"/>
        <color rgb="FF000000"/>
        <rFont val="Calibri"/>
      </rPr>
      <t xml:space="preserve">    Other output destination: Date</t>
    </r>
    <r>
      <rPr>
        <sz val="11"/>
        <color rgb="FF000000"/>
        <rFont val="Calibri"/>
      </rPr>
      <t xml:space="preserve">
</t>
    </r>
    <r>
      <rPr>
        <sz val="11"/>
        <color rgb="FF000000"/>
        <rFont val="Calibri"/>
      </rPr>
      <t>If the HP FlexFabric Switch does not provide the capability for organization-identified individuals or roles to change the auditing to be performed based on all selectable event criteria within near-real-time, this is a finding.</t>
    </r>
  </si>
  <si>
    <t>V-217465</t>
  </si>
  <si>
    <r>
      <rPr>
        <sz val="11"/>
        <rFont val="Calibri"/>
      </rPr>
      <t>The HP FlexFabric Switch must be configured to synchronize internal information system clocks with the primary and secondary time sources located in different geographic regions using redundant authoritative time sources.</t>
    </r>
  </si>
  <si>
    <r>
      <rPr>
        <sz val="11"/>
        <color rgb="FF000000"/>
        <rFont val="Calibri"/>
      </rPr>
      <t>Configure the HP FlexFabric Switch to synchronize internal information system clocks with the primary and secondary time sources located in different geographic regions using redundant authoritative time sources:</t>
    </r>
    <r>
      <rPr>
        <sz val="11"/>
        <color rgb="FF000000"/>
        <rFont val="Calibri"/>
      </rPr>
      <t xml:space="preserve">
</t>
    </r>
    <r>
      <rPr>
        <sz val="11"/>
        <color rgb="FF000000"/>
        <rFont val="Calibri"/>
      </rPr>
      <t>[HP] ntp service enable</t>
    </r>
    <r>
      <rPr>
        <sz val="11"/>
        <color rgb="FF000000"/>
        <rFont val="Calibri"/>
      </rPr>
      <t xml:space="preserve">
</t>
    </r>
    <r>
      <rPr>
        <sz val="11"/>
        <color rgb="FF000000"/>
        <rFont val="Calibri"/>
      </rPr>
      <t>[HP] ntp service unicast-server 16.110.135.123</t>
    </r>
    <r>
      <rPr>
        <sz val="11"/>
        <color rgb="FF000000"/>
        <rFont val="Calibri"/>
      </rPr>
      <t xml:space="preserve">
</t>
    </r>
    <r>
      <rPr>
        <sz val="11"/>
        <color rgb="FF000000"/>
        <rFont val="Calibri"/>
      </rPr>
      <t>[HP] ntp service unicast-server 16.110.135.124</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</si>
  <si>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HP FlexFabric Switch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</si>
  <si>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Determine if the HP FlexFabric Switch is configured to synchronize internal information system clocks with the primary and secondary time sources located in different geographic regions using redundant authoritative time sources.</t>
    </r>
    <r>
      <rPr>
        <sz val="11"/>
        <color rgb="FF000000"/>
        <rFont val="Calibri"/>
      </rPr>
      <t xml:space="preserve">
</t>
    </r>
    <r>
      <rPr>
        <sz val="11"/>
        <color rgb="FF000000"/>
        <rFont val="Calibri"/>
      </rPr>
      <t>[HP] display ntp status</t>
    </r>
    <r>
      <rPr>
        <sz val="11"/>
        <color rgb="FF000000"/>
        <rFont val="Calibri"/>
      </rPr>
      <t xml:space="preserve">
</t>
    </r>
    <r>
      <rPr>
        <sz val="11"/>
        <color rgb="FF000000"/>
        <rFont val="Calibri"/>
      </rPr>
      <t xml:space="preserve"> Clock status: synchronized</t>
    </r>
    <r>
      <rPr>
        <sz val="11"/>
        <color rgb="FF000000"/>
        <rFont val="Calibri"/>
      </rPr>
      <t xml:space="preserve">
</t>
    </r>
    <r>
      <rPr>
        <sz val="11"/>
        <color rgb="FF000000"/>
        <rFont val="Calibri"/>
      </rPr>
      <t xml:space="preserve"> Clock stratum: 4</t>
    </r>
    <r>
      <rPr>
        <sz val="11"/>
        <color rgb="FF000000"/>
        <rFont val="Calibri"/>
      </rPr>
      <t xml:space="preserve">
</t>
    </r>
    <r>
      <rPr>
        <sz val="11"/>
        <color rgb="FF000000"/>
        <rFont val="Calibri"/>
      </rPr>
      <t xml:space="preserve"> System peer: 16.110.135.123</t>
    </r>
    <r>
      <rPr>
        <sz val="11"/>
        <color rgb="FF000000"/>
        <rFont val="Calibri"/>
      </rPr>
      <t xml:space="preserve">
</t>
    </r>
    <r>
      <rPr>
        <sz val="11"/>
        <color rgb="FF000000"/>
        <rFont val="Calibri"/>
      </rPr>
      <t xml:space="preserve"> Local mode: client</t>
    </r>
    <r>
      <rPr>
        <sz val="11"/>
        <color rgb="FF000000"/>
        <rFont val="Calibri"/>
      </rPr>
      <t xml:space="preserve">
</t>
    </r>
    <r>
      <rPr>
        <sz val="11"/>
        <color rgb="FF000000"/>
        <rFont val="Calibri"/>
      </rPr>
      <t xml:space="preserve"> Reference clock ID: 16.110.135.123</t>
    </r>
    <r>
      <rPr>
        <sz val="11"/>
        <color rgb="FF000000"/>
        <rFont val="Calibri"/>
      </rPr>
      <t xml:space="preserve">
</t>
    </r>
    <r>
      <rPr>
        <sz val="11"/>
        <color rgb="FF000000"/>
        <rFont val="Calibri"/>
      </rPr>
      <t xml:space="preserve"> Leap indicator: 00</t>
    </r>
    <r>
      <rPr>
        <sz val="11"/>
        <color rgb="FF000000"/>
        <rFont val="Calibri"/>
      </rPr>
      <t xml:space="preserve">
</t>
    </r>
    <r>
      <rPr>
        <sz val="11"/>
        <color rgb="FF000000"/>
        <rFont val="Calibri"/>
      </rPr>
      <t xml:space="preserve"> Clock jitter: 0.004227 s</t>
    </r>
    <r>
      <rPr>
        <sz val="11"/>
        <color rgb="FF000000"/>
        <rFont val="Calibri"/>
      </rPr>
      <t xml:space="preserve">
</t>
    </r>
    <r>
      <rPr>
        <sz val="11"/>
        <color rgb="FF000000"/>
        <rFont val="Calibri"/>
      </rPr>
      <t xml:space="preserve"> Stability: 0.000 pps</t>
    </r>
    <r>
      <rPr>
        <sz val="11"/>
        <color rgb="FF000000"/>
        <rFont val="Calibri"/>
      </rPr>
      <t xml:space="preserve">
</t>
    </r>
    <r>
      <rPr>
        <sz val="11"/>
        <color rgb="FF000000"/>
        <rFont val="Calibri"/>
      </rPr>
      <t xml:space="preserve"> Clock precision: 2^-19</t>
    </r>
    <r>
      <rPr>
        <sz val="11"/>
        <color rgb="FF000000"/>
        <rFont val="Calibri"/>
      </rPr>
      <t xml:space="preserve">
</t>
    </r>
    <r>
      <rPr>
        <sz val="11"/>
        <color rgb="FF000000"/>
        <rFont val="Calibri"/>
      </rPr>
      <t xml:space="preserve"> Root delay: 96.75598 ms</t>
    </r>
    <r>
      <rPr>
        <sz val="11"/>
        <color rgb="FF000000"/>
        <rFont val="Calibri"/>
      </rPr>
      <t xml:space="preserve">
</t>
    </r>
    <r>
      <rPr>
        <sz val="11"/>
        <color rgb="FF000000"/>
        <rFont val="Calibri"/>
      </rPr>
      <t xml:space="preserve"> Root dispersion: 149.76501 ms</t>
    </r>
    <r>
      <rPr>
        <sz val="11"/>
        <color rgb="FF000000"/>
        <rFont val="Calibri"/>
      </rPr>
      <t xml:space="preserve">
</t>
    </r>
    <r>
      <rPr>
        <sz val="11"/>
        <color rgb="FF000000"/>
        <rFont val="Calibri"/>
      </rPr>
      <t xml:space="preserve"> Reference time: d916fabd.a5c6d326  Mon, Jun  1 2015  9:37:33.647</t>
    </r>
    <r>
      <rPr>
        <sz val="11"/>
        <color rgb="FF000000"/>
        <rFont val="Calibri"/>
      </rPr>
      <t xml:space="preserve">
</t>
    </r>
    <r>
      <rPr>
        <sz val="11"/>
        <color rgb="FF000000"/>
        <rFont val="Calibri"/>
      </rPr>
      <t>If the HP FlexFabric Switch is not configured to synchronize internal information system clocks with the primary and secondary time sources located in different geographic regions using redundant authoritative time sources, this is a finding.</t>
    </r>
  </si>
  <si>
    <t>V-217466</t>
  </si>
  <si>
    <r>
      <rPr>
        <sz val="11"/>
        <rFont val="Calibri"/>
      </rPr>
      <t>The HP FlexFabric Switch must record time stamps for audit records that can be mapped to Coordinated Universal Time (UTC) or Greenwich Mean Time (GMT).</t>
    </r>
  </si>
  <si>
    <r>
      <rPr>
        <sz val="11"/>
        <color rgb="FF000000"/>
        <rFont val="Calibri"/>
      </rPr>
      <t>Configure time zone on the HP FlexFabric Switch:</t>
    </r>
    <r>
      <rPr>
        <sz val="11"/>
        <color rgb="FF000000"/>
        <rFont val="Calibri"/>
      </rPr>
      <t xml:space="preserve">
</t>
    </r>
    <r>
      <rPr>
        <sz val="11"/>
        <color rgb="FF000000"/>
        <rFont val="Calibri"/>
      </rPr>
      <t>[HP] clock timezone EST minus 5:00:00</t>
    </r>
    <r>
      <rPr>
        <sz val="11"/>
        <color rgb="FF000000"/>
        <rFont val="Calibri"/>
      </rPr>
      <t xml:space="preserve">
</t>
    </r>
    <r>
      <rPr>
        <sz val="11"/>
        <color rgb="FF000000"/>
        <rFont val="Calibri"/>
      </rPr>
      <t>Configure timestamp on the logs on the HP FlexFabric Switch:</t>
    </r>
    <r>
      <rPr>
        <sz val="11"/>
        <color rgb="FF000000"/>
        <rFont val="Calibri"/>
      </rPr>
      <t xml:space="preserve">
</t>
    </r>
    <r>
      <rPr>
        <sz val="11"/>
        <color rgb="FF000000"/>
        <rFont val="Calibri"/>
      </rPr>
      <t>[HP] info-center timestamp date</t>
    </r>
    <r>
      <rPr>
        <sz val="11"/>
        <color rgb="FF000000"/>
        <rFont val="Calibri"/>
      </rPr>
      <t xml:space="preserve">
</t>
    </r>
    <r>
      <rPr>
        <sz val="11"/>
        <color rgb="FF000000"/>
        <rFont val="Calibri"/>
      </rPr>
      <t>Note: By default, the device uses internal system clocks to generate time stamps for audit records in the date format - MMM DD hh:mm:ss:xxx YYYY.</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</si>
  <si>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a modern continuation of Greenwich Mean Time (GMT), or local time with an offset from UTC.</t>
    </r>
  </si>
  <si>
    <r>
      <rPr>
        <sz val="11"/>
        <color rgb="FF000000"/>
        <rFont val="Calibri"/>
      </rPr>
      <t>Determine if time zone is configured on the HP FlexFabric Switch:</t>
    </r>
    <r>
      <rPr>
        <sz val="11"/>
        <color rgb="FF000000"/>
        <rFont val="Calibri"/>
      </rPr>
      <t xml:space="preserve">
</t>
    </r>
    <r>
      <rPr>
        <sz val="11"/>
        <color rgb="FF000000"/>
        <rFont val="Calibri"/>
      </rPr>
      <t>[HP] display clock</t>
    </r>
    <r>
      <rPr>
        <sz val="11"/>
        <color rgb="FF000000"/>
        <rFont val="Calibri"/>
      </rPr>
      <t xml:space="preserve">
</t>
    </r>
    <r>
      <rPr>
        <sz val="11"/>
        <color rgb="FF000000"/>
        <rFont val="Calibri"/>
      </rPr>
      <t>15:00:32 EST Thu 07/09/2015</t>
    </r>
    <r>
      <rPr>
        <sz val="11"/>
        <color rgb="FF000000"/>
        <rFont val="Calibri"/>
      </rPr>
      <t xml:space="preserve">
</t>
    </r>
    <r>
      <rPr>
        <sz val="11"/>
        <color rgb="FF000000"/>
        <rFont val="Calibri"/>
      </rPr>
      <t>Time Zone : EST minus 05:00:00</t>
    </r>
    <r>
      <rPr>
        <sz val="11"/>
        <color rgb="FF000000"/>
        <rFont val="Calibri"/>
      </rPr>
      <t xml:space="preserve">
</t>
    </r>
    <r>
      <rPr>
        <sz val="11"/>
        <color rgb="FF000000"/>
        <rFont val="Calibri"/>
      </rPr>
      <t>Check if info-center is configured to provide timestamp:</t>
    </r>
    <r>
      <rPr>
        <sz val="11"/>
        <color rgb="FF000000"/>
        <rFont val="Calibri"/>
      </rPr>
      <t xml:space="preserve">
</t>
    </r>
    <r>
      <rPr>
        <sz val="11"/>
        <color rgb="FF000000"/>
        <rFont val="Calibri"/>
      </rPr>
      <t>[HP] display info-center</t>
    </r>
    <r>
      <rPr>
        <sz val="11"/>
        <color rgb="FF000000"/>
        <rFont val="Calibri"/>
      </rPr>
      <t xml:space="preserve">
</t>
    </r>
    <r>
      <rPr>
        <sz val="11"/>
        <color rgb="FF000000"/>
        <rFont val="Calibri"/>
      </rPr>
      <t>Information Center: Enabled</t>
    </r>
    <r>
      <rPr>
        <sz val="11"/>
        <color rgb="FF000000"/>
        <rFont val="Calibri"/>
      </rPr>
      <t xml:space="preserve">
</t>
    </r>
    <r>
      <rPr>
        <sz val="11"/>
        <color rgb="FF000000"/>
        <rFont val="Calibri"/>
      </rPr>
      <t>Console: Enabled</t>
    </r>
    <r>
      <rPr>
        <sz val="11"/>
        <color rgb="FF000000"/>
        <rFont val="Calibri"/>
      </rPr>
      <t xml:space="preserve">
</t>
    </r>
    <r>
      <rPr>
        <sz val="11"/>
        <color rgb="FF000000"/>
        <rFont val="Calibri"/>
      </rPr>
      <t>Monitor: Enabled</t>
    </r>
    <r>
      <rPr>
        <sz val="11"/>
        <color rgb="FF000000"/>
        <rFont val="Calibri"/>
      </rPr>
      <t xml:space="preserve">
</t>
    </r>
    <r>
      <rPr>
        <sz val="11"/>
        <color rgb="FF000000"/>
        <rFont val="Calibri"/>
      </rPr>
      <t>Log host: Enabled</t>
    </r>
    <r>
      <rPr>
        <sz val="11"/>
        <color rgb="FF000000"/>
        <rFont val="Calibri"/>
      </rPr>
      <t xml:space="preserve">
</t>
    </r>
    <r>
      <rPr>
        <sz val="11"/>
        <color rgb="FF000000"/>
        <rFont val="Calibri"/>
      </rPr>
      <t xml:space="preserve">    192.100.50.27,</t>
    </r>
    <r>
      <rPr>
        <sz val="11"/>
        <color rgb="FF000000"/>
        <rFont val="Calibri"/>
      </rPr>
      <t xml:space="preserve">
</t>
    </r>
    <r>
      <rPr>
        <sz val="11"/>
        <color rgb="FF000000"/>
        <rFont val="Calibri"/>
      </rPr>
      <t xml:space="preserve">    port number: 514, host facility: local7</t>
    </r>
    <r>
      <rPr>
        <sz val="11"/>
        <color rgb="FF000000"/>
        <rFont val="Calibri"/>
      </rPr>
      <t xml:space="preserve">
</t>
    </r>
    <r>
      <rPr>
        <sz val="11"/>
        <color rgb="FF000000"/>
        <rFont val="Calibri"/>
      </rPr>
      <t>Log buffer: Enabled</t>
    </r>
    <r>
      <rPr>
        <sz val="11"/>
        <color rgb="FF000000"/>
        <rFont val="Calibri"/>
      </rPr>
      <t xml:space="preserve">
</t>
    </r>
    <r>
      <rPr>
        <sz val="11"/>
        <color rgb="FF000000"/>
        <rFont val="Calibri"/>
      </rPr>
      <t xml:space="preserve">    Max buffer size 1024, current buffer size 512</t>
    </r>
    <r>
      <rPr>
        <sz val="11"/>
        <color rgb="FF000000"/>
        <rFont val="Calibri"/>
      </rPr>
      <t xml:space="preserve">
</t>
    </r>
    <r>
      <rPr>
        <sz val="11"/>
        <color rgb="FF000000"/>
        <rFont val="Calibri"/>
      </rPr>
      <t xml:space="preserve">    Current messages 66, dropped messages 0, overwritten messages 0</t>
    </r>
    <r>
      <rPr>
        <sz val="11"/>
        <color rgb="FF000000"/>
        <rFont val="Calibri"/>
      </rPr>
      <t xml:space="preserve">
</t>
    </r>
    <r>
      <rPr>
        <sz val="11"/>
        <color rgb="FF000000"/>
        <rFont val="Calibri"/>
      </rPr>
      <t>Log file: Enabled</t>
    </r>
    <r>
      <rPr>
        <sz val="11"/>
        <color rgb="FF000000"/>
        <rFont val="Calibri"/>
      </rPr>
      <t xml:space="preserve">
</t>
    </r>
    <r>
      <rPr>
        <sz val="11"/>
        <color rgb="FF000000"/>
        <rFont val="Calibri"/>
      </rPr>
      <t>Security log file: Enabled</t>
    </r>
    <r>
      <rPr>
        <sz val="11"/>
        <color rgb="FF000000"/>
        <rFont val="Calibri"/>
      </rPr>
      <t xml:space="preserve">
</t>
    </r>
    <r>
      <rPr>
        <sz val="11"/>
        <color rgb="FF000000"/>
        <rFont val="Calibri"/>
      </rPr>
      <t>Information timestamp format:</t>
    </r>
    <r>
      <rPr>
        <sz val="11"/>
        <color rgb="FF000000"/>
        <rFont val="Calibri"/>
      </rPr>
      <t xml:space="preserve">
</t>
    </r>
    <r>
      <rPr>
        <sz val="11"/>
        <color rgb="FF000000"/>
        <rFont val="Calibri"/>
      </rPr>
      <t xml:space="preserve">    Log host: Date</t>
    </r>
    <r>
      <rPr>
        <sz val="11"/>
        <color rgb="FF000000"/>
        <rFont val="Calibri"/>
      </rPr>
      <t xml:space="preserve">
</t>
    </r>
    <r>
      <rPr>
        <sz val="11"/>
        <color rgb="FF000000"/>
        <rFont val="Calibri"/>
      </rPr>
      <t xml:space="preserve">    Other output destination: Date</t>
    </r>
    <r>
      <rPr>
        <sz val="11"/>
        <color rgb="FF000000"/>
        <rFont val="Calibri"/>
      </rPr>
      <t xml:space="preserve">
</t>
    </r>
    <r>
      <rPr>
        <sz val="11"/>
        <color rgb="FF000000"/>
        <rFont val="Calibri"/>
      </rPr>
      <t>Check logfile content to determine if the time stamp is present:</t>
    </r>
    <r>
      <rPr>
        <sz val="11"/>
        <color rgb="FF000000"/>
        <rFont val="Calibri"/>
      </rPr>
      <t xml:space="preserve">
</t>
    </r>
    <r>
      <rPr>
        <sz val="11"/>
        <color rgb="FF000000"/>
        <rFont val="Calibri"/>
      </rPr>
      <t>&lt;HP&gt; cd logfile/</t>
    </r>
    <r>
      <rPr>
        <sz val="11"/>
        <color rgb="FF000000"/>
        <rFont val="Calibri"/>
      </rPr>
      <t xml:space="preserve">
</t>
    </r>
    <r>
      <rPr>
        <sz val="11"/>
        <color rgb="FF000000"/>
        <rFont val="Calibri"/>
      </rPr>
      <t>&lt;HP&gt; more logfile.log</t>
    </r>
    <r>
      <rPr>
        <sz val="11"/>
        <color rgb="FF000000"/>
        <rFont val="Calibri"/>
      </rPr>
      <t xml:space="preserve">
</t>
    </r>
    <r>
      <rPr>
        <sz val="11"/>
        <color rgb="FF000000"/>
        <rFont val="Calibri"/>
      </rPr>
      <t>%@9377%Jan 20 23:31:03:567 2011 HP5930_SUT SHELL/6/SHELL_CMD: -Line=vty0-IPAddr=16.123.122.155-User=admin; Command is dis info-center</t>
    </r>
    <r>
      <rPr>
        <sz val="11"/>
        <color rgb="FF000000"/>
        <rFont val="Calibri"/>
      </rPr>
      <t xml:space="preserve">
</t>
    </r>
    <r>
      <rPr>
        <sz val="11"/>
        <color rgb="FF000000"/>
        <rFont val="Calibri"/>
      </rPr>
      <t>%@9378%Jan 20 23:31:09:342 2011 HP5930_SUT SHELL/6/SHELL_CMD: -Line=vty0-IPAddr=16.123.122.155-User=admin; Command is qui</t>
    </r>
    <r>
      <rPr>
        <sz val="11"/>
        <color rgb="FF000000"/>
        <rFont val="Calibri"/>
      </rPr>
      <t xml:space="preserve">
</t>
    </r>
    <r>
      <rPr>
        <sz val="11"/>
        <color rgb="FF000000"/>
        <rFont val="Calibri"/>
      </rPr>
      <t>If the HP FlexFabric Switch is not configured to enable timestamp in the log and if time zone is not configurable, this is a finding.</t>
    </r>
  </si>
  <si>
    <t>V-217467</t>
  </si>
  <si>
    <r>
      <rPr>
        <sz val="11"/>
        <rFont val="Calibri"/>
      </rPr>
      <t>The HP FlexFabric Switch must record time stamps for audit records that meet a granularity of one second for a minimum degree of precision.</t>
    </r>
  </si>
  <si>
    <r>
      <rPr>
        <sz val="11"/>
        <color rgb="FF000000"/>
        <rFont val="Calibri"/>
      </rPr>
      <t>Configure timestamp on the logs on the HP FlexFabric Switch:</t>
    </r>
    <r>
      <rPr>
        <sz val="11"/>
        <color rgb="FF000000"/>
        <rFont val="Calibri"/>
      </rPr>
      <t xml:space="preserve">
</t>
    </r>
    <r>
      <rPr>
        <sz val="11"/>
        <color rgb="FF000000"/>
        <rFont val="Calibri"/>
      </rPr>
      <t>[HP] info-center timestamp date</t>
    </r>
    <r>
      <rPr>
        <sz val="11"/>
        <color rgb="FF000000"/>
        <rFont val="Calibri"/>
      </rPr>
      <t xml:space="preserve">
</t>
    </r>
    <r>
      <rPr>
        <sz val="11"/>
        <color rgb="FF000000"/>
        <rFont val="Calibri"/>
      </rPr>
      <t>By default, the device uses internal system clocks to generate time stamps for audit records in the date format - MMM DD hh:mm:ss:xxx YYYY which provides required granularity.</t>
    </r>
  </si>
  <si>
    <r>
      <rPr>
        <sz val="11"/>
        <color rgb="FF000000"/>
        <rFont val="Calibri"/>
      </rPr>
      <t>Without sufficient granularity of time stamps, it is not possible to adequately determine the chronological order of records. Time stamps generated by the application include date and time. Granularity of time measurements refers to the degree of synchronization between information system clocks and reference clocks.</t>
    </r>
  </si>
  <si>
    <r>
      <rPr>
        <sz val="11"/>
        <color rgb="FF000000"/>
        <rFont val="Calibri"/>
      </rPr>
      <t>Check if info-center is configured to provide timestamp:</t>
    </r>
    <r>
      <rPr>
        <sz val="11"/>
        <color rgb="FF000000"/>
        <rFont val="Calibri"/>
      </rPr>
      <t xml:space="preserve">
</t>
    </r>
    <r>
      <rPr>
        <sz val="11"/>
        <color rgb="FF000000"/>
        <rFont val="Calibri"/>
      </rPr>
      <t>[HP] display info-center</t>
    </r>
    <r>
      <rPr>
        <sz val="11"/>
        <color rgb="FF000000"/>
        <rFont val="Calibri"/>
      </rPr>
      <t xml:space="preserve">
</t>
    </r>
    <r>
      <rPr>
        <sz val="11"/>
        <color rgb="FF000000"/>
        <rFont val="Calibri"/>
      </rPr>
      <t>Information Center: Enabled</t>
    </r>
    <r>
      <rPr>
        <sz val="11"/>
        <color rgb="FF000000"/>
        <rFont val="Calibri"/>
      </rPr>
      <t xml:space="preserve">
</t>
    </r>
    <r>
      <rPr>
        <sz val="11"/>
        <color rgb="FF000000"/>
        <rFont val="Calibri"/>
      </rPr>
      <t>Console: Enabled</t>
    </r>
    <r>
      <rPr>
        <sz val="11"/>
        <color rgb="FF000000"/>
        <rFont val="Calibri"/>
      </rPr>
      <t xml:space="preserve">
</t>
    </r>
    <r>
      <rPr>
        <sz val="11"/>
        <color rgb="FF000000"/>
        <rFont val="Calibri"/>
      </rPr>
      <t>Monitor: Enabled</t>
    </r>
    <r>
      <rPr>
        <sz val="11"/>
        <color rgb="FF000000"/>
        <rFont val="Calibri"/>
      </rPr>
      <t xml:space="preserve">
</t>
    </r>
    <r>
      <rPr>
        <sz val="11"/>
        <color rgb="FF000000"/>
        <rFont val="Calibri"/>
      </rPr>
      <t>Log host: Enabled</t>
    </r>
    <r>
      <rPr>
        <sz val="11"/>
        <color rgb="FF000000"/>
        <rFont val="Calibri"/>
      </rPr>
      <t xml:space="preserve">
</t>
    </r>
    <r>
      <rPr>
        <sz val="11"/>
        <color rgb="FF000000"/>
        <rFont val="Calibri"/>
      </rPr>
      <t xml:space="preserve">    192.100.50.27,</t>
    </r>
    <r>
      <rPr>
        <sz val="11"/>
        <color rgb="FF000000"/>
        <rFont val="Calibri"/>
      </rPr>
      <t xml:space="preserve">
</t>
    </r>
    <r>
      <rPr>
        <sz val="11"/>
        <color rgb="FF000000"/>
        <rFont val="Calibri"/>
      </rPr>
      <t xml:space="preserve">    port number: 514, host facility: local7</t>
    </r>
    <r>
      <rPr>
        <sz val="11"/>
        <color rgb="FF000000"/>
        <rFont val="Calibri"/>
      </rPr>
      <t xml:space="preserve">
</t>
    </r>
    <r>
      <rPr>
        <sz val="11"/>
        <color rgb="FF000000"/>
        <rFont val="Calibri"/>
      </rPr>
      <t>Log buffer: Enabled</t>
    </r>
    <r>
      <rPr>
        <sz val="11"/>
        <color rgb="FF000000"/>
        <rFont val="Calibri"/>
      </rPr>
      <t xml:space="preserve">
</t>
    </r>
    <r>
      <rPr>
        <sz val="11"/>
        <color rgb="FF000000"/>
        <rFont val="Calibri"/>
      </rPr>
      <t xml:space="preserve">    Max buffer size 1024, current buffer size 512</t>
    </r>
    <r>
      <rPr>
        <sz val="11"/>
        <color rgb="FF000000"/>
        <rFont val="Calibri"/>
      </rPr>
      <t xml:space="preserve">
</t>
    </r>
    <r>
      <rPr>
        <sz val="11"/>
        <color rgb="FF000000"/>
        <rFont val="Calibri"/>
      </rPr>
      <t xml:space="preserve">    Current messages 66, dropped messages 0, overwritten messages 0</t>
    </r>
    <r>
      <rPr>
        <sz val="11"/>
        <color rgb="FF000000"/>
        <rFont val="Calibri"/>
      </rPr>
      <t xml:space="preserve">
</t>
    </r>
    <r>
      <rPr>
        <sz val="11"/>
        <color rgb="FF000000"/>
        <rFont val="Calibri"/>
      </rPr>
      <t>Log file: Enabled</t>
    </r>
    <r>
      <rPr>
        <sz val="11"/>
        <color rgb="FF000000"/>
        <rFont val="Calibri"/>
      </rPr>
      <t xml:space="preserve">
</t>
    </r>
    <r>
      <rPr>
        <sz val="11"/>
        <color rgb="FF000000"/>
        <rFont val="Calibri"/>
      </rPr>
      <t>Security log file: Enabled</t>
    </r>
    <r>
      <rPr>
        <sz val="11"/>
        <color rgb="FF000000"/>
        <rFont val="Calibri"/>
      </rPr>
      <t xml:space="preserve">
</t>
    </r>
    <r>
      <rPr>
        <sz val="11"/>
        <color rgb="FF000000"/>
        <rFont val="Calibri"/>
      </rPr>
      <t>Information timestamp format:</t>
    </r>
    <r>
      <rPr>
        <sz val="11"/>
        <color rgb="FF000000"/>
        <rFont val="Calibri"/>
      </rPr>
      <t xml:space="preserve">
</t>
    </r>
    <r>
      <rPr>
        <sz val="11"/>
        <color rgb="FF000000"/>
        <rFont val="Calibri"/>
      </rPr>
      <t xml:space="preserve">    Log host: Date</t>
    </r>
    <r>
      <rPr>
        <sz val="11"/>
        <color rgb="FF000000"/>
        <rFont val="Calibri"/>
      </rPr>
      <t xml:space="preserve">
</t>
    </r>
    <r>
      <rPr>
        <sz val="11"/>
        <color rgb="FF000000"/>
        <rFont val="Calibri"/>
      </rPr>
      <t xml:space="preserve">    Other output destination: Date</t>
    </r>
    <r>
      <rPr>
        <sz val="11"/>
        <color rgb="FF000000"/>
        <rFont val="Calibri"/>
      </rPr>
      <t xml:space="preserve">
</t>
    </r>
    <r>
      <rPr>
        <sz val="11"/>
        <color rgb="FF000000"/>
        <rFont val="Calibri"/>
      </rPr>
      <t>Check logfile content to determine if the time stamp is present:</t>
    </r>
    <r>
      <rPr>
        <sz val="11"/>
        <color rgb="FF000000"/>
        <rFont val="Calibri"/>
      </rPr>
      <t xml:space="preserve">
</t>
    </r>
    <r>
      <rPr>
        <sz val="11"/>
        <color rgb="FF000000"/>
        <rFont val="Calibri"/>
      </rPr>
      <t>&lt;HP&gt; cd logfile/</t>
    </r>
    <r>
      <rPr>
        <sz val="11"/>
        <color rgb="FF000000"/>
        <rFont val="Calibri"/>
      </rPr>
      <t xml:space="preserve">
</t>
    </r>
    <r>
      <rPr>
        <sz val="11"/>
        <color rgb="FF000000"/>
        <rFont val="Calibri"/>
      </rPr>
      <t>&lt;HP&gt; more logfile.log</t>
    </r>
    <r>
      <rPr>
        <sz val="11"/>
        <color rgb="FF000000"/>
        <rFont val="Calibri"/>
      </rPr>
      <t xml:space="preserve">
</t>
    </r>
    <r>
      <rPr>
        <sz val="11"/>
        <color rgb="FF000000"/>
        <rFont val="Calibri"/>
      </rPr>
      <t>%@9377%Jan 20 23:31:03:567 2011 HP5930_SUT SHELL/6/SHELL_CMD: -Line=vty0-IPAddr=16.123.122.155-User=admin; Command is dis info-center</t>
    </r>
    <r>
      <rPr>
        <sz val="11"/>
        <color rgb="FF000000"/>
        <rFont val="Calibri"/>
      </rPr>
      <t xml:space="preserve">
</t>
    </r>
    <r>
      <rPr>
        <sz val="11"/>
        <color rgb="FF000000"/>
        <rFont val="Calibri"/>
      </rPr>
      <t>%@9378%Jan 20 23:31:09:342 2011 HP5930_SUT SHELL/6/SHELL_CMD: -Line=vty0-IPAddr=16.123.122.155-User=admin; Command is qui</t>
    </r>
    <r>
      <rPr>
        <sz val="11"/>
        <color rgb="FF000000"/>
        <rFont val="Calibri"/>
      </rPr>
      <t xml:space="preserve">
</t>
    </r>
    <r>
      <rPr>
        <sz val="11"/>
        <color rgb="FF000000"/>
        <rFont val="Calibri"/>
      </rPr>
      <t>If the HP FlexFabric Switch is not configured to enable timestamp, this is a finding.</t>
    </r>
  </si>
  <si>
    <t>V-217468</t>
  </si>
  <si>
    <r>
      <rPr>
        <sz val="11"/>
        <rFont val="Calibri"/>
      </rPr>
      <t>Applications used for nonlocal maintenance sessions must implement cryptographic mechanisms to protect the integrity of nonlocal maintenance and diagnostic communications.</t>
    </r>
  </si>
  <si>
    <r>
      <rPr>
        <sz val="11"/>
        <color rgb="FF000000"/>
        <rFont val="Calibri"/>
      </rPr>
      <t>Configure the HP FlexFabric Switch to implement cryptographic mechanisms to protect the integrity of nonlocal maintenance and diagnostic communications.</t>
    </r>
    <r>
      <rPr>
        <sz val="11"/>
        <color rgb="FF000000"/>
        <rFont val="Calibri"/>
      </rPr>
      <t xml:space="preserve">
</t>
    </r>
    <r>
      <rPr>
        <sz val="11"/>
        <color rgb="FF000000"/>
        <rFont val="Calibri"/>
      </rPr>
      <t>Generate local RSA key pairs on the SSH server:</t>
    </r>
    <r>
      <rPr>
        <sz val="11"/>
        <color rgb="FF000000"/>
        <rFont val="Calibri"/>
      </rPr>
      <t xml:space="preserve">
</t>
    </r>
    <r>
      <rPr>
        <sz val="11"/>
        <color rgb="FF000000"/>
        <rFont val="Calibri"/>
      </rPr>
      <t xml:space="preserve">[HP] public-key local create rsa Enable the SSH server function: </t>
    </r>
    <r>
      <rPr>
        <sz val="11"/>
        <color rgb="FF000000"/>
        <rFont val="Calibri"/>
      </rPr>
      <t xml:space="preserve">
</t>
    </r>
    <r>
      <rPr>
        <sz val="11"/>
        <color rgb="FF000000"/>
        <rFont val="Calibri"/>
      </rPr>
      <t>[HP] ssh server enable</t>
    </r>
    <r>
      <rPr>
        <sz val="11"/>
        <color rgb="FF000000"/>
        <rFont val="Calibri"/>
      </rPr>
      <t xml:space="preserve">
</t>
    </r>
    <r>
      <rPr>
        <sz val="11"/>
        <color rgb="FF000000"/>
        <rFont val="Calibri"/>
      </rPr>
      <t>Enable the SFTP server function:</t>
    </r>
    <r>
      <rPr>
        <sz val="11"/>
        <color rgb="FF000000"/>
        <rFont val="Calibri"/>
      </rPr>
      <t xml:space="preserve">
</t>
    </r>
    <r>
      <rPr>
        <sz val="11"/>
        <color rgb="FF000000"/>
        <rFont val="Calibri"/>
      </rPr>
      <t>[HP] sftp server enable</t>
    </r>
    <r>
      <rPr>
        <sz val="11"/>
        <color rgb="FF000000"/>
        <rFont val="Calibri"/>
      </rPr>
      <t xml:space="preserve">
</t>
    </r>
    <r>
      <rPr>
        <sz val="11"/>
        <color rgb="FF000000"/>
        <rFont val="Calibri"/>
      </rPr>
      <t xml:space="preserve">Configure the user interfaces for SSH clients: </t>
    </r>
    <r>
      <rPr>
        <sz val="11"/>
        <color rgb="FF000000"/>
        <rFont val="Calibri"/>
      </rPr>
      <t xml:space="preserve">
</t>
    </r>
    <r>
      <rPr>
        <sz val="11"/>
        <color rgb="FF000000"/>
        <rFont val="Calibri"/>
      </rPr>
      <t>[HP] user-interface vty 0 63</t>
    </r>
    <r>
      <rPr>
        <sz val="11"/>
        <color rgb="FF000000"/>
        <rFont val="Calibri"/>
      </rPr>
      <t xml:space="preserve">
</t>
    </r>
    <r>
      <rPr>
        <sz val="11"/>
        <color rgb="FF000000"/>
        <rFont val="Calibri"/>
      </rPr>
      <t>[HP-ui-vty0-63] authentication-mode scheme</t>
    </r>
    <r>
      <rPr>
        <sz val="11"/>
        <color rgb="FF000000"/>
        <rFont val="Calibri"/>
      </rPr>
      <t xml:space="preserve">
</t>
    </r>
    <r>
      <rPr>
        <sz val="11"/>
        <color rgb="FF000000"/>
        <rFont val="Calibri"/>
      </rPr>
      <t xml:space="preserve">Configure a local device management user, assign password and enable service-type SSH: </t>
    </r>
    <r>
      <rPr>
        <sz val="11"/>
        <color rgb="FF000000"/>
        <rFont val="Calibri"/>
      </rPr>
      <t xml:space="preserve">
</t>
    </r>
    <r>
      <rPr>
        <sz val="11"/>
        <color rgb="FF000000"/>
        <rFont val="Calibri"/>
      </rPr>
      <t>[HP] local-user admin</t>
    </r>
    <r>
      <rPr>
        <sz val="11"/>
        <color rgb="FF000000"/>
        <rFont val="Calibri"/>
      </rPr>
      <t xml:space="preserve">
</t>
    </r>
    <r>
      <rPr>
        <sz val="11"/>
        <color rgb="FF000000"/>
        <rFont val="Calibri"/>
      </rPr>
      <t>[HP-luser-admin] password simple xxxxxxxx</t>
    </r>
    <r>
      <rPr>
        <sz val="11"/>
        <color rgb="FF000000"/>
        <rFont val="Calibri"/>
      </rPr>
      <t xml:space="preserve">
</t>
    </r>
    <r>
      <rPr>
        <sz val="11"/>
        <color rgb="FF000000"/>
        <rFont val="Calibri"/>
      </rPr>
      <t>[HP-luser-admin] service-type ssh</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</si>
  <si>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manipulation, potentially allowing alteration and hijacking of maintenance sessions.</t>
    </r>
  </si>
  <si>
    <r>
      <rPr>
        <sz val="11"/>
        <color rgb="FF000000"/>
        <rFont val="Calibri"/>
      </rPr>
      <t>Determine if the HP FlexFabric Switch implements cryptographic mechanisms to protect the integrity of nonlocal maintenance and diagnostic communications.</t>
    </r>
    <r>
      <rPr>
        <sz val="11"/>
        <color rgb="FF000000"/>
        <rFont val="Calibri"/>
      </rPr>
      <t xml:space="preserve">
</t>
    </r>
    <r>
      <rPr>
        <sz val="11"/>
        <color rgb="FF000000"/>
        <rFont val="Calibri"/>
      </rPr>
      <t>[HP]display ssh server status</t>
    </r>
    <r>
      <rPr>
        <sz val="11"/>
        <color rgb="FF000000"/>
        <rFont val="Calibri"/>
      </rPr>
      <t xml:space="preserve">
</t>
    </r>
    <r>
      <rPr>
        <sz val="11"/>
        <color rgb="FF000000"/>
        <rFont val="Calibri"/>
      </rPr>
      <t xml:space="preserve"> SSH server: Enable</t>
    </r>
    <r>
      <rPr>
        <sz val="11"/>
        <color rgb="FF000000"/>
        <rFont val="Calibri"/>
      </rPr>
      <t xml:space="preserve">
</t>
    </r>
    <r>
      <rPr>
        <sz val="11"/>
        <color rgb="FF000000"/>
        <rFont val="Calibri"/>
      </rPr>
      <t xml:space="preserve"> SSH version : 2.0</t>
    </r>
    <r>
      <rPr>
        <sz val="11"/>
        <color rgb="FF000000"/>
        <rFont val="Calibri"/>
      </rPr>
      <t xml:space="preserve">
</t>
    </r>
    <r>
      <rPr>
        <sz val="11"/>
        <color rgb="FF000000"/>
        <rFont val="Calibri"/>
      </rPr>
      <t xml:space="preserve"> SSH authentication-timeout : 60 second(s)</t>
    </r>
    <r>
      <rPr>
        <sz val="11"/>
        <color rgb="FF000000"/>
        <rFont val="Calibri"/>
      </rPr>
      <t xml:space="preserve">
</t>
    </r>
    <r>
      <rPr>
        <sz val="11"/>
        <color rgb="FF000000"/>
        <rFont val="Calibri"/>
      </rPr>
      <t xml:space="preserve"> SSH server key generating interval : 0 hour(s)</t>
    </r>
    <r>
      <rPr>
        <sz val="11"/>
        <color rgb="FF000000"/>
        <rFont val="Calibri"/>
      </rPr>
      <t xml:space="preserve">
</t>
    </r>
    <r>
      <rPr>
        <sz val="11"/>
        <color rgb="FF000000"/>
        <rFont val="Calibri"/>
      </rPr>
      <t xml:space="preserve"> SSH authentication retries : 3 time(s)</t>
    </r>
    <r>
      <rPr>
        <sz val="11"/>
        <color rgb="FF000000"/>
        <rFont val="Calibri"/>
      </rPr>
      <t xml:space="preserve">
</t>
    </r>
    <r>
      <rPr>
        <sz val="11"/>
        <color rgb="FF000000"/>
        <rFont val="Calibri"/>
      </rPr>
      <t xml:space="preserve"> SFTP server: Enable</t>
    </r>
    <r>
      <rPr>
        <sz val="11"/>
        <color rgb="FF000000"/>
        <rFont val="Calibri"/>
      </rPr>
      <t xml:space="preserve">
</t>
    </r>
    <r>
      <rPr>
        <sz val="11"/>
        <color rgb="FF000000"/>
        <rFont val="Calibri"/>
      </rPr>
      <t xml:space="preserve"> SFTP Server Idle-Timeout: 10 minute(s)</t>
    </r>
    <r>
      <rPr>
        <sz val="11"/>
        <color rgb="FF000000"/>
        <rFont val="Calibri"/>
      </rPr>
      <t xml:space="preserve">
</t>
    </r>
    <r>
      <rPr>
        <sz val="11"/>
        <color rgb="FF000000"/>
        <rFont val="Calibri"/>
      </rPr>
      <t xml:space="preserve"> Netconf server: Disable</t>
    </r>
    <r>
      <rPr>
        <sz val="11"/>
        <color rgb="FF000000"/>
        <rFont val="Calibri"/>
      </rPr>
      <t xml:space="preserve">
</t>
    </r>
    <r>
      <rPr>
        <sz val="11"/>
        <color rgb="FF000000"/>
        <rFont val="Calibri"/>
      </rPr>
      <t>[HP] display current | i sftp</t>
    </r>
    <r>
      <rPr>
        <sz val="11"/>
        <color rgb="FF000000"/>
        <rFont val="Calibri"/>
      </rPr>
      <t xml:space="preserve">
</t>
    </r>
    <r>
      <rPr>
        <sz val="11"/>
        <color rgb="FF000000"/>
        <rFont val="Calibri"/>
      </rPr>
      <t xml:space="preserve"> sftp server enable</t>
    </r>
    <r>
      <rPr>
        <sz val="11"/>
        <color rgb="FF000000"/>
        <rFont val="Calibri"/>
      </rPr>
      <t xml:space="preserve">
</t>
    </r>
    <r>
      <rPr>
        <sz val="11"/>
        <color rgb="FF000000"/>
        <rFont val="Calibri"/>
      </rPr>
      <t>If SSH and SFTP protocols are not configured for nonlocal device maintenance , this is a finding.</t>
    </r>
  </si>
  <si>
    <t>V-217469</t>
  </si>
  <si>
    <r>
      <rPr>
        <sz val="11"/>
        <rFont val="Calibri"/>
      </rPr>
      <t>Applications used for nonlocal maintenance sessions must implement cryptographic mechanisms to protect the confidentiality of nonlocal maintenance and diagnostic communications.</t>
    </r>
  </si>
  <si>
    <r>
      <rPr>
        <sz val="11"/>
        <color rgb="FF000000"/>
        <rFont val="Calibri"/>
      </rPr>
      <t>Configure the HP FlexFabric Switch to implement cryptographic mechanisms to protect the confidentiality of nonlocal maintenance and diagnostic communications.</t>
    </r>
    <r>
      <rPr>
        <sz val="11"/>
        <color rgb="FF000000"/>
        <rFont val="Calibri"/>
      </rPr>
      <t xml:space="preserve">
</t>
    </r>
    <r>
      <rPr>
        <sz val="11"/>
        <color rgb="FF000000"/>
        <rFont val="Calibri"/>
      </rPr>
      <t xml:space="preserve">Generate local RSA key pairs on the SSH server: </t>
    </r>
    <r>
      <rPr>
        <sz val="11"/>
        <color rgb="FF000000"/>
        <rFont val="Calibri"/>
      </rPr>
      <t xml:space="preserve">
</t>
    </r>
    <r>
      <rPr>
        <sz val="11"/>
        <color rgb="FF000000"/>
        <rFont val="Calibri"/>
      </rPr>
      <t xml:space="preserve">[HP] public-key local create rsa </t>
    </r>
    <r>
      <rPr>
        <sz val="11"/>
        <color rgb="FF000000"/>
        <rFont val="Calibri"/>
      </rPr>
      <t xml:space="preserve">
</t>
    </r>
    <r>
      <rPr>
        <sz val="11"/>
        <color rgb="FF000000"/>
        <rFont val="Calibri"/>
      </rPr>
      <t>Enable the SSH server function:</t>
    </r>
    <r>
      <rPr>
        <sz val="11"/>
        <color rgb="FF000000"/>
        <rFont val="Calibri"/>
      </rPr>
      <t xml:space="preserve">
</t>
    </r>
    <r>
      <rPr>
        <sz val="11"/>
        <color rgb="FF000000"/>
        <rFont val="Calibri"/>
      </rPr>
      <t>[HP] ssh server enable</t>
    </r>
    <r>
      <rPr>
        <sz val="11"/>
        <color rgb="FF000000"/>
        <rFont val="Calibri"/>
      </rPr>
      <t xml:space="preserve">
</t>
    </r>
    <r>
      <rPr>
        <sz val="11"/>
        <color rgb="FF000000"/>
        <rFont val="Calibri"/>
      </rPr>
      <t xml:space="preserve">Enable the SFTP server function: </t>
    </r>
    <r>
      <rPr>
        <sz val="11"/>
        <color rgb="FF000000"/>
        <rFont val="Calibri"/>
      </rPr>
      <t xml:space="preserve">
</t>
    </r>
    <r>
      <rPr>
        <sz val="11"/>
        <color rgb="FF000000"/>
        <rFont val="Calibri"/>
      </rPr>
      <t>[HP] sftp server enable</t>
    </r>
    <r>
      <rPr>
        <sz val="11"/>
        <color rgb="FF000000"/>
        <rFont val="Calibri"/>
      </rPr>
      <t xml:space="preserve">
</t>
    </r>
    <r>
      <rPr>
        <sz val="11"/>
        <color rgb="FF000000"/>
        <rFont val="Calibri"/>
      </rPr>
      <t xml:space="preserve">Configure the user interfaces for SSH clients: </t>
    </r>
    <r>
      <rPr>
        <sz val="11"/>
        <color rgb="FF000000"/>
        <rFont val="Calibri"/>
      </rPr>
      <t xml:space="preserve">
</t>
    </r>
    <r>
      <rPr>
        <sz val="11"/>
        <color rgb="FF000000"/>
        <rFont val="Calibri"/>
      </rPr>
      <t>[HP] user-interface vty 0 63</t>
    </r>
    <r>
      <rPr>
        <sz val="11"/>
        <color rgb="FF000000"/>
        <rFont val="Calibri"/>
      </rPr>
      <t xml:space="preserve">
</t>
    </r>
    <r>
      <rPr>
        <sz val="11"/>
        <color rgb="FF000000"/>
        <rFont val="Calibri"/>
      </rPr>
      <t>[HP-ui-vty0-63] authentication-mode scheme</t>
    </r>
    <r>
      <rPr>
        <sz val="11"/>
        <color rgb="FF000000"/>
        <rFont val="Calibri"/>
      </rPr>
      <t xml:space="preserve">
</t>
    </r>
    <r>
      <rPr>
        <sz val="11"/>
        <color rgb="FF000000"/>
        <rFont val="Calibri"/>
      </rPr>
      <t xml:space="preserve">Configure a local device management user, assign password and enable service-type SSH: </t>
    </r>
    <r>
      <rPr>
        <sz val="11"/>
        <color rgb="FF000000"/>
        <rFont val="Calibri"/>
      </rPr>
      <t xml:space="preserve">
</t>
    </r>
    <r>
      <rPr>
        <sz val="11"/>
        <color rgb="FF000000"/>
        <rFont val="Calibri"/>
      </rPr>
      <t>[HP] local-user admin</t>
    </r>
    <r>
      <rPr>
        <sz val="11"/>
        <color rgb="FF000000"/>
        <rFont val="Calibri"/>
      </rPr>
      <t xml:space="preserve">
</t>
    </r>
    <r>
      <rPr>
        <sz val="11"/>
        <color rgb="FF000000"/>
        <rFont val="Calibri"/>
      </rPr>
      <t>[HP-luser-admin] password simple xxxxxx</t>
    </r>
    <r>
      <rPr>
        <sz val="11"/>
        <color rgb="FF000000"/>
        <rFont val="Calibri"/>
      </rPr>
      <t xml:space="preserve">
</t>
    </r>
    <r>
      <rPr>
        <sz val="11"/>
        <color rgb="FF000000"/>
        <rFont val="Calibri"/>
      </rPr>
      <t>[HP-luser-admin] service-type ssh</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</si>
  <si>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</si>
  <si>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 xml:space="preserve">Determine if the HP FlexFabric Switch implements cryptographic mechanisms to protect the confidentiality of nonlocal maintenance and diagnostic communications. </t>
    </r>
    <r>
      <rPr>
        <sz val="11"/>
        <color rgb="FF000000"/>
        <rFont val="Calibri"/>
      </rPr>
      <t xml:space="preserve">
</t>
    </r>
    <r>
      <rPr>
        <sz val="11"/>
        <color rgb="FF000000"/>
        <rFont val="Calibri"/>
      </rPr>
      <t>[HP] display ssh server status</t>
    </r>
    <r>
      <rPr>
        <sz val="11"/>
        <color rgb="FF000000"/>
        <rFont val="Calibri"/>
      </rPr>
      <t xml:space="preserve">
</t>
    </r>
    <r>
      <rPr>
        <sz val="11"/>
        <color rgb="FF000000"/>
        <rFont val="Calibri"/>
      </rPr>
      <t xml:space="preserve"> SSH server: Enable</t>
    </r>
    <r>
      <rPr>
        <sz val="11"/>
        <color rgb="FF000000"/>
        <rFont val="Calibri"/>
      </rPr>
      <t xml:space="preserve">
</t>
    </r>
    <r>
      <rPr>
        <sz val="11"/>
        <color rgb="FF000000"/>
        <rFont val="Calibri"/>
      </rPr>
      <t xml:space="preserve"> SSH version : 2.0</t>
    </r>
    <r>
      <rPr>
        <sz val="11"/>
        <color rgb="FF000000"/>
        <rFont val="Calibri"/>
      </rPr>
      <t xml:space="preserve">
</t>
    </r>
    <r>
      <rPr>
        <sz val="11"/>
        <color rgb="FF000000"/>
        <rFont val="Calibri"/>
      </rPr>
      <t xml:space="preserve"> SSH authentication-timeout : 60 second(s)</t>
    </r>
    <r>
      <rPr>
        <sz val="11"/>
        <color rgb="FF000000"/>
        <rFont val="Calibri"/>
      </rPr>
      <t xml:space="preserve">
</t>
    </r>
    <r>
      <rPr>
        <sz val="11"/>
        <color rgb="FF000000"/>
        <rFont val="Calibri"/>
      </rPr>
      <t xml:space="preserve"> SSH server key generating interval : 0 hour(s)</t>
    </r>
    <r>
      <rPr>
        <sz val="11"/>
        <color rgb="FF000000"/>
        <rFont val="Calibri"/>
      </rPr>
      <t xml:space="preserve">
</t>
    </r>
    <r>
      <rPr>
        <sz val="11"/>
        <color rgb="FF000000"/>
        <rFont val="Calibri"/>
      </rPr>
      <t xml:space="preserve"> SSH authentication retries : 3 time(s)</t>
    </r>
    <r>
      <rPr>
        <sz val="11"/>
        <color rgb="FF000000"/>
        <rFont val="Calibri"/>
      </rPr>
      <t xml:space="preserve">
</t>
    </r>
    <r>
      <rPr>
        <sz val="11"/>
        <color rgb="FF000000"/>
        <rFont val="Calibri"/>
      </rPr>
      <t xml:space="preserve"> SFTP server: Enable</t>
    </r>
    <r>
      <rPr>
        <sz val="11"/>
        <color rgb="FF000000"/>
        <rFont val="Calibri"/>
      </rPr>
      <t xml:space="preserve">
</t>
    </r>
    <r>
      <rPr>
        <sz val="11"/>
        <color rgb="FF000000"/>
        <rFont val="Calibri"/>
      </rPr>
      <t xml:space="preserve"> SFTP Server Idle-Timeout: 10 minute(s)</t>
    </r>
    <r>
      <rPr>
        <sz val="11"/>
        <color rgb="FF000000"/>
        <rFont val="Calibri"/>
      </rPr>
      <t xml:space="preserve">
</t>
    </r>
    <r>
      <rPr>
        <sz val="11"/>
        <color rgb="FF000000"/>
        <rFont val="Calibri"/>
      </rPr>
      <t xml:space="preserve"> Netconf server: Disable</t>
    </r>
    <r>
      <rPr>
        <sz val="11"/>
        <color rgb="FF000000"/>
        <rFont val="Calibri"/>
      </rPr>
      <t xml:space="preserve">
</t>
    </r>
    <r>
      <rPr>
        <sz val="11"/>
        <color rgb="FF000000"/>
        <rFont val="Calibri"/>
      </rPr>
      <t>[HP] display current | i sftp</t>
    </r>
    <r>
      <rPr>
        <sz val="11"/>
        <color rgb="FF000000"/>
        <rFont val="Calibri"/>
      </rPr>
      <t xml:space="preserve">
</t>
    </r>
    <r>
      <rPr>
        <sz val="11"/>
        <color rgb="FF000000"/>
        <rFont val="Calibri"/>
      </rPr>
      <t xml:space="preserve"> sftp server enable</t>
    </r>
    <r>
      <rPr>
        <sz val="11"/>
        <color rgb="FF000000"/>
        <rFont val="Calibri"/>
      </rPr>
      <t xml:space="preserve">
</t>
    </r>
    <r>
      <rPr>
        <sz val="11"/>
        <color rgb="FF000000"/>
        <rFont val="Calibri"/>
      </rPr>
      <t>If SSH and SFTP protocols are not configured for nonlocal device maintenance , this is a finding.</t>
    </r>
  </si>
  <si>
    <t>V-217470</t>
  </si>
  <si>
    <r>
      <rPr>
        <sz val="11"/>
        <rFont val="Calibri"/>
      </rPr>
      <t>The HP FlexFabric Switch must protect against or limit the effects of all known types of Denial of Service (DoS) attacks on the HP FlexFabric Switch management network by employing organization-defined security safeguards.</t>
    </r>
  </si>
  <si>
    <r>
      <rPr>
        <sz val="11"/>
        <color rgb="FF000000"/>
        <rFont val="Calibri"/>
      </rPr>
      <t>Configure the HP FlexFabric Switch to protect against or limit the effects of all known types of DoS attacks by employing organization-defined security safeguards.</t>
    </r>
    <r>
      <rPr>
        <sz val="11"/>
        <color rgb="FF000000"/>
        <rFont val="Calibri"/>
      </rPr>
      <t xml:space="preserve">
</t>
    </r>
    <r>
      <rPr>
        <sz val="11"/>
        <color rgb="FF000000"/>
        <rFont val="Calibri"/>
      </rPr>
      <t xml:space="preserve">Enable the anti-attack function: </t>
    </r>
    <r>
      <rPr>
        <sz val="11"/>
        <color rgb="FF000000"/>
        <rFont val="Calibri"/>
      </rPr>
      <t xml:space="preserve">
</t>
    </r>
    <r>
      <rPr>
        <sz val="11"/>
        <color rgb="FF000000"/>
        <rFont val="Calibri"/>
      </rPr>
      <t>[HP] tcp syn-cookie enable</t>
    </r>
    <r>
      <rPr>
        <sz val="11"/>
        <color rgb="FF000000"/>
        <rFont val="Calibri"/>
      </rPr>
      <t xml:space="preserve">
</t>
    </r>
    <r>
      <rPr>
        <sz val="11"/>
        <color rgb="FF000000"/>
        <rFont val="Calibri"/>
      </rPr>
      <t xml:space="preserve">Configure maximum wait time to establish a TCP connection: </t>
    </r>
    <r>
      <rPr>
        <sz val="11"/>
        <color rgb="FF000000"/>
        <rFont val="Calibri"/>
      </rPr>
      <t xml:space="preserve">
</t>
    </r>
    <r>
      <rPr>
        <sz val="11"/>
        <color rgb="FF000000"/>
        <rFont val="Calibri"/>
      </rPr>
      <t>[HP] tcp timer syn-timeout 10</t>
    </r>
    <r>
      <rPr>
        <sz val="11"/>
        <color rgb="FF000000"/>
        <rFont val="Calibri"/>
      </rPr>
      <t xml:space="preserve">
</t>
    </r>
    <r>
      <rPr>
        <sz val="11"/>
        <color rgb="FF000000"/>
        <rFont val="Calibri"/>
      </rPr>
      <t>Configure QoS policy and apply it to the control plane:</t>
    </r>
    <r>
      <rPr>
        <sz val="11"/>
        <color rgb="FF000000"/>
        <rFont val="Calibri"/>
      </rPr>
      <t xml:space="preserve">
</t>
    </r>
    <r>
      <rPr>
        <sz val="11"/>
        <color rgb="FF000000"/>
        <rFont val="Calibri"/>
      </rPr>
      <t>[HP] traffic classifier Net-Protocols operator or</t>
    </r>
    <r>
      <rPr>
        <sz val="11"/>
        <color rgb="FF000000"/>
        <rFont val="Calibri"/>
      </rPr>
      <t xml:space="preserve">
</t>
    </r>
    <r>
      <rPr>
        <sz val="11"/>
        <color rgb="FF000000"/>
        <rFont val="Calibri"/>
      </rPr>
      <t>[HP-classifier Net-Protocols] if match control-plane protocol icmp</t>
    </r>
    <r>
      <rPr>
        <sz val="11"/>
        <color rgb="FF000000"/>
        <rFont val="Calibri"/>
      </rPr>
      <t xml:space="preserve">
</t>
    </r>
    <r>
      <rPr>
        <sz val="11"/>
        <color rgb="FF000000"/>
        <rFont val="Calibri"/>
      </rPr>
      <t>[HP-classifier Net-Protocols] quit</t>
    </r>
    <r>
      <rPr>
        <sz val="11"/>
        <color rgb="FF000000"/>
        <rFont val="Calibri"/>
      </rPr>
      <t xml:space="preserve">
</t>
    </r>
    <r>
      <rPr>
        <sz val="11"/>
        <color rgb="FF000000"/>
        <rFont val="Calibri"/>
      </rPr>
      <t>[HP] traffic behavior Net-Protocols</t>
    </r>
    <r>
      <rPr>
        <sz val="11"/>
        <color rgb="FF000000"/>
        <rFont val="Calibri"/>
      </rPr>
      <t xml:space="preserve">
</t>
    </r>
    <r>
      <rPr>
        <sz val="11"/>
        <color rgb="FF000000"/>
        <rFont val="Calibri"/>
      </rPr>
      <t>[HP-behavior-Net-Protocols] car cir 320</t>
    </r>
    <r>
      <rPr>
        <sz val="11"/>
        <color rgb="FF000000"/>
        <rFont val="Calibri"/>
      </rPr>
      <t xml:space="preserve">
</t>
    </r>
    <r>
      <rPr>
        <sz val="11"/>
        <color rgb="FF000000"/>
        <rFont val="Calibri"/>
      </rPr>
      <t>[HP-behavior-Net-Protocols] quit</t>
    </r>
    <r>
      <rPr>
        <sz val="11"/>
        <color rgb="FF000000"/>
        <rFont val="Calibri"/>
      </rPr>
      <t xml:space="preserve">
</t>
    </r>
    <r>
      <rPr>
        <sz val="11"/>
        <color rgb="FF000000"/>
        <rFont val="Calibri"/>
      </rPr>
      <t>[HP] qos policy Net-protocols</t>
    </r>
    <r>
      <rPr>
        <sz val="11"/>
        <color rgb="FF000000"/>
        <rFont val="Calibri"/>
      </rPr>
      <t xml:space="preserve">
</t>
    </r>
    <r>
      <rPr>
        <sz val="11"/>
        <color rgb="FF000000"/>
        <rFont val="Calibri"/>
      </rPr>
      <t>[HP-qospolicy-Net-Protocols] classifier Net-Protocols behavior Net-protocols</t>
    </r>
    <r>
      <rPr>
        <sz val="11"/>
        <color rgb="FF000000"/>
        <rFont val="Calibri"/>
      </rPr>
      <t xml:space="preserve">
</t>
    </r>
    <r>
      <rPr>
        <sz val="11"/>
        <color rgb="FF000000"/>
        <rFont val="Calibri"/>
      </rPr>
      <t>[HP-qospolicy-Net-Protocols] quit</t>
    </r>
    <r>
      <rPr>
        <sz val="11"/>
        <color rgb="FF000000"/>
        <rFont val="Calibri"/>
      </rPr>
      <t xml:space="preserve">
</t>
    </r>
    <r>
      <rPr>
        <sz val="11"/>
        <color rgb="FF000000"/>
        <rFont val="Calibri"/>
      </rPr>
      <t>[HP] control-plane slot 1</t>
    </r>
    <r>
      <rPr>
        <sz val="11"/>
        <color rgb="FF000000"/>
        <rFont val="Calibri"/>
      </rPr>
      <t xml:space="preserve">
</t>
    </r>
    <r>
      <rPr>
        <sz val="11"/>
        <color rgb="FF000000"/>
        <rFont val="Calibri"/>
      </rPr>
      <t>[HP-cp-slot1] qos apply policy Net-Protocols inbound</t>
    </r>
    <r>
      <rPr>
        <sz val="11"/>
        <color rgb="FF000000"/>
        <rFont val="Calibri"/>
      </rPr>
      <t xml:space="preserve">
</t>
    </r>
    <r>
      <rPr>
        <sz val="11"/>
        <color rgb="FF000000"/>
        <rFont val="Calibri"/>
      </rPr>
      <t>Note: In addition, ACLs can be deployed to address specific types of attacks based on IP, MAC, protocols and ports.</t>
    </r>
    <r>
      <rPr>
        <sz val="11"/>
        <color rgb="FF000000"/>
        <rFont val="Calibri"/>
      </rPr>
      <t xml:space="preserve">
</t>
    </r>
    <r>
      <rPr>
        <sz val="11"/>
        <color rgb="FF000000"/>
        <rFont val="Calibri"/>
      </rPr>
      <t>Note: By default, the HP FlexFabric Switches are configured with pre-defined control plane QoS policies, which take effect on the control planes by default.</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</si>
  <si>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 level because they vary according to the capabilities of the individual network devices and the security controls applied on the adjacent networks (for example, firewalls performing packet filtering to block DoS attacks).</t>
    </r>
  </si>
  <si>
    <r>
      <rPr>
        <sz val="11"/>
        <color rgb="FF000000"/>
        <rFont val="Calibri"/>
      </rPr>
      <t>Check if the HP FlexFabric Switch is configured to protect against known DoS attacks by implementing ACLs and by enabling tcp syn-flood protection:</t>
    </r>
    <r>
      <rPr>
        <sz val="11"/>
        <color rgb="FF000000"/>
        <rFont val="Calibri"/>
      </rPr>
      <t xml:space="preserve">
</t>
    </r>
    <r>
      <rPr>
        <sz val="11"/>
        <color rgb="FF000000"/>
        <rFont val="Calibri"/>
      </rPr>
      <t>[HP] display current-configuration</t>
    </r>
    <r>
      <rPr>
        <sz val="11"/>
        <color rgb="FF000000"/>
        <rFont val="Calibri"/>
      </rPr>
      <t xml:space="preserve">
</t>
    </r>
    <r>
      <rPr>
        <sz val="11"/>
        <color rgb="FF000000"/>
        <rFont val="Calibri"/>
      </rPr>
      <t xml:space="preserve"> tcp syn-cookie enable</t>
    </r>
    <r>
      <rPr>
        <sz val="11"/>
        <color rgb="FF000000"/>
        <rFont val="Calibri"/>
      </rPr>
      <t xml:space="preserve">
</t>
    </r>
    <r>
      <rPr>
        <sz val="11"/>
        <color rgb="FF000000"/>
        <rFont val="Calibri"/>
      </rPr>
      <t xml:space="preserve"> tcp timer syn-timeout 10</t>
    </r>
    <r>
      <rPr>
        <sz val="11"/>
        <color rgb="FF000000"/>
        <rFont val="Calibri"/>
      </rPr>
      <t xml:space="preserve">
</t>
    </r>
    <r>
      <rPr>
        <sz val="11"/>
        <color rgb="FF000000"/>
        <rFont val="Calibri"/>
      </rPr>
      <t>[HP] display acl all</t>
    </r>
    <r>
      <rPr>
        <sz val="11"/>
        <color rgb="FF000000"/>
        <rFont val="Calibri"/>
      </rPr>
      <t xml:space="preserve">
</t>
    </r>
    <r>
      <rPr>
        <sz val="11"/>
        <color rgb="FF000000"/>
        <rFont val="Calibri"/>
      </rPr>
      <t>If the HP FlexFabric Switch is not configured with ACLs and tcp syn-flood features, this is a finding.</t>
    </r>
    <r>
      <rPr>
        <sz val="11"/>
        <color rgb="FF000000"/>
        <rFont val="Calibri"/>
      </rPr>
      <t xml:space="preserve">
</t>
    </r>
    <r>
      <rPr>
        <sz val="11"/>
        <color rgb="FF000000"/>
        <rFont val="Calibri"/>
      </rPr>
      <t xml:space="preserve">Check pre-defined qos policies that are by default applied to the control plane: </t>
    </r>
    <r>
      <rPr>
        <sz val="11"/>
        <color rgb="FF000000"/>
        <rFont val="Calibri"/>
      </rPr>
      <t xml:space="preserve">
</t>
    </r>
    <r>
      <rPr>
        <sz val="11"/>
        <color rgb="FF000000"/>
        <rFont val="Calibri"/>
      </rPr>
      <t>[HP] display qos policy control-plane pre-defined</t>
    </r>
    <r>
      <rPr>
        <sz val="11"/>
        <color rgb="FF000000"/>
        <rFont val="Calibri"/>
      </rPr>
      <t xml:space="preserve">
</t>
    </r>
    <r>
      <rPr>
        <sz val="11"/>
        <color rgb="FF000000"/>
        <rFont val="Calibri"/>
      </rPr>
      <t>Check user-defined qos policies:</t>
    </r>
    <r>
      <rPr>
        <sz val="11"/>
        <color rgb="FF000000"/>
        <rFont val="Calibri"/>
      </rPr>
      <t xml:space="preserve">
</t>
    </r>
    <r>
      <rPr>
        <sz val="11"/>
        <color rgb="FF000000"/>
        <rFont val="Calibri"/>
      </rPr>
      <t>[HP] display qos policy user-defined</t>
    </r>
  </si>
  <si>
    <t>V-217471</t>
  </si>
  <si>
    <r>
      <rPr>
        <sz val="11"/>
        <rFont val="Calibri"/>
      </rPr>
      <t>If the HP FlexFabric Switch uses mandatory access control, the HP FlexFabric Switch must enforce organization-defined mandatory access control policies over all subjects and objects.</t>
    </r>
  </si>
  <si>
    <r>
      <rPr>
        <sz val="11"/>
        <color rgb="FF000000"/>
        <rFont val="Calibri"/>
      </rPr>
      <t>Configure the HP FlexFabric Switch to enforce organization-defined mandatory access control policies over all subjects and objects. Below is an example how to configure a user-role and assign it to a user:</t>
    </r>
    <r>
      <rPr>
        <sz val="11"/>
        <color rgb="FF000000"/>
        <rFont val="Calibri"/>
      </rPr>
      <t xml:space="preserve">
</t>
    </r>
    <r>
      <rPr>
        <sz val="11"/>
        <color rgb="FF000000"/>
        <rFont val="Calibri"/>
      </rPr>
      <t xml:space="preserve">Create the user role role1: </t>
    </r>
    <r>
      <rPr>
        <sz val="11"/>
        <color rgb="FF000000"/>
        <rFont val="Calibri"/>
      </rPr>
      <t xml:space="preserve">
</t>
    </r>
    <r>
      <rPr>
        <sz val="11"/>
        <color rgb="FF000000"/>
        <rFont val="Calibri"/>
      </rPr>
      <t xml:space="preserve"> [HP] role name role1</t>
    </r>
    <r>
      <rPr>
        <sz val="11"/>
        <color rgb="FF000000"/>
        <rFont val="Calibri"/>
      </rPr>
      <t xml:space="preserve">
</t>
    </r>
    <r>
      <rPr>
        <sz val="11"/>
        <color rgb="FF000000"/>
        <rFont val="Calibri"/>
      </rPr>
      <t xml:space="preserve">Configure rule 1 to permit the user role to access read commands of all features: </t>
    </r>
    <r>
      <rPr>
        <sz val="11"/>
        <color rgb="FF000000"/>
        <rFont val="Calibri"/>
      </rPr>
      <t xml:space="preserve">
</t>
    </r>
    <r>
      <rPr>
        <sz val="11"/>
        <color rgb="FF000000"/>
        <rFont val="Calibri"/>
      </rPr>
      <t>[HP-role-role1] rule 1 permit read feature</t>
    </r>
    <r>
      <rPr>
        <sz val="11"/>
        <color rgb="FF000000"/>
        <rFont val="Calibri"/>
      </rPr>
      <t xml:space="preserve">
</t>
    </r>
    <r>
      <rPr>
        <sz val="11"/>
        <color rgb="FF000000"/>
        <rFont val="Calibri"/>
      </rPr>
      <t xml:space="preserve">Configure rule 2 to permit the user role to create VLANs and access commands in VLAN view: </t>
    </r>
    <r>
      <rPr>
        <sz val="11"/>
        <color rgb="FF000000"/>
        <rFont val="Calibri"/>
      </rPr>
      <t xml:space="preserve">
</t>
    </r>
    <r>
      <rPr>
        <sz val="11"/>
        <color rgb="FF000000"/>
        <rFont val="Calibri"/>
      </rPr>
      <t>[HP-role-role1] rule 2 permit command system-view ; vlan *</t>
    </r>
    <r>
      <rPr>
        <sz val="11"/>
        <color rgb="FF000000"/>
        <rFont val="Calibri"/>
      </rPr>
      <t xml:space="preserve">
</t>
    </r>
    <r>
      <rPr>
        <sz val="11"/>
        <color rgb="FF000000"/>
        <rFont val="Calibri"/>
      </rPr>
      <t xml:space="preserve">Change the VLAN policy to permit the user role to configure only VLANs 10 to 20: </t>
    </r>
    <r>
      <rPr>
        <sz val="11"/>
        <color rgb="FF000000"/>
        <rFont val="Calibri"/>
      </rPr>
      <t xml:space="preserve">
</t>
    </r>
    <r>
      <rPr>
        <sz val="11"/>
        <color rgb="FF000000"/>
        <rFont val="Calibri"/>
      </rPr>
      <t>[HP-role-role1] vlan policy deny</t>
    </r>
    <r>
      <rPr>
        <sz val="11"/>
        <color rgb="FF000000"/>
        <rFont val="Calibri"/>
      </rPr>
      <t xml:space="preserve">
</t>
    </r>
    <r>
      <rPr>
        <sz val="11"/>
        <color rgb="FF000000"/>
        <rFont val="Calibri"/>
      </rPr>
      <t>[HP-role-role1-vlanpolicy] permit vlan 10 to 20</t>
    </r>
    <r>
      <rPr>
        <sz val="11"/>
        <color rgb="FF000000"/>
        <rFont val="Calibri"/>
      </rPr>
      <t xml:space="preserve">
</t>
    </r>
    <r>
      <rPr>
        <sz val="11"/>
        <color rgb="FF000000"/>
        <rFont val="Calibri"/>
      </rPr>
      <t>[HP-role-role1-vlanpolicy] quit</t>
    </r>
    <r>
      <rPr>
        <sz val="11"/>
        <color rgb="FF000000"/>
        <rFont val="Calibri"/>
      </rPr>
      <t xml:space="preserve">
</t>
    </r>
    <r>
      <rPr>
        <sz val="11"/>
        <color rgb="FF000000"/>
        <rFont val="Calibri"/>
      </rPr>
      <t>[HP-role-role1] quit</t>
    </r>
    <r>
      <rPr>
        <sz val="11"/>
        <color rgb="FF000000"/>
        <rFont val="Calibri"/>
      </rPr>
      <t xml:space="preserve">
</t>
    </r>
    <r>
      <rPr>
        <sz val="11"/>
        <color rgb="FF000000"/>
        <rFont val="Calibri"/>
      </rPr>
      <t xml:space="preserve">Create a management local user named user1 and enter its view: </t>
    </r>
    <r>
      <rPr>
        <sz val="11"/>
        <color rgb="FF000000"/>
        <rFont val="Calibri"/>
      </rPr>
      <t xml:space="preserve">
</t>
    </r>
    <r>
      <rPr>
        <sz val="11"/>
        <color rgb="FF000000"/>
        <rFont val="Calibri"/>
      </rPr>
      <t>[HP] local-user user1 class manage</t>
    </r>
    <r>
      <rPr>
        <sz val="11"/>
        <color rgb="FF000000"/>
        <rFont val="Calibri"/>
      </rPr>
      <t xml:space="preserve">
</t>
    </r>
    <r>
      <rPr>
        <sz val="11"/>
        <color rgb="FF000000"/>
        <rFont val="Calibri"/>
      </rPr>
      <t xml:space="preserve">Set a password for the user: </t>
    </r>
    <r>
      <rPr>
        <sz val="11"/>
        <color rgb="FF000000"/>
        <rFont val="Calibri"/>
      </rPr>
      <t xml:space="preserve">
</t>
    </r>
    <r>
      <rPr>
        <sz val="11"/>
        <color rgb="FF000000"/>
        <rFont val="Calibri"/>
      </rPr>
      <t>[HP-luser-manage-user1] password simple xxxxxx</t>
    </r>
    <r>
      <rPr>
        <sz val="11"/>
        <color rgb="FF000000"/>
        <rFont val="Calibri"/>
      </rPr>
      <t xml:space="preserve">
</t>
    </r>
    <r>
      <rPr>
        <sz val="11"/>
        <color rgb="FF000000"/>
        <rFont val="Calibri"/>
      </rPr>
      <t xml:space="preserve">Set the service type to SSH: </t>
    </r>
    <r>
      <rPr>
        <sz val="11"/>
        <color rgb="FF000000"/>
        <rFont val="Calibri"/>
      </rPr>
      <t xml:space="preserve">
</t>
    </r>
    <r>
      <rPr>
        <sz val="11"/>
        <color rgb="FF000000"/>
        <rFont val="Calibri"/>
      </rPr>
      <t>[HP-luser-manage-user1] service-type ssh</t>
    </r>
    <r>
      <rPr>
        <sz val="11"/>
        <color rgb="FF000000"/>
        <rFont val="Calibri"/>
      </rPr>
      <t xml:space="preserve">
</t>
    </r>
    <r>
      <rPr>
        <sz val="11"/>
        <color rgb="FF000000"/>
        <rFont val="Calibri"/>
      </rPr>
      <t xml:space="preserve">Assign role1 to the user: </t>
    </r>
    <r>
      <rPr>
        <sz val="11"/>
        <color rgb="FF000000"/>
        <rFont val="Calibri"/>
      </rPr>
      <t xml:space="preserve">
</t>
    </r>
    <r>
      <rPr>
        <sz val="11"/>
        <color rgb="FF000000"/>
        <rFont val="Calibri"/>
      </rPr>
      <t>[HP-luser-manage-user1] authorization-attribute user-role role1</t>
    </r>
    <r>
      <rPr>
        <sz val="11"/>
        <color rgb="FF000000"/>
        <rFont val="Calibri"/>
      </rPr>
      <t xml:space="preserve">
</t>
    </r>
    <r>
      <rPr>
        <sz val="11"/>
        <color rgb="FF000000"/>
        <rFont val="Calibri"/>
      </rPr>
      <t xml:space="preserve">To make sure that the user has only the permissions of role1, remove the user from the default user role network-operator: </t>
    </r>
    <r>
      <rPr>
        <sz val="11"/>
        <color rgb="FF000000"/>
        <rFont val="Calibri"/>
      </rPr>
      <t xml:space="preserve">
</t>
    </r>
    <r>
      <rPr>
        <sz val="11"/>
        <color rgb="FF000000"/>
        <rFont val="Calibri"/>
      </rPr>
      <t>[HP-luser-manage-user1] undo authorization-attribute user-role network-operator</t>
    </r>
    <r>
      <rPr>
        <sz val="11"/>
        <color rgb="FF000000"/>
        <rFont val="Calibri"/>
      </rPr>
      <t xml:space="preserve">
</t>
    </r>
    <r>
      <rPr>
        <sz val="11"/>
        <color rgb="FF000000"/>
        <rFont val="Calibri"/>
      </rPr>
      <t>[HP-luser-manage-user1] quit</t>
    </r>
  </si>
  <si>
    <r>
      <rPr>
        <sz val="11"/>
        <color rgb="FF000000"/>
        <rFont val="Calibri"/>
      </rPr>
      <t>Mandatory access control policies constrain what actions subjects can take with information obtained from data objects for which they have already been granted access, thus preventing the subjects from passing the information to unauthorized subjects and objects. This class of mandatory access control policies also constrains what actions subjects can take with respect to the propagation of access control privileges; that is, a subject with a privilege cannot pass that privilege to other subjects.</t>
    </r>
    <r>
      <rPr>
        <sz val="11"/>
        <color rgb="FF000000"/>
        <rFont val="Calibri"/>
      </rPr>
      <t xml:space="preserve">
</t>
    </r>
    <r>
      <rPr>
        <sz val="11"/>
        <color rgb="FF000000"/>
        <rFont val="Calibri"/>
      </rPr>
      <t>Enforcement of mandatory access control is typically provided via an implementation that meets the reference monitor concept. The reference monitor enforces (mediates) access relationships between all subjects and objects based on privilege and need to know.</t>
    </r>
    <r>
      <rPr>
        <sz val="11"/>
        <color rgb="FF000000"/>
        <rFont val="Calibri"/>
      </rPr>
      <t xml:space="preserve">
</t>
    </r>
    <r>
      <rPr>
        <sz val="11"/>
        <color rgb="FF000000"/>
        <rFont val="Calibri"/>
      </rPr>
      <t>The mandatory access control policies are defined uniquely for each network device, so they cannot be specified in the requirement. An example of where mandatory access control may be needed is to prevent administrators from tampering with audit objects.</t>
    </r>
  </si>
  <si>
    <r>
      <rPr>
        <sz val="11"/>
        <color rgb="FF000000"/>
        <rFont val="Calibri"/>
      </rPr>
      <t>Check the HP FlexFabric Switch to determine if organization-defined mandatory access control policies are enforced over all subjects and objects.</t>
    </r>
    <r>
      <rPr>
        <sz val="11"/>
        <color rgb="FF000000"/>
        <rFont val="Calibri"/>
      </rPr>
      <t xml:space="preserve">
</t>
    </r>
    <r>
      <rPr>
        <sz val="11"/>
        <color rgb="FF000000"/>
        <rFont val="Calibri"/>
      </rPr>
      <t>[HP] display local-user</t>
    </r>
    <r>
      <rPr>
        <sz val="11"/>
        <color rgb="FF000000"/>
        <rFont val="Calibri"/>
      </rPr>
      <t xml:space="preserve">
</t>
    </r>
    <r>
      <rPr>
        <sz val="11"/>
        <color rgb="FF000000"/>
        <rFont val="Calibri"/>
      </rPr>
      <t>Device management user user1:</t>
    </r>
    <r>
      <rPr>
        <sz val="11"/>
        <color rgb="FF000000"/>
        <rFont val="Calibri"/>
      </rPr>
      <t xml:space="preserve">
</t>
    </r>
    <r>
      <rPr>
        <sz val="11"/>
        <color rgb="FF000000"/>
        <rFont val="Calibri"/>
      </rPr>
      <t xml:space="preserve"> State:                    Active</t>
    </r>
    <r>
      <rPr>
        <sz val="11"/>
        <color rgb="FF000000"/>
        <rFont val="Calibri"/>
      </rPr>
      <t xml:space="preserve">
</t>
    </r>
    <r>
      <rPr>
        <sz val="11"/>
        <color rgb="FF000000"/>
        <rFont val="Calibri"/>
      </rPr>
      <t xml:space="preserve"> Service type:             SSH</t>
    </r>
    <r>
      <rPr>
        <sz val="11"/>
        <color rgb="FF000000"/>
        <rFont val="Calibri"/>
      </rPr>
      <t xml:space="preserve">
</t>
    </r>
    <r>
      <rPr>
        <sz val="11"/>
        <color rgb="FF000000"/>
        <rFont val="Calibri"/>
      </rPr>
      <t xml:space="preserve"> User group:               system</t>
    </r>
    <r>
      <rPr>
        <sz val="11"/>
        <color rgb="FF000000"/>
        <rFont val="Calibri"/>
      </rPr>
      <t xml:space="preserve">
</t>
    </r>
    <r>
      <rPr>
        <sz val="11"/>
        <color rgb="FF000000"/>
        <rFont val="Calibri"/>
      </rPr>
      <t xml:space="preserve"> Bind attributes:</t>
    </r>
    <r>
      <rPr>
        <sz val="11"/>
        <color rgb="FF000000"/>
        <rFont val="Calibri"/>
      </rPr>
      <t xml:space="preserve">
</t>
    </r>
    <r>
      <rPr>
        <sz val="11"/>
        <color rgb="FF000000"/>
        <rFont val="Calibri"/>
      </rPr>
      <t xml:space="preserve"> Authorization attributes:</t>
    </r>
    <r>
      <rPr>
        <sz val="11"/>
        <color rgb="FF000000"/>
        <rFont val="Calibri"/>
      </rPr>
      <t xml:space="preserve">
</t>
    </r>
    <r>
      <rPr>
        <sz val="11"/>
        <color rgb="FF000000"/>
        <rFont val="Calibri"/>
      </rPr>
      <t xml:space="preserve">  Work directory:          flash:</t>
    </r>
    <r>
      <rPr>
        <sz val="11"/>
        <color rgb="FF000000"/>
        <rFont val="Calibri"/>
      </rPr>
      <t xml:space="preserve">
</t>
    </r>
    <r>
      <rPr>
        <sz val="11"/>
        <color rgb="FF000000"/>
        <rFont val="Calibri"/>
      </rPr>
      <t xml:space="preserve">  User role list:          role1</t>
    </r>
    <r>
      <rPr>
        <sz val="11"/>
        <color rgb="FF000000"/>
        <rFont val="Calibri"/>
      </rPr>
      <t xml:space="preserve">
</t>
    </r>
    <r>
      <rPr>
        <sz val="11"/>
        <color rgb="FF000000"/>
        <rFont val="Calibri"/>
      </rPr>
      <t>[HP] display role</t>
    </r>
    <r>
      <rPr>
        <sz val="11"/>
        <color rgb="FF000000"/>
        <rFont val="Calibri"/>
      </rPr>
      <t xml:space="preserve">
</t>
    </r>
    <r>
      <rPr>
        <sz val="11"/>
        <color rgb="FF000000"/>
        <rFont val="Calibri"/>
      </rPr>
      <t>Role: role1</t>
    </r>
    <r>
      <rPr>
        <sz val="11"/>
        <color rgb="FF000000"/>
        <rFont val="Calibri"/>
      </rPr>
      <t xml:space="preserve">
</t>
    </r>
    <r>
      <rPr>
        <sz val="11"/>
        <color rgb="FF000000"/>
        <rFont val="Calibri"/>
      </rPr>
      <t xml:space="preserve">  Description:</t>
    </r>
    <r>
      <rPr>
        <sz val="11"/>
        <color rgb="FF000000"/>
        <rFont val="Calibri"/>
      </rPr>
      <t xml:space="preserve">
</t>
    </r>
    <r>
      <rPr>
        <sz val="11"/>
        <color rgb="FF000000"/>
        <rFont val="Calibri"/>
      </rPr>
      <t xml:space="preserve">  VLAN policy: deny</t>
    </r>
    <r>
      <rPr>
        <sz val="11"/>
        <color rgb="FF000000"/>
        <rFont val="Calibri"/>
      </rPr>
      <t xml:space="preserve">
</t>
    </r>
    <r>
      <rPr>
        <sz val="11"/>
        <color rgb="FF000000"/>
        <rFont val="Calibri"/>
      </rPr>
      <t xml:space="preserve">  Permitted VLANs: 10 to 20</t>
    </r>
    <r>
      <rPr>
        <sz val="11"/>
        <color rgb="FF000000"/>
        <rFont val="Calibri"/>
      </rPr>
      <t xml:space="preserve">
</t>
    </r>
    <r>
      <rPr>
        <sz val="11"/>
        <color rgb="FF000000"/>
        <rFont val="Calibri"/>
      </rPr>
      <t xml:space="preserve">  Interface policy: permit (default)</t>
    </r>
    <r>
      <rPr>
        <sz val="11"/>
        <color rgb="FF000000"/>
        <rFont val="Calibri"/>
      </rPr>
      <t xml:space="preserve">
</t>
    </r>
    <r>
      <rPr>
        <sz val="11"/>
        <color rgb="FF000000"/>
        <rFont val="Calibri"/>
      </rPr>
      <t xml:space="preserve">  VPN instance policy: permit (default)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Rule    Perm   Type  Scope         Entity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1       permit R--   feature       -</t>
    </r>
    <r>
      <rPr>
        <sz val="11"/>
        <color rgb="FF000000"/>
        <rFont val="Calibri"/>
      </rPr>
      <t xml:space="preserve">
</t>
    </r>
    <r>
      <rPr>
        <sz val="11"/>
        <color rgb="FF000000"/>
        <rFont val="Calibri"/>
      </rPr>
      <t xml:space="preserve">  2       permit       command       system-view ; vlan *</t>
    </r>
    <r>
      <rPr>
        <sz val="11"/>
        <color rgb="FF000000"/>
        <rFont val="Calibri"/>
      </rPr>
      <t xml:space="preserve">
</t>
    </r>
    <r>
      <rPr>
        <sz val="11"/>
        <color rgb="FF000000"/>
        <rFont val="Calibri"/>
      </rPr>
      <t xml:space="preserve">  R:Read W:Write X:Execute</t>
    </r>
    <r>
      <rPr>
        <sz val="11"/>
        <color rgb="FF000000"/>
        <rFont val="Calibri"/>
      </rPr>
      <t xml:space="preserve">
</t>
    </r>
    <r>
      <rPr>
        <sz val="11"/>
        <color rgb="FF000000"/>
        <rFont val="Calibri"/>
      </rPr>
      <t>If organization-defined mandatory access control policies are not enforced over all subjects and objects, this is a finding.</t>
    </r>
  </si>
  <si>
    <t>V-217472</t>
  </si>
  <si>
    <r>
      <rPr>
        <sz val="11"/>
        <rFont val="Calibri"/>
      </rPr>
      <t>The HP FlexFabric Switch must generate audit records when successful/unsuccessful attempts to modify administrator privileges occur.</t>
    </r>
  </si>
  <si>
    <r>
      <rPr>
        <sz val="11"/>
        <color rgb="FF000000"/>
        <rFont val="Calibri"/>
      </rPr>
      <t xml:space="preserve">Enable info-center feature on the HP FlexFabric Switch: </t>
    </r>
    <r>
      <rPr>
        <sz val="11"/>
        <color rgb="FF000000"/>
        <rFont val="Calibri"/>
      </rPr>
      <t xml:space="preserve">
</t>
    </r>
    <r>
      <rPr>
        <sz val="11"/>
        <color rgb="FF000000"/>
        <rFont val="Calibri"/>
      </rPr>
      <t>[HP] info-center enable</t>
    </r>
    <r>
      <rPr>
        <sz val="11"/>
        <color rgb="FF000000"/>
        <rFont val="Calibri"/>
      </rPr>
      <t xml:space="preserve">
</t>
    </r>
    <r>
      <rPr>
        <sz val="11"/>
        <color rgb="FF000000"/>
        <rFont val="Calibri"/>
      </rPr>
      <t>Note:  By default, the information center is enabled.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</si>
  <si>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HP FlexFabric Switch (e.g., module or policy filter).</t>
    </r>
  </si>
  <si>
    <t>V-217473</t>
  </si>
  <si>
    <r>
      <rPr>
        <sz val="11"/>
        <rFont val="Calibri"/>
      </rPr>
      <t>The HP FlexFabric Switch must generate audit records when successful/unsuccessful attempts to delete administrator privileges occur.</t>
    </r>
  </si>
  <si>
    <t>V-217474</t>
  </si>
  <si>
    <r>
      <rPr>
        <sz val="11"/>
        <rFont val="Calibri"/>
      </rPr>
      <t>The HP FlexFabric Switch must generate audit records when successful/unsuccessful logon attempts occur.</t>
    </r>
  </si>
  <si>
    <t>V-217475</t>
  </si>
  <si>
    <r>
      <rPr>
        <sz val="11"/>
        <rFont val="Calibri"/>
      </rPr>
      <t>The HP FlexFabric Switch must generate audit records for privileged activities or other system-level access.</t>
    </r>
  </si>
  <si>
    <t>V-217476</t>
  </si>
  <si>
    <r>
      <rPr>
        <sz val="11"/>
        <rFont val="Calibri"/>
      </rPr>
      <t>The HP FlexFabric Switch must generate audit records showing starting and ending time for administrator access to the system.</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</si>
  <si>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HP FlexFabric Switch (e.g., module or policy filter).</t>
    </r>
  </si>
  <si>
    <t>V-217477</t>
  </si>
  <si>
    <r>
      <rPr>
        <sz val="11"/>
        <rFont val="Calibri"/>
      </rPr>
      <t>The HP FlexFabric Switch must generate audit records when concurrent logons from different workstations occur.</t>
    </r>
  </si>
  <si>
    <t>V-217478</t>
  </si>
  <si>
    <r>
      <rPr>
        <sz val="11"/>
        <rFont val="Calibri"/>
      </rPr>
      <t>The HP FlexFabric Switch must off-load audit records onto a different system or media than the system being audited.</t>
    </r>
  </si>
  <si>
    <r>
      <rPr>
        <sz val="11"/>
        <color rgb="FF000000"/>
        <rFont val="Calibri"/>
      </rPr>
      <t>Configure the HP FlexFabric Switch to forward its log to an external syslog server:</t>
    </r>
    <r>
      <rPr>
        <sz val="11"/>
        <color rgb="FF000000"/>
        <rFont val="Calibri"/>
      </rPr>
      <t xml:space="preserve">
</t>
    </r>
    <r>
      <rPr>
        <sz val="11"/>
        <color rgb="FF000000"/>
        <rFont val="Calibri"/>
      </rPr>
      <t>[HP] info-center loghost 192.168.100.12</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</si>
  <si>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</si>
  <si>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Determine if the HP FlexFabric Switch is configured to use an external syslog server:</t>
    </r>
    <r>
      <rPr>
        <sz val="11"/>
        <color rgb="FF000000"/>
        <rFont val="Calibri"/>
      </rPr>
      <t xml:space="preserve">
</t>
    </r>
    <r>
      <rPr>
        <sz val="11"/>
        <color rgb="FF000000"/>
        <rFont val="Calibri"/>
      </rPr>
      <t>[HP] display info-center</t>
    </r>
    <r>
      <rPr>
        <sz val="11"/>
        <color rgb="FF000000"/>
        <rFont val="Calibri"/>
      </rPr>
      <t xml:space="preserve">
</t>
    </r>
    <r>
      <rPr>
        <sz val="11"/>
        <color rgb="FF000000"/>
        <rFont val="Calibri"/>
      </rPr>
      <t>Information Center: Enabled</t>
    </r>
    <r>
      <rPr>
        <sz val="11"/>
        <color rgb="FF000000"/>
        <rFont val="Calibri"/>
      </rPr>
      <t xml:space="preserve">
</t>
    </r>
    <r>
      <rPr>
        <sz val="11"/>
        <color rgb="FF000000"/>
        <rFont val="Calibri"/>
      </rPr>
      <t>Console: Enabled</t>
    </r>
    <r>
      <rPr>
        <sz val="11"/>
        <color rgb="FF000000"/>
        <rFont val="Calibri"/>
      </rPr>
      <t xml:space="preserve">
</t>
    </r>
    <r>
      <rPr>
        <sz val="11"/>
        <color rgb="FF000000"/>
        <rFont val="Calibri"/>
      </rPr>
      <t>Monitor: Enabled</t>
    </r>
    <r>
      <rPr>
        <sz val="11"/>
        <color rgb="FF000000"/>
        <rFont val="Calibri"/>
      </rPr>
      <t xml:space="preserve">
</t>
    </r>
    <r>
      <rPr>
        <sz val="11"/>
        <color rgb="FF000000"/>
        <rFont val="Calibri"/>
      </rPr>
      <t>Log host: Enabled</t>
    </r>
    <r>
      <rPr>
        <sz val="11"/>
        <color rgb="FF000000"/>
        <rFont val="Calibri"/>
      </rPr>
      <t xml:space="preserve">
</t>
    </r>
    <r>
      <rPr>
        <sz val="11"/>
        <color rgb="FF000000"/>
        <rFont val="Calibri"/>
      </rPr>
      <t xml:space="preserve">    Source address interface: M-GigabitEthernet0/0/0</t>
    </r>
    <r>
      <rPr>
        <sz val="11"/>
        <color rgb="FF000000"/>
        <rFont val="Calibri"/>
      </rPr>
      <t xml:space="preserve">
</t>
    </r>
    <r>
      <rPr>
        <sz val="11"/>
        <color rgb="FF000000"/>
        <rFont val="Calibri"/>
      </rPr>
      <t xml:space="preserve">    192.168.100.12,</t>
    </r>
    <r>
      <rPr>
        <sz val="11"/>
        <color rgb="FF000000"/>
        <rFont val="Calibri"/>
      </rPr>
      <t xml:space="preserve">
</t>
    </r>
    <r>
      <rPr>
        <sz val="11"/>
        <color rgb="FF000000"/>
        <rFont val="Calibri"/>
      </rPr>
      <t xml:space="preserve">    port number: 514, host facility: local7</t>
    </r>
    <r>
      <rPr>
        <sz val="11"/>
        <color rgb="FF000000"/>
        <rFont val="Calibri"/>
      </rPr>
      <t xml:space="preserve">
</t>
    </r>
    <r>
      <rPr>
        <sz val="11"/>
        <color rgb="FF000000"/>
        <rFont val="Calibri"/>
      </rPr>
      <t xml:space="preserve"> Log buffer: Enabled</t>
    </r>
    <r>
      <rPr>
        <sz val="11"/>
        <color rgb="FF000000"/>
        <rFont val="Calibri"/>
      </rPr>
      <t xml:space="preserve">
</t>
    </r>
    <r>
      <rPr>
        <sz val="11"/>
        <color rgb="FF000000"/>
        <rFont val="Calibri"/>
      </rPr>
      <t xml:space="preserve">    Max buffer size 1024, current buffer size 512</t>
    </r>
    <r>
      <rPr>
        <sz val="11"/>
        <color rgb="FF000000"/>
        <rFont val="Calibri"/>
      </rPr>
      <t xml:space="preserve">
</t>
    </r>
    <r>
      <rPr>
        <sz val="11"/>
        <color rgb="FF000000"/>
        <rFont val="Calibri"/>
      </rPr>
      <t xml:space="preserve">    Current messages 356, dropped messages 0, overwritten messages 0</t>
    </r>
    <r>
      <rPr>
        <sz val="11"/>
        <color rgb="FF000000"/>
        <rFont val="Calibri"/>
      </rPr>
      <t xml:space="preserve">
</t>
    </r>
    <r>
      <rPr>
        <sz val="11"/>
        <color rgb="FF000000"/>
        <rFont val="Calibri"/>
      </rPr>
      <t>Log file: Enabled</t>
    </r>
    <r>
      <rPr>
        <sz val="11"/>
        <color rgb="FF000000"/>
        <rFont val="Calibri"/>
      </rPr>
      <t xml:space="preserve">
</t>
    </r>
    <r>
      <rPr>
        <sz val="11"/>
        <color rgb="FF000000"/>
        <rFont val="Calibri"/>
      </rPr>
      <t>Security log file: Enabled</t>
    </r>
    <r>
      <rPr>
        <sz val="11"/>
        <color rgb="FF000000"/>
        <rFont val="Calibri"/>
      </rPr>
      <t xml:space="preserve">
</t>
    </r>
    <r>
      <rPr>
        <sz val="11"/>
        <color rgb="FF000000"/>
        <rFont val="Calibri"/>
      </rPr>
      <t>Information timestamp format:</t>
    </r>
    <r>
      <rPr>
        <sz val="11"/>
        <color rgb="FF000000"/>
        <rFont val="Calibri"/>
      </rPr>
      <t xml:space="preserve">
</t>
    </r>
    <r>
      <rPr>
        <sz val="11"/>
        <color rgb="FF000000"/>
        <rFont val="Calibri"/>
      </rPr>
      <t xml:space="preserve">    Log host: Date</t>
    </r>
    <r>
      <rPr>
        <sz val="11"/>
        <color rgb="FF000000"/>
        <rFont val="Calibri"/>
      </rPr>
      <t xml:space="preserve">
</t>
    </r>
    <r>
      <rPr>
        <sz val="11"/>
        <color rgb="FF000000"/>
        <rFont val="Calibri"/>
      </rPr>
      <t xml:space="preserve">    Other output destination: Date</t>
    </r>
    <r>
      <rPr>
        <sz val="11"/>
        <color rgb="FF000000"/>
        <rFont val="Calibri"/>
      </rPr>
      <t xml:space="preserve">
</t>
    </r>
    <r>
      <rPr>
        <sz val="11"/>
        <color rgb="FF000000"/>
        <rFont val="Calibri"/>
      </rPr>
      <t>If the HP FlexFabric Switch is not configure to use an external syslog server, this is a finding.</t>
    </r>
  </si>
  <si>
    <t>V-217479</t>
  </si>
  <si>
    <r>
      <rPr>
        <sz val="11"/>
        <rFont val="Calibri"/>
      </rPr>
      <t>The HP FlexFabric Switch must generate audit log events for a locally developed list of auditable events.</t>
    </r>
  </si>
  <si>
    <r>
      <rPr>
        <sz val="11"/>
        <color rgb="FF000000"/>
        <rFont val="Calibri"/>
      </rPr>
      <t>Auditing and logging are key components of any security architecture. Logging the actions of specific events provides a means to investigate an attack; to recognize resource utilization or capacity thresholds; or to identify an improperly configured network device. If auditing is not comprehensive, it will not be useful for intrusion monitoring, security investigations, and forensic analysis.</t>
    </r>
  </si>
  <si>
    <t>V-217480</t>
  </si>
  <si>
    <r>
      <rPr>
        <sz val="11"/>
        <rFont val="Calibri"/>
      </rPr>
      <t>The HP FlexFabric Switch must enforce access restrictions associated with changes to the system components.</t>
    </r>
  </si>
  <si>
    <r>
      <rPr>
        <sz val="11"/>
        <color rgb="FF000000"/>
        <rFont val="Calibri"/>
      </rPr>
      <t xml:space="preserve">Configure the HP FlexFabric Switch to enforce access restrictions associated with changes to the system components. </t>
    </r>
    <r>
      <rPr>
        <sz val="11"/>
        <color rgb="FF000000"/>
        <rFont val="Calibri"/>
      </rPr>
      <t xml:space="preserve">
</t>
    </r>
    <r>
      <rPr>
        <sz val="11"/>
        <color rgb="FF000000"/>
        <rFont val="Calibri"/>
      </rPr>
      <t>Below is an example how to configure a user-role and assign it to a user:</t>
    </r>
    <r>
      <rPr>
        <sz val="11"/>
        <color rgb="FF000000"/>
        <rFont val="Calibri"/>
      </rPr>
      <t xml:space="preserve">
</t>
    </r>
    <r>
      <rPr>
        <sz val="11"/>
        <color rgb="FF000000"/>
        <rFont val="Calibri"/>
      </rPr>
      <t xml:space="preserve">Create the user role role1: </t>
    </r>
    <r>
      <rPr>
        <sz val="11"/>
        <color rgb="FF000000"/>
        <rFont val="Calibri"/>
      </rPr>
      <t xml:space="preserve">
</t>
    </r>
    <r>
      <rPr>
        <sz val="11"/>
        <color rgb="FF000000"/>
        <rFont val="Calibri"/>
      </rPr>
      <t>[HP] role name role1</t>
    </r>
    <r>
      <rPr>
        <sz val="11"/>
        <color rgb="FF000000"/>
        <rFont val="Calibri"/>
      </rPr>
      <t xml:space="preserve">
</t>
    </r>
    <r>
      <rPr>
        <sz val="11"/>
        <color rgb="FF000000"/>
        <rFont val="Calibri"/>
      </rPr>
      <t xml:space="preserve">Configure rule 1 to permit the user role to access read commands of all features: </t>
    </r>
    <r>
      <rPr>
        <sz val="11"/>
        <color rgb="FF000000"/>
        <rFont val="Calibri"/>
      </rPr>
      <t xml:space="preserve">
</t>
    </r>
    <r>
      <rPr>
        <sz val="11"/>
        <color rgb="FF000000"/>
        <rFont val="Calibri"/>
      </rPr>
      <t>[HP-role-role1] rule 1 permit read feature</t>
    </r>
    <r>
      <rPr>
        <sz val="11"/>
        <color rgb="FF000000"/>
        <rFont val="Calibri"/>
      </rPr>
      <t xml:space="preserve">
</t>
    </r>
    <r>
      <rPr>
        <sz val="11"/>
        <color rgb="FF000000"/>
        <rFont val="Calibri"/>
      </rPr>
      <t xml:space="preserve">Configure rule 2 to permit the user role to create VLANs and access commands in VLAN view: </t>
    </r>
    <r>
      <rPr>
        <sz val="11"/>
        <color rgb="FF000000"/>
        <rFont val="Calibri"/>
      </rPr>
      <t xml:space="preserve">
</t>
    </r>
    <r>
      <rPr>
        <sz val="11"/>
        <color rgb="FF000000"/>
        <rFont val="Calibri"/>
      </rPr>
      <t>[HP-role-role1] rule 2 permit command system-view ; vlan *</t>
    </r>
    <r>
      <rPr>
        <sz val="11"/>
        <color rgb="FF000000"/>
        <rFont val="Calibri"/>
      </rPr>
      <t xml:space="preserve">
</t>
    </r>
    <r>
      <rPr>
        <sz val="11"/>
        <color rgb="FF000000"/>
        <rFont val="Calibri"/>
      </rPr>
      <t xml:space="preserve">Change the VLAN policy to permit the user role to configure only VLANs 10 to 20: </t>
    </r>
    <r>
      <rPr>
        <sz val="11"/>
        <color rgb="FF000000"/>
        <rFont val="Calibri"/>
      </rPr>
      <t xml:space="preserve">
</t>
    </r>
    <r>
      <rPr>
        <sz val="11"/>
        <color rgb="FF000000"/>
        <rFont val="Calibri"/>
      </rPr>
      <t>[HP-role-role1] vlan policy deny</t>
    </r>
    <r>
      <rPr>
        <sz val="11"/>
        <color rgb="FF000000"/>
        <rFont val="Calibri"/>
      </rPr>
      <t xml:space="preserve">
</t>
    </r>
    <r>
      <rPr>
        <sz val="11"/>
        <color rgb="FF000000"/>
        <rFont val="Calibri"/>
      </rPr>
      <t>[HP-role-role1-vlanpolicy] permit vlan 10 to 20</t>
    </r>
    <r>
      <rPr>
        <sz val="11"/>
        <color rgb="FF000000"/>
        <rFont val="Calibri"/>
      </rPr>
      <t xml:space="preserve">
</t>
    </r>
    <r>
      <rPr>
        <sz val="11"/>
        <color rgb="FF000000"/>
        <rFont val="Calibri"/>
      </rPr>
      <t>[HP-role-role1-vlanpolicy] quit</t>
    </r>
    <r>
      <rPr>
        <sz val="11"/>
        <color rgb="FF000000"/>
        <rFont val="Calibri"/>
      </rPr>
      <t xml:space="preserve">
</t>
    </r>
    <r>
      <rPr>
        <sz val="11"/>
        <color rgb="FF000000"/>
        <rFont val="Calibri"/>
      </rPr>
      <t>[HP-role-role1] quit</t>
    </r>
    <r>
      <rPr>
        <sz val="11"/>
        <color rgb="FF000000"/>
        <rFont val="Calibri"/>
      </rPr>
      <t xml:space="preserve">
</t>
    </r>
    <r>
      <rPr>
        <sz val="11"/>
        <color rgb="FF000000"/>
        <rFont val="Calibri"/>
      </rPr>
      <t xml:space="preserve">Create a management local user named user1 and enter its view: </t>
    </r>
    <r>
      <rPr>
        <sz val="11"/>
        <color rgb="FF000000"/>
        <rFont val="Calibri"/>
      </rPr>
      <t xml:space="preserve">
</t>
    </r>
    <r>
      <rPr>
        <sz val="11"/>
        <color rgb="FF000000"/>
        <rFont val="Calibri"/>
      </rPr>
      <t>[HP] local-user user1 class manage</t>
    </r>
    <r>
      <rPr>
        <sz val="11"/>
        <color rgb="FF000000"/>
        <rFont val="Calibri"/>
      </rPr>
      <t xml:space="preserve">
</t>
    </r>
    <r>
      <rPr>
        <sz val="11"/>
        <color rgb="FF000000"/>
        <rFont val="Calibri"/>
      </rPr>
      <t xml:space="preserve">Set a password for the user: </t>
    </r>
    <r>
      <rPr>
        <sz val="11"/>
        <color rgb="FF000000"/>
        <rFont val="Calibri"/>
      </rPr>
      <t xml:space="preserve">
</t>
    </r>
    <r>
      <rPr>
        <sz val="11"/>
        <color rgb="FF000000"/>
        <rFont val="Calibri"/>
      </rPr>
      <t>[HP-luser-manage-user1] password simple xxxxxx</t>
    </r>
    <r>
      <rPr>
        <sz val="11"/>
        <color rgb="FF000000"/>
        <rFont val="Calibri"/>
      </rPr>
      <t xml:space="preserve">
</t>
    </r>
    <r>
      <rPr>
        <sz val="11"/>
        <color rgb="FF000000"/>
        <rFont val="Calibri"/>
      </rPr>
      <t xml:space="preserve">Set the service type to SSH: </t>
    </r>
    <r>
      <rPr>
        <sz val="11"/>
        <color rgb="FF000000"/>
        <rFont val="Calibri"/>
      </rPr>
      <t xml:space="preserve">
</t>
    </r>
    <r>
      <rPr>
        <sz val="11"/>
        <color rgb="FF000000"/>
        <rFont val="Calibri"/>
      </rPr>
      <t>[HP-luser-manage-user1] service-type ssh</t>
    </r>
    <r>
      <rPr>
        <sz val="11"/>
        <color rgb="FF000000"/>
        <rFont val="Calibri"/>
      </rPr>
      <t xml:space="preserve">
</t>
    </r>
    <r>
      <rPr>
        <sz val="11"/>
        <color rgb="FF000000"/>
        <rFont val="Calibri"/>
      </rPr>
      <t xml:space="preserve">Assign role1 to the user: </t>
    </r>
    <r>
      <rPr>
        <sz val="11"/>
        <color rgb="FF000000"/>
        <rFont val="Calibri"/>
      </rPr>
      <t xml:space="preserve">
</t>
    </r>
    <r>
      <rPr>
        <sz val="11"/>
        <color rgb="FF000000"/>
        <rFont val="Calibri"/>
      </rPr>
      <t>[HP-luser-manage-user1] authorization-attribute user-role role1</t>
    </r>
    <r>
      <rPr>
        <sz val="11"/>
        <color rgb="FF000000"/>
        <rFont val="Calibri"/>
      </rPr>
      <t xml:space="preserve">
</t>
    </r>
    <r>
      <rPr>
        <sz val="11"/>
        <color rgb="FF000000"/>
        <rFont val="Calibri"/>
      </rPr>
      <t xml:space="preserve">To make sure that the user has only the permissions of role1, remove the user from the default user role network-operator: </t>
    </r>
    <r>
      <rPr>
        <sz val="11"/>
        <color rgb="FF000000"/>
        <rFont val="Calibri"/>
      </rPr>
      <t xml:space="preserve">
</t>
    </r>
    <r>
      <rPr>
        <sz val="11"/>
        <color rgb="FF000000"/>
        <rFont val="Calibri"/>
      </rPr>
      <t>[HP-luser-manage-user1] undo authorization-attribute user-role network-operator</t>
    </r>
    <r>
      <rPr>
        <sz val="11"/>
        <color rgb="FF000000"/>
        <rFont val="Calibri"/>
      </rPr>
      <t xml:space="preserve">
</t>
    </r>
    <r>
      <rPr>
        <sz val="11"/>
        <color rgb="FF000000"/>
        <rFont val="Calibri"/>
      </rPr>
      <t>[HP-luser-manage-user1] quit</t>
    </r>
  </si>
  <si>
    <r>
      <rPr>
        <sz val="11"/>
        <color rgb="FF000000"/>
        <rFont val="Calibri"/>
      </rPr>
      <t>Changes to the hardware or software components of the HP FlexFabric Switch can have significant effects on the overall security of the network. Therefore, only qualified and authorized individuals should be allowed administrative access to the HP FlexFabric Switch for implementing any changes or upgrades. This requirement applies to updates of the application files, configuration, ACLs, and policy filters.</t>
    </r>
  </si>
  <si>
    <r>
      <rPr>
        <sz val="11"/>
        <color rgb="FF000000"/>
        <rFont val="Calibri"/>
      </rPr>
      <t>Check the HP FlexFabric Switch to determine if only authorized administrators have permissions for changes, deletions and updates on HP FlexFabric Switch.</t>
    </r>
    <r>
      <rPr>
        <sz val="11"/>
        <color rgb="FF000000"/>
        <rFont val="Calibri"/>
      </rPr>
      <t xml:space="preserve">
</t>
    </r>
    <r>
      <rPr>
        <sz val="11"/>
        <color rgb="FF000000"/>
        <rFont val="Calibri"/>
      </rPr>
      <t>[HP] display local-user</t>
    </r>
    <r>
      <rPr>
        <sz val="11"/>
        <color rgb="FF000000"/>
        <rFont val="Calibri"/>
      </rPr>
      <t xml:space="preserve">
</t>
    </r>
    <r>
      <rPr>
        <sz val="11"/>
        <color rgb="FF000000"/>
        <rFont val="Calibri"/>
      </rPr>
      <t>Device management user user1:</t>
    </r>
    <r>
      <rPr>
        <sz val="11"/>
        <color rgb="FF000000"/>
        <rFont val="Calibri"/>
      </rPr>
      <t xml:space="preserve">
</t>
    </r>
    <r>
      <rPr>
        <sz val="11"/>
        <color rgb="FF000000"/>
        <rFont val="Calibri"/>
      </rPr>
      <t xml:space="preserve"> State:                    Active</t>
    </r>
    <r>
      <rPr>
        <sz val="11"/>
        <color rgb="FF000000"/>
        <rFont val="Calibri"/>
      </rPr>
      <t xml:space="preserve">
</t>
    </r>
    <r>
      <rPr>
        <sz val="11"/>
        <color rgb="FF000000"/>
        <rFont val="Calibri"/>
      </rPr>
      <t xml:space="preserve"> Service type:             SSH</t>
    </r>
    <r>
      <rPr>
        <sz val="11"/>
        <color rgb="FF000000"/>
        <rFont val="Calibri"/>
      </rPr>
      <t xml:space="preserve">
</t>
    </r>
    <r>
      <rPr>
        <sz val="11"/>
        <color rgb="FF000000"/>
        <rFont val="Calibri"/>
      </rPr>
      <t xml:space="preserve"> User group:               system</t>
    </r>
    <r>
      <rPr>
        <sz val="11"/>
        <color rgb="FF000000"/>
        <rFont val="Calibri"/>
      </rPr>
      <t xml:space="preserve">
</t>
    </r>
    <r>
      <rPr>
        <sz val="11"/>
        <color rgb="FF000000"/>
        <rFont val="Calibri"/>
      </rPr>
      <t xml:space="preserve"> Bind attributes:</t>
    </r>
    <r>
      <rPr>
        <sz val="11"/>
        <color rgb="FF000000"/>
        <rFont val="Calibri"/>
      </rPr>
      <t xml:space="preserve">
</t>
    </r>
    <r>
      <rPr>
        <sz val="11"/>
        <color rgb="FF000000"/>
        <rFont val="Calibri"/>
      </rPr>
      <t xml:space="preserve"> Authorization attributes:</t>
    </r>
    <r>
      <rPr>
        <sz val="11"/>
        <color rgb="FF000000"/>
        <rFont val="Calibri"/>
      </rPr>
      <t xml:space="preserve">
</t>
    </r>
    <r>
      <rPr>
        <sz val="11"/>
        <color rgb="FF000000"/>
        <rFont val="Calibri"/>
      </rPr>
      <t xml:space="preserve">  Work directory:          flash:</t>
    </r>
    <r>
      <rPr>
        <sz val="11"/>
        <color rgb="FF000000"/>
        <rFont val="Calibri"/>
      </rPr>
      <t xml:space="preserve">
</t>
    </r>
    <r>
      <rPr>
        <sz val="11"/>
        <color rgb="FF000000"/>
        <rFont val="Calibri"/>
      </rPr>
      <t xml:space="preserve">  User role list:          role1</t>
    </r>
    <r>
      <rPr>
        <sz val="11"/>
        <color rgb="FF000000"/>
        <rFont val="Calibri"/>
      </rPr>
      <t xml:space="preserve">
</t>
    </r>
    <r>
      <rPr>
        <sz val="11"/>
        <color rgb="FF000000"/>
        <rFont val="Calibri"/>
      </rPr>
      <t>[HP] display role</t>
    </r>
    <r>
      <rPr>
        <sz val="11"/>
        <color rgb="FF000000"/>
        <rFont val="Calibri"/>
      </rPr>
      <t xml:space="preserve">
</t>
    </r>
    <r>
      <rPr>
        <sz val="11"/>
        <color rgb="FF000000"/>
        <rFont val="Calibri"/>
      </rPr>
      <t>Role: role1</t>
    </r>
    <r>
      <rPr>
        <sz val="11"/>
        <color rgb="FF000000"/>
        <rFont val="Calibri"/>
      </rPr>
      <t xml:space="preserve">
</t>
    </r>
    <r>
      <rPr>
        <sz val="11"/>
        <color rgb="FF000000"/>
        <rFont val="Calibri"/>
      </rPr>
      <t xml:space="preserve">  Description:</t>
    </r>
    <r>
      <rPr>
        <sz val="11"/>
        <color rgb="FF000000"/>
        <rFont val="Calibri"/>
      </rPr>
      <t xml:space="preserve">
</t>
    </r>
    <r>
      <rPr>
        <sz val="11"/>
        <color rgb="FF000000"/>
        <rFont val="Calibri"/>
      </rPr>
      <t xml:space="preserve">  VLAN policy: deny</t>
    </r>
    <r>
      <rPr>
        <sz val="11"/>
        <color rgb="FF000000"/>
        <rFont val="Calibri"/>
      </rPr>
      <t xml:space="preserve">
</t>
    </r>
    <r>
      <rPr>
        <sz val="11"/>
        <color rgb="FF000000"/>
        <rFont val="Calibri"/>
      </rPr>
      <t xml:space="preserve">  Permitted VLANs: 10 to 20</t>
    </r>
    <r>
      <rPr>
        <sz val="11"/>
        <color rgb="FF000000"/>
        <rFont val="Calibri"/>
      </rPr>
      <t xml:space="preserve">
</t>
    </r>
    <r>
      <rPr>
        <sz val="11"/>
        <color rgb="FF000000"/>
        <rFont val="Calibri"/>
      </rPr>
      <t xml:space="preserve">  Interface policy: permit (default)</t>
    </r>
    <r>
      <rPr>
        <sz val="11"/>
        <color rgb="FF000000"/>
        <rFont val="Calibri"/>
      </rPr>
      <t xml:space="preserve">
</t>
    </r>
    <r>
      <rPr>
        <sz val="11"/>
        <color rgb="FF000000"/>
        <rFont val="Calibri"/>
      </rPr>
      <t xml:space="preserve">  VPN instance policy: permit (default)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Rule    Perm   Type  Scope         Entity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1       permit R--   feature       -</t>
    </r>
    <r>
      <rPr>
        <sz val="11"/>
        <color rgb="FF000000"/>
        <rFont val="Calibri"/>
      </rPr>
      <t xml:space="preserve">
</t>
    </r>
    <r>
      <rPr>
        <sz val="11"/>
        <color rgb="FF000000"/>
        <rFont val="Calibri"/>
      </rPr>
      <t xml:space="preserve">  2       permit       command       system-view ; vlan *</t>
    </r>
    <r>
      <rPr>
        <sz val="11"/>
        <color rgb="FF000000"/>
        <rFont val="Calibri"/>
      </rPr>
      <t xml:space="preserve">
</t>
    </r>
    <r>
      <rPr>
        <sz val="11"/>
        <color rgb="FF000000"/>
        <rFont val="Calibri"/>
      </rPr>
      <t xml:space="preserve">  R:Read W:Write X:Execute</t>
    </r>
    <r>
      <rPr>
        <sz val="11"/>
        <color rgb="FF000000"/>
        <rFont val="Calibri"/>
      </rPr>
      <t xml:space="preserve">
</t>
    </r>
    <r>
      <rPr>
        <sz val="11"/>
        <color rgb="FF000000"/>
        <rFont val="Calibri"/>
      </rPr>
      <t>If unauthorized users are allowed to change the hardware or software, this is a finding.</t>
    </r>
  </si>
  <si>
    <t>V-217481</t>
  </si>
  <si>
    <r>
      <rPr>
        <sz val="11"/>
        <rFont val="Calibri"/>
      </rPr>
      <t>The HP FlexFabric Switch must support organizational requirements to conduct backups of system level information contained in the information system when changes occur or weekly, whichever is sooner.</t>
    </r>
  </si>
  <si>
    <r>
      <rPr>
        <sz val="11"/>
        <color rgb="FF000000"/>
        <rFont val="Calibri"/>
      </rPr>
      <t>Configure the HP FlexFabric Switch to back up its configuration to a TFTP/FTP server:</t>
    </r>
    <r>
      <rPr>
        <sz val="11"/>
        <color rgb="FF000000"/>
        <rFont val="Calibri"/>
      </rPr>
      <t xml:space="preserve">
</t>
    </r>
    <r>
      <rPr>
        <sz val="11"/>
        <color rgb="FF000000"/>
        <rFont val="Calibri"/>
      </rPr>
      <t>[HP] scheduler job config_backup</t>
    </r>
    <r>
      <rPr>
        <sz val="11"/>
        <color rgb="FF000000"/>
        <rFont val="Calibri"/>
      </rPr>
      <t xml:space="preserve">
</t>
    </r>
    <r>
      <rPr>
        <sz val="11"/>
        <color rgb="FF000000"/>
        <rFont val="Calibri"/>
      </rPr>
      <t>[HP-job-config_backup] command 1 tftp 15.252.76.13 put 5900.cfg [HP-job-config_backup] quit [HP] scheduler schedule 5900-backup [HP-schedule-5900-backup] user-role network-admin [HP-schedule-5900-backup]  job test [HP-schedule-5900-backup]  time repeating at 14:14 week-day Thu</t>
    </r>
  </si>
  <si>
    <r>
      <rPr>
        <sz val="11"/>
        <color rgb="FF000000"/>
        <rFont val="Calibri"/>
      </rPr>
      <t>System-level information includes default and customized settings and security attributes, including ACLs that relate to the HP FlexFabric Switch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t>
    </r>
    <r>
      <rPr>
        <sz val="11"/>
        <color rgb="FF000000"/>
        <rFont val="Calibri"/>
      </rPr>
      <t xml:space="preserve">
</t>
    </r>
    <r>
      <rPr>
        <sz val="11"/>
        <color rgb="FF000000"/>
        <rFont val="Calibri"/>
      </rPr>
      <t>This control requires the HP FlexFabric Switch to support the organizational central backup process for system-level information associated with the HP FlexFabric Switch. This function may be provided by the HP FlexFabric Switch itself; however, the preferred best practice is a centralized backup rather than each network device performing discrete backups.</t>
    </r>
  </si>
  <si>
    <r>
      <rPr>
        <sz val="11"/>
        <color rgb="FF000000"/>
        <rFont val="Calibri"/>
      </rPr>
      <t>Review the HP FlexFabric Switch configuration to determine if it is configured to back up its configuration file on a weekly basis.</t>
    </r>
    <r>
      <rPr>
        <sz val="11"/>
        <color rgb="FF000000"/>
        <rFont val="Calibri"/>
      </rPr>
      <t xml:space="preserve">
</t>
    </r>
    <r>
      <rPr>
        <sz val="11"/>
        <color rgb="FF000000"/>
        <rFont val="Calibri"/>
      </rPr>
      <t>If a schedule does not exist, this is a finding.</t>
    </r>
    <r>
      <rPr>
        <sz val="11"/>
        <color rgb="FF000000"/>
        <rFont val="Calibri"/>
      </rPr>
      <t xml:space="preserve">
</t>
    </r>
    <r>
      <rPr>
        <sz val="11"/>
        <color rgb="FF000000"/>
        <rFont val="Calibri"/>
      </rPr>
      <t>[HP] display scheduler job</t>
    </r>
    <r>
      <rPr>
        <sz val="11"/>
        <color rgb="FF000000"/>
        <rFont val="Calibri"/>
      </rPr>
      <t xml:space="preserve">
</t>
    </r>
    <r>
      <rPr>
        <sz val="11"/>
        <color rgb="FF000000"/>
        <rFont val="Calibri"/>
      </rPr>
      <t>Job name: system_backup</t>
    </r>
    <r>
      <rPr>
        <sz val="11"/>
        <color rgb="FF000000"/>
        <rFont val="Calibri"/>
      </rPr>
      <t xml:space="preserve">
</t>
    </r>
    <r>
      <rPr>
        <sz val="11"/>
        <color rgb="FF000000"/>
        <rFont val="Calibri"/>
      </rPr>
      <t>tftp 192.168.1.13 put hp5900.cfg</t>
    </r>
  </si>
  <si>
    <t>V-217482</t>
  </si>
  <si>
    <r>
      <rPr>
        <sz val="11"/>
        <rFont val="Calibri"/>
      </rPr>
      <t>The HP FlexFabric Switch must obtain its public key certificates from an appropriate certificate policy through an approved service provider.</t>
    </r>
  </si>
  <si>
    <r>
      <rPr>
        <sz val="11"/>
        <color rgb="FF000000"/>
        <rFont val="Calibri"/>
      </rPr>
      <t>Configure the HP FlexFabric Switch to obtain its public key certificates in offline mode from an appropriate certificate policy through an approved service provider.</t>
    </r>
    <r>
      <rPr>
        <sz val="11"/>
        <color rgb="FF000000"/>
        <rFont val="Calibri"/>
      </rPr>
      <t xml:space="preserve">
</t>
    </r>
    <r>
      <rPr>
        <sz val="11"/>
        <color rgb="FF000000"/>
        <rFont val="Calibri"/>
      </rPr>
      <t>Configure PKI entity:</t>
    </r>
    <r>
      <rPr>
        <sz val="11"/>
        <color rgb="FF000000"/>
        <rFont val="Calibri"/>
      </rPr>
      <t xml:space="preserve">
</t>
    </r>
    <r>
      <rPr>
        <sz val="11"/>
        <color rgb="FF000000"/>
        <rFont val="Calibri"/>
      </rPr>
      <t>[HP] pki entity HP</t>
    </r>
    <r>
      <rPr>
        <sz val="11"/>
        <color rgb="FF000000"/>
        <rFont val="Calibri"/>
      </rPr>
      <t xml:space="preserve">
</t>
    </r>
    <r>
      <rPr>
        <sz val="11"/>
        <color rgb="FF000000"/>
        <rFont val="Calibri"/>
      </rPr>
      <t>[HP-pki-entity-HP] common-name HP</t>
    </r>
    <r>
      <rPr>
        <sz val="11"/>
        <color rgb="FF000000"/>
        <rFont val="Calibri"/>
      </rPr>
      <t xml:space="preserve">
</t>
    </r>
    <r>
      <rPr>
        <sz val="11"/>
        <color rgb="FF000000"/>
        <rFont val="Calibri"/>
      </rPr>
      <t>[HP-pki-entity-HP] country US</t>
    </r>
    <r>
      <rPr>
        <sz val="11"/>
        <color rgb="FF000000"/>
        <rFont val="Calibri"/>
      </rPr>
      <t xml:space="preserve">
</t>
    </r>
    <r>
      <rPr>
        <sz val="11"/>
        <color rgb="FF000000"/>
        <rFont val="Calibri"/>
      </rPr>
      <t>[HP-pki-entity-HP] locality Littleton</t>
    </r>
    <r>
      <rPr>
        <sz val="11"/>
        <color rgb="FF000000"/>
        <rFont val="Calibri"/>
      </rPr>
      <t xml:space="preserve">
</t>
    </r>
    <r>
      <rPr>
        <sz val="11"/>
        <color rgb="FF000000"/>
        <rFont val="Calibri"/>
      </rPr>
      <t>[HP-pki-entity-HP] organization-unit STG</t>
    </r>
    <r>
      <rPr>
        <sz val="11"/>
        <color rgb="FF000000"/>
        <rFont val="Calibri"/>
      </rPr>
      <t xml:space="preserve">
</t>
    </r>
    <r>
      <rPr>
        <sz val="11"/>
        <color rgb="FF000000"/>
        <rFont val="Calibri"/>
      </rPr>
      <t>[HP-pki-entity-HP] organization HP</t>
    </r>
    <r>
      <rPr>
        <sz val="11"/>
        <color rgb="FF000000"/>
        <rFont val="Calibri"/>
      </rPr>
      <t xml:space="preserve">
</t>
    </r>
    <r>
      <rPr>
        <sz val="11"/>
        <color rgb="FF000000"/>
        <rFont val="Calibri"/>
      </rPr>
      <t>[HP-pki-entity-HP] state MA</t>
    </r>
    <r>
      <rPr>
        <sz val="11"/>
        <color rgb="FF000000"/>
        <rFont val="Calibri"/>
      </rPr>
      <t xml:space="preserve">
</t>
    </r>
    <r>
      <rPr>
        <sz val="11"/>
        <color rgb="FF000000"/>
        <rFont val="Calibri"/>
      </rPr>
      <t>[HP-pki-entity-HP] ip 15.252.76.101</t>
    </r>
    <r>
      <rPr>
        <sz val="11"/>
        <color rgb="FF000000"/>
        <rFont val="Calibri"/>
      </rPr>
      <t xml:space="preserve">
</t>
    </r>
    <r>
      <rPr>
        <sz val="11"/>
        <color rgb="FF000000"/>
        <rFont val="Calibri"/>
      </rPr>
      <t>[HP-pki-entity-HP] quit</t>
    </r>
    <r>
      <rPr>
        <sz val="11"/>
        <color rgb="FF000000"/>
        <rFont val="Calibri"/>
      </rPr>
      <t xml:space="preserve">
</t>
    </r>
    <r>
      <rPr>
        <sz val="11"/>
        <color rgb="FF000000"/>
        <rFont val="Calibri"/>
      </rPr>
      <t>Configure PKI domain:</t>
    </r>
    <r>
      <rPr>
        <sz val="11"/>
        <color rgb="FF000000"/>
        <rFont val="Calibri"/>
      </rPr>
      <t xml:space="preserve">
</t>
    </r>
    <r>
      <rPr>
        <sz val="11"/>
        <color rgb="FF000000"/>
        <rFont val="Calibri"/>
      </rPr>
      <t>[HP] pki domain HP</t>
    </r>
    <r>
      <rPr>
        <sz val="11"/>
        <color rgb="FF000000"/>
        <rFont val="Calibri"/>
      </rPr>
      <t xml:space="preserve">
</t>
    </r>
    <r>
      <rPr>
        <sz val="11"/>
        <color rgb="FF000000"/>
        <rFont val="Calibri"/>
      </rPr>
      <t>[HP-pki-domain-HP] certificate request entity HP</t>
    </r>
    <r>
      <rPr>
        <sz val="11"/>
        <color rgb="FF000000"/>
        <rFont val="Calibri"/>
      </rPr>
      <t xml:space="preserve">
</t>
    </r>
    <r>
      <rPr>
        <sz val="11"/>
        <color rgb="FF000000"/>
        <rFont val="Calibri"/>
      </rPr>
      <t>[HP-pki-domain-HP] public-key rsa general name hostkey</t>
    </r>
    <r>
      <rPr>
        <sz val="11"/>
        <color rgb="FF000000"/>
        <rFont val="Calibri"/>
      </rPr>
      <t xml:space="preserve">
</t>
    </r>
    <r>
      <rPr>
        <sz val="11"/>
        <color rgb="FF000000"/>
        <rFont val="Calibri"/>
      </rPr>
      <t>[HP-pki-domain-HP] source ip 15.252.76.101</t>
    </r>
    <r>
      <rPr>
        <sz val="11"/>
        <color rgb="FF000000"/>
        <rFont val="Calibri"/>
      </rPr>
      <t xml:space="preserve">
</t>
    </r>
    <r>
      <rPr>
        <sz val="11"/>
        <color rgb="FF000000"/>
        <rFont val="Calibri"/>
      </rPr>
      <t>[HP-pki-domain-HP] undo crl check enable</t>
    </r>
    <r>
      <rPr>
        <sz val="11"/>
        <color rgb="FF000000"/>
        <rFont val="Calibri"/>
      </rPr>
      <t xml:space="preserve">
</t>
    </r>
    <r>
      <rPr>
        <sz val="11"/>
        <color rgb="FF000000"/>
        <rFont val="Calibri"/>
      </rPr>
      <t>[HP-pki-domain-HP] quit</t>
    </r>
    <r>
      <rPr>
        <sz val="11"/>
        <color rgb="FF000000"/>
        <rFont val="Calibri"/>
      </rPr>
      <t xml:space="preserve">
</t>
    </r>
    <r>
      <rPr>
        <sz val="11"/>
        <color rgb="FF000000"/>
        <rFont val="Calibri"/>
      </rPr>
      <t>Submit certificate request on the switch:</t>
    </r>
    <r>
      <rPr>
        <sz val="11"/>
        <color rgb="FF000000"/>
        <rFont val="Calibri"/>
      </rPr>
      <t xml:space="preserve">
</t>
    </r>
    <r>
      <rPr>
        <sz val="11"/>
        <color rgb="FF000000"/>
        <rFont val="Calibri"/>
      </rPr>
      <t>[HP] pki request-certificate domain HP pkcs10</t>
    </r>
    <r>
      <rPr>
        <sz val="11"/>
        <color rgb="FF000000"/>
        <rFont val="Calibri"/>
      </rPr>
      <t xml:space="preserve">
</t>
    </r>
    <r>
      <rPr>
        <sz val="11"/>
        <color rgb="FF000000"/>
        <rFont val="Calibri"/>
      </rPr>
      <t>Transfer and import downloaded CA and user certificates to the switch:</t>
    </r>
    <r>
      <rPr>
        <sz val="11"/>
        <color rgb="FF000000"/>
        <rFont val="Calibri"/>
      </rPr>
      <t xml:space="preserve">
</t>
    </r>
    <r>
      <rPr>
        <sz val="11"/>
        <color rgb="FF000000"/>
        <rFont val="Calibri"/>
      </rPr>
      <t>[HP] pki import domain jitc pem ca filename rae-root-ca.cer</t>
    </r>
    <r>
      <rPr>
        <sz val="11"/>
        <color rgb="FF000000"/>
        <rFont val="Calibri"/>
      </rPr>
      <t xml:space="preserve">
</t>
    </r>
    <r>
      <rPr>
        <sz val="11"/>
        <color rgb="FF000000"/>
        <rFont val="Calibri"/>
      </rPr>
      <t>[HP] pki import domain jitc pem local filename HP.cer</t>
    </r>
    <r>
      <rPr>
        <sz val="11"/>
        <color rgb="FF000000"/>
        <rFont val="Calibri"/>
      </rPr>
      <t xml:space="preserve">
</t>
    </r>
    <r>
      <rPr>
        <sz val="11"/>
        <color rgb="FF000000"/>
        <rFont val="Calibri"/>
      </rPr>
      <t>Note: Configuration required on the server side is not covered here.</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</si>
  <si>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</si>
  <si>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Determine if the HP FlexFabric Switch obtains public key certificates from an appropriate certificate policy through an approved service provider.</t>
    </r>
    <r>
      <rPr>
        <sz val="11"/>
        <color rgb="FF000000"/>
        <rFont val="Calibri"/>
      </rPr>
      <t xml:space="preserve">
</t>
    </r>
    <r>
      <rPr>
        <sz val="11"/>
        <color rgb="FF000000"/>
        <rFont val="Calibri"/>
      </rPr>
      <t>[HP] display pki certificate domain HP local</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 xml:space="preserve">    Data:</t>
    </r>
    <r>
      <rPr>
        <sz val="11"/>
        <color rgb="FF000000"/>
        <rFont val="Calibri"/>
      </rPr>
      <t xml:space="preserve">
</t>
    </r>
    <r>
      <rPr>
        <sz val="11"/>
        <color rgb="FF000000"/>
        <rFont val="Calibri"/>
      </rPr>
      <t xml:space="preserve">        Version: 3 (0x2)</t>
    </r>
    <r>
      <rPr>
        <sz val="11"/>
        <color rgb="FF000000"/>
        <rFont val="Calibri"/>
      </rPr>
      <t xml:space="preserve">
</t>
    </r>
    <r>
      <rPr>
        <sz val="11"/>
        <color rgb="FF000000"/>
        <rFont val="Calibri"/>
      </rPr>
      <t xml:space="preserve">        Serial Number:</t>
    </r>
    <r>
      <rPr>
        <sz val="11"/>
        <color rgb="FF000000"/>
        <rFont val="Calibri"/>
      </rPr>
      <t xml:space="preserve">
</t>
    </r>
    <r>
      <rPr>
        <sz val="11"/>
        <color rgb="FF000000"/>
        <rFont val="Calibri"/>
      </rPr>
      <t xml:space="preserve">            3e:7b:9b:bb:00:00:00:00:00:28</t>
    </r>
    <r>
      <rPr>
        <sz val="11"/>
        <color rgb="FF000000"/>
        <rFont val="Calibri"/>
      </rPr>
      <t xml:space="preserve">
</t>
    </r>
    <r>
      <rPr>
        <sz val="11"/>
        <color rgb="FF000000"/>
        <rFont val="Calibri"/>
      </rPr>
      <t xml:space="preserve">        Signature Algorithm: sha1WithRSAEncryption</t>
    </r>
    <r>
      <rPr>
        <sz val="11"/>
        <color rgb="FF000000"/>
        <rFont val="Calibri"/>
      </rPr>
      <t xml:space="preserve">
</t>
    </r>
    <r>
      <rPr>
        <sz val="11"/>
        <color rgb="FF000000"/>
        <rFont val="Calibri"/>
      </rPr>
      <t xml:space="preserve">        Issuer: DC=local, DC=rae-domain, CN=rae-domain-WIN2008-RAE-CA</t>
    </r>
    <r>
      <rPr>
        <sz val="11"/>
        <color rgb="FF000000"/>
        <rFont val="Calibri"/>
      </rPr>
      <t xml:space="preserve">
</t>
    </r>
    <r>
      <rPr>
        <sz val="11"/>
        <color rgb="FF000000"/>
        <rFont val="Calibri"/>
      </rPr>
      <t xml:space="preserve">        Validity</t>
    </r>
    <r>
      <rPr>
        <sz val="11"/>
        <color rgb="FF000000"/>
        <rFont val="Calibri"/>
      </rPr>
      <t xml:space="preserve">
</t>
    </r>
    <r>
      <rPr>
        <sz val="11"/>
        <color rgb="FF000000"/>
        <rFont val="Calibri"/>
      </rPr>
      <t xml:space="preserve">            Not Before: Apr 23 18:19:27 2015 GMT</t>
    </r>
    <r>
      <rPr>
        <sz val="11"/>
        <color rgb="FF000000"/>
        <rFont val="Calibri"/>
      </rPr>
      <t xml:space="preserve">
</t>
    </r>
    <r>
      <rPr>
        <sz val="11"/>
        <color rgb="FF000000"/>
        <rFont val="Calibri"/>
      </rPr>
      <t xml:space="preserve">            Not After : Apr 22 18:19:27 2016 GMT</t>
    </r>
    <r>
      <rPr>
        <sz val="11"/>
        <color rgb="FF000000"/>
        <rFont val="Calibri"/>
      </rPr>
      <t xml:space="preserve">
</t>
    </r>
    <r>
      <rPr>
        <sz val="11"/>
        <color rgb="FF000000"/>
        <rFont val="Calibri"/>
      </rPr>
      <t xml:space="preserve">        Subject: unstructuredAddress=15.252.76.101, C=US, ST=MA, L=Littleton, O=HP, OU=STG, CN=12508</t>
    </r>
    <r>
      <rPr>
        <sz val="11"/>
        <color rgb="FF000000"/>
        <rFont val="Calibri"/>
      </rPr>
      <t xml:space="preserve">
</t>
    </r>
    <r>
      <rPr>
        <sz val="11"/>
        <color rgb="FF000000"/>
        <rFont val="Calibri"/>
      </rPr>
      <t xml:space="preserve">        Subject Public Key Info:</t>
    </r>
    <r>
      <rPr>
        <sz val="11"/>
        <color rgb="FF000000"/>
        <rFont val="Calibri"/>
      </rPr>
      <t xml:space="preserve">
</t>
    </r>
    <r>
      <rPr>
        <sz val="11"/>
        <color rgb="FF000000"/>
        <rFont val="Calibri"/>
      </rPr>
      <t xml:space="preserve">            Public Key Algorithm: rsaEncryption</t>
    </r>
    <r>
      <rPr>
        <sz val="11"/>
        <color rgb="FF000000"/>
        <rFont val="Calibri"/>
      </rPr>
      <t xml:space="preserve">
</t>
    </r>
    <r>
      <rPr>
        <sz val="11"/>
        <color rgb="FF000000"/>
        <rFont val="Calibri"/>
      </rPr>
      <t xml:space="preserve">                Public-Key: (2048 bit)</t>
    </r>
    <r>
      <rPr>
        <sz val="11"/>
        <color rgb="FF000000"/>
        <rFont val="Calibri"/>
      </rPr>
      <t xml:space="preserve">
</t>
    </r>
    <r>
      <rPr>
        <sz val="11"/>
        <color rgb="FF000000"/>
        <rFont val="Calibri"/>
      </rPr>
      <t xml:space="preserve">                Modulus:</t>
    </r>
    <r>
      <rPr>
        <sz val="11"/>
        <color rgb="FF000000"/>
        <rFont val="Calibri"/>
      </rPr>
      <t xml:space="preserve">
</t>
    </r>
    <r>
      <rPr>
        <sz val="11"/>
        <color rgb="FF000000"/>
        <rFont val="Calibri"/>
      </rPr>
      <t xml:space="preserve">                    00:e1:13:04:10:94:4a:a9:f7:6b:42:bb:64:13:4a:</t>
    </r>
    <r>
      <rPr>
        <sz val="11"/>
        <color rgb="FF000000"/>
        <rFont val="Calibri"/>
      </rPr>
      <t xml:space="preserve">
</t>
    </r>
    <r>
      <rPr>
        <sz val="11"/>
        <color rgb="FF000000"/>
        <rFont val="Calibri"/>
      </rPr>
      <t xml:space="preserve">                    eb:10:48:60:61:a5:e7:d6:13:95:2d:69:b0:79:ae:</t>
    </r>
    <r>
      <rPr>
        <sz val="11"/>
        <color rgb="FF000000"/>
        <rFont val="Calibri"/>
      </rPr>
      <t xml:space="preserve">
</t>
    </r>
    <r>
      <rPr>
        <sz val="11"/>
        <color rgb="FF000000"/>
        <rFont val="Calibri"/>
      </rPr>
      <t xml:space="preserve">                    df:be:e3:a2:5d:7d:be:3b:97:b9:2c:99:05:37:ea:</t>
    </r>
    <r>
      <rPr>
        <sz val="11"/>
        <color rgb="FF000000"/>
        <rFont val="Calibri"/>
      </rPr>
      <t xml:space="preserve">
</t>
    </r>
    <r>
      <rPr>
        <sz val="11"/>
        <color rgb="FF000000"/>
        <rFont val="Calibri"/>
      </rPr>
      <t xml:space="preserve">                    bf:a9:95:49:e7:08:50:14:68:fc:1d:16:83:f9:ea:</t>
    </r>
    <r>
      <rPr>
        <sz val="11"/>
        <color rgb="FF000000"/>
        <rFont val="Calibri"/>
      </rPr>
      <t xml:space="preserve">
</t>
    </r>
    <r>
      <rPr>
        <sz val="11"/>
        <color rgb="FF000000"/>
        <rFont val="Calibri"/>
      </rPr>
      <t xml:space="preserve">                    66:cc:8a:8f:f9:9c:28:dc:66:7a:80:0c:53:5e:cc:</t>
    </r>
    <r>
      <rPr>
        <sz val="11"/>
        <color rgb="FF000000"/>
        <rFont val="Calibri"/>
      </rPr>
      <t xml:space="preserve">
</t>
    </r>
    <r>
      <rPr>
        <sz val="11"/>
        <color rgb="FF000000"/>
        <rFont val="Calibri"/>
      </rPr>
      <t xml:space="preserve">                    a2:ee:4a:c3:4f:fb:6f:81:00:6c:4f:5d:72:e7:34:</t>
    </r>
    <r>
      <rPr>
        <sz val="11"/>
        <color rgb="FF000000"/>
        <rFont val="Calibri"/>
      </rPr>
      <t xml:space="preserve">
</t>
    </r>
    <r>
      <rPr>
        <sz val="11"/>
        <color rgb="FF000000"/>
        <rFont val="Calibri"/>
      </rPr>
      <t xml:space="preserve">                    dc:4c:06:18:97:7d:da:45:b5:f1:2b:7e:71:c7:62:</t>
    </r>
    <r>
      <rPr>
        <sz val="11"/>
        <color rgb="FF000000"/>
        <rFont val="Calibri"/>
      </rPr>
      <t xml:space="preserve">
</t>
    </r>
    <r>
      <rPr>
        <sz val="11"/>
        <color rgb="FF000000"/>
        <rFont val="Calibri"/>
      </rPr>
      <t xml:space="preserve">                    b3:59:fe:b9:6d:62:19:43:fd:73:93:fc:f5:ed:5e:</t>
    </r>
    <r>
      <rPr>
        <sz val="11"/>
        <color rgb="FF000000"/>
        <rFont val="Calibri"/>
      </rPr>
      <t xml:space="preserve">
</t>
    </r>
    <r>
      <rPr>
        <sz val="11"/>
        <color rgb="FF000000"/>
        <rFont val="Calibri"/>
      </rPr>
      <t xml:space="preserve">                    08:db:76:e7:66:26:cb:17:fd:69:a5:f5:b9:7e:e9:</t>
    </r>
    <r>
      <rPr>
        <sz val="11"/>
        <color rgb="FF000000"/>
        <rFont val="Calibri"/>
      </rPr>
      <t xml:space="preserve">
</t>
    </r>
    <r>
      <rPr>
        <sz val="11"/>
        <color rgb="FF000000"/>
        <rFont val="Calibri"/>
      </rPr>
      <t xml:space="preserve">                    9b:b4:91:30:d1:1a:1b:89:a3:ed:07:99:59:33:1e:</t>
    </r>
    <r>
      <rPr>
        <sz val="11"/>
        <color rgb="FF000000"/>
        <rFont val="Calibri"/>
      </rPr>
      <t xml:space="preserve">
</t>
    </r>
    <r>
      <rPr>
        <sz val="11"/>
        <color rgb="FF000000"/>
        <rFont val="Calibri"/>
      </rPr>
      <t xml:space="preserve">                    de:4d:96:34:67:8c:b2:20:4d:5f:ec:19:49:33:d6:</t>
    </r>
    <r>
      <rPr>
        <sz val="11"/>
        <color rgb="FF000000"/>
        <rFont val="Calibri"/>
      </rPr>
      <t xml:space="preserve">
</t>
    </r>
    <r>
      <rPr>
        <sz val="11"/>
        <color rgb="FF000000"/>
        <rFont val="Calibri"/>
      </rPr>
      <t xml:space="preserve">                    14:57:03:a5:90:9c:a7:6a:31:3f:37:c3:29:5b:0a:</t>
    </r>
    <r>
      <rPr>
        <sz val="11"/>
        <color rgb="FF000000"/>
        <rFont val="Calibri"/>
      </rPr>
      <t xml:space="preserve">
</t>
    </r>
    <r>
      <rPr>
        <sz val="11"/>
        <color rgb="FF000000"/>
        <rFont val="Calibri"/>
      </rPr>
      <t xml:space="preserve">                    db:24:2c:83:7d:e9:cb:c3:70:55:24:36:f5:c5:3f:</t>
    </r>
    <r>
      <rPr>
        <sz val="11"/>
        <color rgb="FF000000"/>
        <rFont val="Calibri"/>
      </rPr>
      <t xml:space="preserve">
</t>
    </r>
    <r>
      <rPr>
        <sz val="11"/>
        <color rgb="FF000000"/>
        <rFont val="Calibri"/>
      </rPr>
      <t xml:space="preserve">                    f5:4e:f5:87:05:99:2d:4a:59:6f:d9:2e:2d:90:c7:</t>
    </r>
    <r>
      <rPr>
        <sz val="11"/>
        <color rgb="FF000000"/>
        <rFont val="Calibri"/>
      </rPr>
      <t xml:space="preserve">
</t>
    </r>
    <r>
      <rPr>
        <sz val="11"/>
        <color rgb="FF000000"/>
        <rFont val="Calibri"/>
      </rPr>
      <t xml:space="preserve">                    fa:43:59:86:50:ee:e0:fc:2a:f9:bc:52:8c:39:d0:</t>
    </r>
    <r>
      <rPr>
        <sz val="11"/>
        <color rgb="FF000000"/>
        <rFont val="Calibri"/>
      </rPr>
      <t xml:space="preserve">
</t>
    </r>
    <r>
      <rPr>
        <sz val="11"/>
        <color rgb="FF000000"/>
        <rFont val="Calibri"/>
      </rPr>
      <t xml:space="preserve">                    05:3f:85:5c:5e:6b:5f:95:31:7b:e7:1e:b7:b5:af:</t>
    </r>
    <r>
      <rPr>
        <sz val="11"/>
        <color rgb="FF000000"/>
        <rFont val="Calibri"/>
      </rPr>
      <t xml:space="preserve">
</t>
    </r>
    <r>
      <rPr>
        <sz val="11"/>
        <color rgb="FF000000"/>
        <rFont val="Calibri"/>
      </rPr>
      <t xml:space="preserve">                    08:0d:34:8f:a0:07:4a:5a:32:eb:e7:39:5f:0e:9a:</t>
    </r>
    <r>
      <rPr>
        <sz val="11"/>
        <color rgb="FF000000"/>
        <rFont val="Calibri"/>
      </rPr>
      <t xml:space="preserve">
</t>
    </r>
    <r>
      <rPr>
        <sz val="11"/>
        <color rgb="FF000000"/>
        <rFont val="Calibri"/>
      </rPr>
      <t xml:space="preserve">                    f5:01</t>
    </r>
    <r>
      <rPr>
        <sz val="11"/>
        <color rgb="FF000000"/>
        <rFont val="Calibri"/>
      </rPr>
      <t xml:space="preserve">
</t>
    </r>
    <r>
      <rPr>
        <sz val="11"/>
        <color rgb="FF000000"/>
        <rFont val="Calibri"/>
      </rPr>
      <t xml:space="preserve">                Exponent: 65537 (0x10001)</t>
    </r>
    <r>
      <rPr>
        <sz val="11"/>
        <color rgb="FF000000"/>
        <rFont val="Calibri"/>
      </rPr>
      <t xml:space="preserve">
</t>
    </r>
    <r>
      <rPr>
        <sz val="11"/>
        <color rgb="FF000000"/>
        <rFont val="Calibri"/>
      </rPr>
      <t xml:space="preserve">        X509v3 extensions:</t>
    </r>
    <r>
      <rPr>
        <sz val="11"/>
        <color rgb="FF000000"/>
        <rFont val="Calibri"/>
      </rPr>
      <t xml:space="preserve">
</t>
    </r>
    <r>
      <rPr>
        <sz val="11"/>
        <color rgb="FF000000"/>
        <rFont val="Calibri"/>
      </rPr>
      <t xml:space="preserve">            X509v3 Key Usage: critical</t>
    </r>
    <r>
      <rPr>
        <sz val="11"/>
        <color rgb="FF000000"/>
        <rFont val="Calibri"/>
      </rPr>
      <t xml:space="preserve">
</t>
    </r>
    <r>
      <rPr>
        <sz val="11"/>
        <color rgb="FF000000"/>
        <rFont val="Calibri"/>
      </rPr>
      <t xml:space="preserve">                Digital Signature</t>
    </r>
    <r>
      <rPr>
        <sz val="11"/>
        <color rgb="FF000000"/>
        <rFont val="Calibri"/>
      </rPr>
      <t xml:space="preserve">
</t>
    </r>
    <r>
      <rPr>
        <sz val="11"/>
        <color rgb="FF000000"/>
        <rFont val="Calibri"/>
      </rPr>
      <t xml:space="preserve">            X509v3 Subject Alternative Name:</t>
    </r>
    <r>
      <rPr>
        <sz val="11"/>
        <color rgb="FF000000"/>
        <rFont val="Calibri"/>
      </rPr>
      <t xml:space="preserve">
</t>
    </r>
    <r>
      <rPr>
        <sz val="11"/>
        <color rgb="FF000000"/>
        <rFont val="Calibri"/>
      </rPr>
      <t xml:space="preserve">                IP Address:15.252.76.101</t>
    </r>
    <r>
      <rPr>
        <sz val="11"/>
        <color rgb="FF000000"/>
        <rFont val="Calibri"/>
      </rPr>
      <t xml:space="preserve">
</t>
    </r>
    <r>
      <rPr>
        <sz val="11"/>
        <color rgb="FF000000"/>
        <rFont val="Calibri"/>
      </rPr>
      <t xml:space="preserve">            X509v3 Subject Key Identifier:</t>
    </r>
    <r>
      <rPr>
        <sz val="11"/>
        <color rgb="FF000000"/>
        <rFont val="Calibri"/>
      </rPr>
      <t xml:space="preserve">
</t>
    </r>
    <r>
      <rPr>
        <sz val="11"/>
        <color rgb="FF000000"/>
        <rFont val="Calibri"/>
      </rPr>
      <t xml:space="preserve">                A7:B8:9F:0D:07:A9:31:91:ED:90:5C:F6:BF:6C:E0:7D:58:74:AB:08</t>
    </r>
    <r>
      <rPr>
        <sz val="11"/>
        <color rgb="FF000000"/>
        <rFont val="Calibri"/>
      </rPr>
      <t xml:space="preserve">
</t>
    </r>
    <r>
      <rPr>
        <sz val="11"/>
        <color rgb="FF000000"/>
        <rFont val="Calibri"/>
      </rPr>
      <t xml:space="preserve">            X509v3 Authority Key Identifier:</t>
    </r>
    <r>
      <rPr>
        <sz val="11"/>
        <color rgb="FF000000"/>
        <rFont val="Calibri"/>
      </rPr>
      <t xml:space="preserve">
</t>
    </r>
    <r>
      <rPr>
        <sz val="11"/>
        <color rgb="FF000000"/>
        <rFont val="Calibri"/>
      </rPr>
      <t xml:space="preserve">                keyid:07:8D:A0:CF:CB:47:DB:E3:BE:E9:F6:18:21:F6:19:05:B8:34:26:3E</t>
    </r>
    <r>
      <rPr>
        <sz val="11"/>
        <color rgb="FF000000"/>
        <rFont val="Calibri"/>
      </rPr>
      <t xml:space="preserve">
</t>
    </r>
    <r>
      <rPr>
        <sz val="11"/>
        <color rgb="FF000000"/>
        <rFont val="Calibri"/>
      </rPr>
      <t xml:space="preserve">            X509v3 CRL Distribution Points:</t>
    </r>
    <r>
      <rPr>
        <sz val="11"/>
        <color rgb="FF000000"/>
        <rFont val="Calibri"/>
      </rPr>
      <t xml:space="preserve">
</t>
    </r>
    <r>
      <rPr>
        <sz val="11"/>
        <color rgb="FF000000"/>
        <rFont val="Calibri"/>
      </rPr>
      <t xml:space="preserve">                Full Name:</t>
    </r>
    <r>
      <rPr>
        <sz val="11"/>
        <color rgb="FF000000"/>
        <rFont val="Calibri"/>
      </rPr>
      <t xml:space="preserve">
</t>
    </r>
    <r>
      <rPr>
        <sz val="11"/>
        <color rgb="FF000000"/>
        <rFont val="Calibri"/>
      </rPr>
      <t xml:space="preserve">                  URI:ldap:///CN=rae-domain-WIN2008-RAE-CA,CN=WIN2008-RAE,CN=CDP,CN=Public%20Key%20Services,CN=Services,CN=Configuration,DC=rae-domain,DC=local?certificateRevocationList?base?objectClass=cRLDistributionPoint</t>
    </r>
    <r>
      <rPr>
        <sz val="11"/>
        <color rgb="FF000000"/>
        <rFont val="Calibri"/>
      </rPr>
      <t xml:space="preserve">
</t>
    </r>
    <r>
      <rPr>
        <sz val="11"/>
        <color rgb="FF000000"/>
        <rFont val="Calibri"/>
      </rPr>
      <t xml:space="preserve">            Authority Information Access:</t>
    </r>
    <r>
      <rPr>
        <sz val="11"/>
        <color rgb="FF000000"/>
        <rFont val="Calibri"/>
      </rPr>
      <t xml:space="preserve">
</t>
    </r>
    <r>
      <rPr>
        <sz val="11"/>
        <color rgb="FF000000"/>
        <rFont val="Calibri"/>
      </rPr>
      <t xml:space="preserve">                CA Issuers - URI:ldap:///CN=rae-domain-WIN2008-RAE-CA,CN=AIA,CN=Public%20Key%20Services,CN=Services,CN=Configuration,DC=rae-domain,DC=local?cACertificate?base?objectClass=certificationAuthority</t>
    </r>
    <r>
      <rPr>
        <sz val="11"/>
        <color rgb="FF000000"/>
        <rFont val="Calibri"/>
      </rPr>
      <t xml:space="preserve">
</t>
    </r>
    <r>
      <rPr>
        <sz val="11"/>
        <color rgb="FF000000"/>
        <rFont val="Calibri"/>
      </rPr>
      <t xml:space="preserve">            1.3.6.1.4.1.311.21.7:</t>
    </r>
    <r>
      <rPr>
        <sz val="11"/>
        <color rgb="FF000000"/>
        <rFont val="Calibri"/>
      </rPr>
      <t xml:space="preserve">
</t>
    </r>
    <r>
      <rPr>
        <sz val="11"/>
        <color rgb="FF000000"/>
        <rFont val="Calibri"/>
      </rPr>
      <t xml:space="preserve">                0,.$+.....7.....E...\...</t>
    </r>
    <r>
      <rPr>
        <sz val="11"/>
        <color rgb="FF000000"/>
        <rFont val="Calibri"/>
      </rPr>
      <t xml:space="preserve">
</t>
    </r>
    <r>
      <rPr>
        <sz val="11"/>
        <color rgb="FF000000"/>
        <rFont val="Calibri"/>
      </rPr>
      <t>...0.............d...</t>
    </r>
    <r>
      <rPr>
        <sz val="11"/>
        <color rgb="FF000000"/>
        <rFont val="Calibri"/>
      </rPr>
      <t xml:space="preserve">
</t>
    </r>
    <r>
      <rPr>
        <sz val="11"/>
        <color rgb="FF000000"/>
        <rFont val="Calibri"/>
      </rPr>
      <t xml:space="preserve">            X509v3 Extended Key Usage:</t>
    </r>
    <r>
      <rPr>
        <sz val="11"/>
        <color rgb="FF000000"/>
        <rFont val="Calibri"/>
      </rPr>
      <t xml:space="preserve">
</t>
    </r>
    <r>
      <rPr>
        <sz val="11"/>
        <color rgb="FF000000"/>
        <rFont val="Calibri"/>
      </rPr>
      <t xml:space="preserve">                Code Signing</t>
    </r>
    <r>
      <rPr>
        <sz val="11"/>
        <color rgb="FF000000"/>
        <rFont val="Calibri"/>
      </rPr>
      <t xml:space="preserve">
</t>
    </r>
    <r>
      <rPr>
        <sz val="11"/>
        <color rgb="FF000000"/>
        <rFont val="Calibri"/>
      </rPr>
      <t xml:space="preserve">            1.3.6.1.4.1.311.21.10:</t>
    </r>
    <r>
      <rPr>
        <sz val="11"/>
        <color rgb="FF000000"/>
        <rFont val="Calibri"/>
      </rPr>
      <t xml:space="preserve">
</t>
    </r>
    <r>
      <rPr>
        <sz val="11"/>
        <color rgb="FF000000"/>
        <rFont val="Calibri"/>
      </rPr>
      <t xml:space="preserve">                0.0</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Signature Algorithm: sha1WithRSAEncryption</t>
    </r>
    <r>
      <rPr>
        <sz val="11"/>
        <color rgb="FF000000"/>
        <rFont val="Calibri"/>
      </rPr>
      <t xml:space="preserve">
</t>
    </r>
    <r>
      <rPr>
        <sz val="11"/>
        <color rgb="FF000000"/>
        <rFont val="Calibri"/>
      </rPr>
      <t xml:space="preserve">        0b:1f:81:59:9d:4b:bf:b7:1c:a9:45:af:9e:2d:ab:0e:d4:a9:</t>
    </r>
    <r>
      <rPr>
        <sz val="11"/>
        <color rgb="FF000000"/>
        <rFont val="Calibri"/>
      </rPr>
      <t xml:space="preserve">
</t>
    </r>
    <r>
      <rPr>
        <sz val="11"/>
        <color rgb="FF000000"/>
        <rFont val="Calibri"/>
      </rPr>
      <t xml:space="preserve">        20:3b:f7:25:36:59:72:da:c9:80:3d:66:66:ab:4f:bf:d7:b4:</t>
    </r>
    <r>
      <rPr>
        <sz val="11"/>
        <color rgb="FF000000"/>
        <rFont val="Calibri"/>
      </rPr>
      <t xml:space="preserve">
</t>
    </r>
    <r>
      <rPr>
        <sz val="11"/>
        <color rgb="FF000000"/>
        <rFont val="Calibri"/>
      </rPr>
      <t xml:space="preserve">        55:23:96:24:2e:43:2c:20:79:41:d7:ec:23:18:55:49:d7:42:</t>
    </r>
    <r>
      <rPr>
        <sz val="11"/>
        <color rgb="FF000000"/>
        <rFont val="Calibri"/>
      </rPr>
      <t xml:space="preserve">
</t>
    </r>
    <r>
      <rPr>
        <sz val="11"/>
        <color rgb="FF000000"/>
        <rFont val="Calibri"/>
      </rPr>
      <t xml:space="preserve">        36:d3:0f:1f:99:50:c7:84:94:0f:6f:b0:b7:e7:6a:e7:e7:e0:</t>
    </r>
    <r>
      <rPr>
        <sz val="11"/>
        <color rgb="FF000000"/>
        <rFont val="Calibri"/>
      </rPr>
      <t xml:space="preserve">
</t>
    </r>
    <r>
      <rPr>
        <sz val="11"/>
        <color rgb="FF000000"/>
        <rFont val="Calibri"/>
      </rPr>
      <t xml:space="preserve">        d5:b8:09:f7:3d:1e:9b:6e:9e:7a:d8:39:30:66:60:f5:05:fd:</t>
    </r>
    <r>
      <rPr>
        <sz val="11"/>
        <color rgb="FF000000"/>
        <rFont val="Calibri"/>
      </rPr>
      <t xml:space="preserve">
</t>
    </r>
    <r>
      <rPr>
        <sz val="11"/>
        <color rgb="FF000000"/>
        <rFont val="Calibri"/>
      </rPr>
      <t xml:space="preserve">        d9:68:0d:22:73:7e:91:69:8c:a3:99:2f:24:a3:9b:96:a7:37:</t>
    </r>
    <r>
      <rPr>
        <sz val="11"/>
        <color rgb="FF000000"/>
        <rFont val="Calibri"/>
      </rPr>
      <t xml:space="preserve">
</t>
    </r>
    <r>
      <rPr>
        <sz val="11"/>
        <color rgb="FF000000"/>
        <rFont val="Calibri"/>
      </rPr>
      <t xml:space="preserve">        1d:a6:42:50:6d:8f:92:bf:90:8f:2b:26:a5:26:5c:59:f1:ef:</t>
    </r>
    <r>
      <rPr>
        <sz val="11"/>
        <color rgb="FF000000"/>
        <rFont val="Calibri"/>
      </rPr>
      <t xml:space="preserve">
</t>
    </r>
    <r>
      <rPr>
        <sz val="11"/>
        <color rgb="FF000000"/>
        <rFont val="Calibri"/>
      </rPr>
      <t xml:space="preserve">        12:1f:d3:77:8e:59:58:3c:c1:1c:20:74:31:95:2b:f2:71:69:</t>
    </r>
    <r>
      <rPr>
        <sz val="11"/>
        <color rgb="FF000000"/>
        <rFont val="Calibri"/>
      </rPr>
      <t xml:space="preserve">
</t>
    </r>
    <r>
      <rPr>
        <sz val="11"/>
        <color rgb="FF000000"/>
        <rFont val="Calibri"/>
      </rPr>
      <t xml:space="preserve">        39:fd:9b:06:4e:09:08:55:bc:ce:a7:3c:4e:1a:64:ae:0e:1b:</t>
    </r>
    <r>
      <rPr>
        <sz val="11"/>
        <color rgb="FF000000"/>
        <rFont val="Calibri"/>
      </rPr>
      <t xml:space="preserve">
</t>
    </r>
    <r>
      <rPr>
        <sz val="11"/>
        <color rgb="FF000000"/>
        <rFont val="Calibri"/>
      </rPr>
      <t xml:space="preserve">        a4:61:89:17:d1:72:31:20:2f:cc:24:97:d1:dd:1c:28:98:84:</t>
    </r>
    <r>
      <rPr>
        <sz val="11"/>
        <color rgb="FF000000"/>
        <rFont val="Calibri"/>
      </rPr>
      <t xml:space="preserve">
</t>
    </r>
    <r>
      <rPr>
        <sz val="11"/>
        <color rgb="FF000000"/>
        <rFont val="Calibri"/>
      </rPr>
      <t xml:space="preserve">        00:bc:3c:0e:c4:14:dd:26:6f:20:7d:0d:82:f7:71:d2:00:ec:</t>
    </r>
    <r>
      <rPr>
        <sz val="11"/>
        <color rgb="FF000000"/>
        <rFont val="Calibri"/>
      </rPr>
      <t xml:space="preserve">
</t>
    </r>
    <r>
      <rPr>
        <sz val="11"/>
        <color rgb="FF000000"/>
        <rFont val="Calibri"/>
      </rPr>
      <t xml:space="preserve">        1c:10:2e:35:a8:cc:75:0f:76:1b:7f:f2:d4:d9:df:a5:f8:c2:</t>
    </r>
    <r>
      <rPr>
        <sz val="11"/>
        <color rgb="FF000000"/>
        <rFont val="Calibri"/>
      </rPr>
      <t xml:space="preserve">
</t>
    </r>
    <r>
      <rPr>
        <sz val="11"/>
        <color rgb="FF000000"/>
        <rFont val="Calibri"/>
      </rPr>
      <t xml:space="preserve">        75:38:4c:7c:7f:42:81:a1:36:23:a8:f3:c1:9e:f2:12:02:6f:</t>
    </r>
    <r>
      <rPr>
        <sz val="11"/>
        <color rgb="FF000000"/>
        <rFont val="Calibri"/>
      </rPr>
      <t xml:space="preserve">
</t>
    </r>
    <r>
      <rPr>
        <sz val="11"/>
        <color rgb="FF000000"/>
        <rFont val="Calibri"/>
      </rPr>
      <t xml:space="preserve">        db:3c:38:b5:0b:e4:0b:ea:f9:17:81:b2:6e:2c:34:7c:35:dc:</t>
    </r>
    <r>
      <rPr>
        <sz val="11"/>
        <color rgb="FF000000"/>
        <rFont val="Calibri"/>
      </rPr>
      <t xml:space="preserve">
</t>
    </r>
    <r>
      <rPr>
        <sz val="11"/>
        <color rgb="FF000000"/>
        <rFont val="Calibri"/>
      </rPr>
      <t xml:space="preserve">        9f:e8:b9:0d</t>
    </r>
    <r>
      <rPr>
        <sz val="11"/>
        <color rgb="FF000000"/>
        <rFont val="Calibri"/>
      </rPr>
      <t xml:space="preserve">
</t>
    </r>
    <r>
      <rPr>
        <sz val="11"/>
        <color rgb="FF000000"/>
        <rFont val="Calibri"/>
      </rPr>
      <t>If the HP FlexFabric Switch does not obtain its public key certificates from an appropriate certificate policy through an approved service provider, this is a finding.</t>
    </r>
  </si>
  <si>
    <t>V-217483</t>
  </si>
  <si>
    <r>
      <rPr>
        <sz val="11"/>
        <rFont val="Calibri"/>
      </rPr>
      <t>The HP FlexFabric Switch must have a local account that will only be used as an account of last resort with full access to the network device.</t>
    </r>
  </si>
  <si>
    <r>
      <rPr>
        <sz val="11"/>
        <color rgb="FF000000"/>
        <rFont val="Calibri"/>
      </rPr>
      <t>Configure the switch with a local user account that has network-admin and network-operator role.</t>
    </r>
    <r>
      <rPr>
        <sz val="11"/>
        <color rgb="FF000000"/>
        <rFont val="Calibri"/>
      </rPr>
      <t xml:space="preserve">
</t>
    </r>
    <r>
      <rPr>
        <sz val="11"/>
        <color rgb="FF000000"/>
        <rFont val="Calibri"/>
      </rPr>
      <t>[5900]local-user adminxxx</t>
    </r>
    <r>
      <rPr>
        <sz val="11"/>
        <color rgb="FF000000"/>
        <rFont val="Calibri"/>
      </rPr>
      <t xml:space="preserve">
</t>
    </r>
    <r>
      <rPr>
        <sz val="11"/>
        <color rgb="FF000000"/>
        <rFont val="Calibri"/>
      </rPr>
      <t>[5900-luser-manage-adminxxx]authorization-attribute  user-role network-admin   (or level=15)</t>
    </r>
    <r>
      <rPr>
        <sz val="11"/>
        <color rgb="FF000000"/>
        <rFont val="Calibri"/>
      </rPr>
      <t xml:space="preserve">
</t>
    </r>
    <r>
      <rPr>
        <sz val="11"/>
        <color rgb="FF000000"/>
        <rFont val="Calibri"/>
      </rPr>
      <t>[5900-luser-manage-adminxxx]authorization-attribute  user-role network-operator</t>
    </r>
    <r>
      <rPr>
        <sz val="11"/>
        <color rgb="FF000000"/>
        <rFont val="Calibri"/>
      </rPr>
      <t xml:space="preserve">
</t>
    </r>
    <r>
      <rPr>
        <sz val="11"/>
        <color rgb="FF000000"/>
        <rFont val="Calibri"/>
      </rPr>
      <t>[5900-luser-manage-adminxxx]service-type terminal</t>
    </r>
    <r>
      <rPr>
        <sz val="11"/>
        <color rgb="FF000000"/>
        <rFont val="Calibri"/>
      </rPr>
      <t xml:space="preserve">
</t>
    </r>
    <r>
      <rPr>
        <sz val="11"/>
        <color rgb="FF000000"/>
        <rFont val="Calibri"/>
      </rPr>
      <t>[5900-luser-manage-adminxxx]password hash xxxxxxxxxxxxxx</t>
    </r>
  </si>
  <si>
    <r>
      <rPr>
        <sz val="11"/>
        <color rgb="FF000000"/>
        <rFont val="Calibri"/>
      </rPr>
      <t>In the event the network device loses connectivity to the management network authentication service, only a local account can gain access to the switch to perform configuration and maintenance. Without this capability, the network device is inaccessible to administrators.</t>
    </r>
  </si>
  <si>
    <r>
      <rPr>
        <sz val="11"/>
        <color rgb="FF000000"/>
        <rFont val="Calibri"/>
      </rPr>
      <t xml:space="preserve">Verify that the switch is configured with a local user that has full access by entering the following command:  display local-user user-name &lt;name of user account&gt;. </t>
    </r>
    <r>
      <rPr>
        <sz val="11"/>
        <color rgb="FF000000"/>
        <rFont val="Calibri"/>
      </rPr>
      <t xml:space="preserve">
</t>
    </r>
    <r>
      <rPr>
        <sz val="11"/>
        <color rgb="FF000000"/>
        <rFont val="Calibri"/>
      </rPr>
      <t>The user role list should contain the following:  network-admin, network-operator</t>
    </r>
    <r>
      <rPr>
        <sz val="11"/>
        <color rgb="FF000000"/>
        <rFont val="Calibri"/>
      </rPr>
      <t xml:space="preserve">
</t>
    </r>
    <r>
      <rPr>
        <sz val="11"/>
        <color rgb="FF000000"/>
        <rFont val="Calibri"/>
      </rPr>
      <t>If the switch does not have a local user with full access, this is a finding.</t>
    </r>
  </si>
  <si>
    <t>V-217484</t>
  </si>
  <si>
    <r>
      <rPr>
        <sz val="11"/>
        <rFont val="Calibri"/>
      </rPr>
      <t>The HP FlexFabric switch must be configured to utilize an authentication server for the purpose of authenticating privilege users, managing accounts, and to centrally verify authentication settings and Personal Identity Verification (PIV) credentials.</t>
    </r>
  </si>
  <si>
    <r>
      <rPr>
        <sz val="11"/>
        <color rgb="FF000000"/>
        <rFont val="Calibri"/>
      </rPr>
      <t>Configure the HP FlexFabric Switch to use an authentication server:</t>
    </r>
    <r>
      <rPr>
        <sz val="11"/>
        <color rgb="FF000000"/>
        <rFont val="Calibri"/>
      </rPr>
      <t xml:space="preserve">
</t>
    </r>
    <r>
      <rPr>
        <sz val="11"/>
        <color rgb="FF000000"/>
        <rFont val="Calibri"/>
      </rPr>
      <t>[HP] radius scheme &lt;name of scheme&gt;</t>
    </r>
    <r>
      <rPr>
        <sz val="11"/>
        <color rgb="FF000000"/>
        <rFont val="Calibri"/>
      </rPr>
      <t xml:space="preserve">
</t>
    </r>
    <r>
      <rPr>
        <sz val="11"/>
        <color rgb="FF000000"/>
        <rFont val="Calibri"/>
      </rPr>
      <t>[HP-radius-jitc] primary authentication x.x.x.x key simple xxxxxx</t>
    </r>
    <r>
      <rPr>
        <sz val="11"/>
        <color rgb="FF000000"/>
        <rFont val="Calibri"/>
      </rPr>
      <t xml:space="preserve">
</t>
    </r>
    <r>
      <rPr>
        <sz val="11"/>
        <color rgb="FF000000"/>
        <rFont val="Calibri"/>
      </rPr>
      <t>[HP-radius-jitc] user-name-format without-domain</t>
    </r>
    <r>
      <rPr>
        <sz val="11"/>
        <color rgb="FF000000"/>
        <rFont val="Calibri"/>
      </rPr>
      <t xml:space="preserve">
</t>
    </r>
    <r>
      <rPr>
        <sz val="11"/>
        <color rgb="FF000000"/>
        <rFont val="Calibri"/>
      </rPr>
      <t>[HP] domain &lt;domain name&gt;</t>
    </r>
    <r>
      <rPr>
        <sz val="11"/>
        <color rgb="FF000000"/>
        <rFont val="Calibri"/>
      </rPr>
      <t xml:space="preserve">
</t>
    </r>
    <r>
      <rPr>
        <sz val="11"/>
        <color rgb="FF000000"/>
        <rFont val="Calibri"/>
      </rPr>
      <t>[HP-isp-jitc] authentication login radius-scheme &lt;name of scheme&gt; local</t>
    </r>
    <r>
      <rPr>
        <sz val="11"/>
        <color rgb="FF000000"/>
        <rFont val="Calibri"/>
      </rPr>
      <t xml:space="preserve">
</t>
    </r>
    <r>
      <rPr>
        <sz val="11"/>
        <color rgb="FF000000"/>
        <rFont val="Calibri"/>
      </rPr>
      <t>[HP-isp-jitc] authorization login radius-scheme &lt;name of scheme&gt; local</t>
    </r>
    <r>
      <rPr>
        <sz val="11"/>
        <color rgb="FF000000"/>
        <rFont val="Calibri"/>
      </rPr>
      <t xml:space="preserve">
</t>
    </r>
    <r>
      <rPr>
        <sz val="11"/>
        <color rgb="FF000000"/>
        <rFont val="Calibri"/>
      </rPr>
      <t>[HP-isp-jitc] accounting login radius-scheme &lt;name of scheme&gt;c local</t>
    </r>
    <r>
      <rPr>
        <sz val="11"/>
        <color rgb="FF000000"/>
        <rFont val="Calibri"/>
      </rPr>
      <t xml:space="preserve">
</t>
    </r>
    <r>
      <rPr>
        <sz val="11"/>
        <color rgb="FF000000"/>
        <rFont val="Calibri"/>
      </rPr>
      <t>[HP] domain default enable &lt;domain name&gt;</t>
    </r>
  </si>
  <si>
    <r>
      <rPr>
        <sz val="11"/>
        <color rgb="FF000000"/>
        <rFont val="Calibri"/>
      </rPr>
      <t>To assure accountability and prevent unauthenticated access, organizational administrators must be uniquely identified and authenticated for all network management accesses to prevent potential misuse and compromise of the system. Protecting access authorization information ensures that authorization information cannot be altered, spoofed, or otherwise compromised during transmission.</t>
    </r>
    <r>
      <rPr>
        <sz val="11"/>
        <color rgb="FF000000"/>
        <rFont val="Calibri"/>
      </rPr>
      <t xml:space="preserve">
</t>
    </r>
    <r>
      <rPr>
        <sz val="11"/>
        <color rgb="FF000000"/>
        <rFont val="Calibri"/>
      </rPr>
      <t>The use of authentication servers or other centralized management servers for providing centralized authentication services is required for network device management. Maintaining local administrator accounts for daily usage on each network device without centralized management is not scalable or feasible. Without centralized management, it is likely that credentials for some network devices will be forgotten, leading to delays in administration, which itself leads to delays in remediating production problems.</t>
    </r>
  </si>
  <si>
    <r>
      <rPr>
        <sz val="11"/>
        <color rgb="FF000000"/>
        <rFont val="Calibri"/>
      </rPr>
      <t>Review the HP FlexFabric Switch configuration to determine if it is authenticating user logon via an authentication server. Local authentication must only be used as a last resort. Example configuration would look similar to the following:</t>
    </r>
    <r>
      <rPr>
        <sz val="11"/>
        <color rgb="FF000000"/>
        <rFont val="Calibri"/>
      </rPr>
      <t xml:space="preserve">
</t>
    </r>
    <r>
      <rPr>
        <sz val="11"/>
        <color rgb="FF000000"/>
        <rFont val="Calibri"/>
      </rPr>
      <t>authentication login hwtacacs-scheme &lt;name of scheme&gt; local</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 authentication login radius-scheme &lt;name of scheme&gt; local</t>
    </r>
    <r>
      <rPr>
        <sz val="11"/>
        <color rgb="FF000000"/>
        <rFont val="Calibri"/>
      </rPr>
      <t xml:space="preserve">
</t>
    </r>
    <r>
      <rPr>
        <sz val="11"/>
        <color rgb="FF000000"/>
        <rFont val="Calibri"/>
      </rPr>
      <t>If the HP FlexFabric Switch does not have an authentication server configured as the primary authentication method, this is a finding.</t>
    </r>
  </si>
  <si>
    <t>V-217485</t>
  </si>
  <si>
    <r>
      <rPr>
        <sz val="11"/>
        <rFont val="Calibri"/>
      </rPr>
      <t>The HP FlexFabric switch must be configured to send log data to a syslog server for the purpose of forwarding alerts to the administrators and the ISSO.</t>
    </r>
  </si>
  <si>
    <r>
      <rPr>
        <sz val="11"/>
        <color rgb="FF000000"/>
        <rFont val="Calibri"/>
      </rPr>
      <t>Configure the HP FlexFabric Switch to send a notification message to the to the syslog server when accounts are created.</t>
    </r>
    <r>
      <rPr>
        <sz val="11"/>
        <color rgb="FF000000"/>
        <rFont val="Calibri"/>
      </rPr>
      <t xml:space="preserve">
</t>
    </r>
    <r>
      <rPr>
        <sz val="11"/>
        <color rgb="FF000000"/>
        <rFont val="Calibri"/>
      </rPr>
      <t>[HP]  info-center loghost 192.168.16.102</t>
    </r>
  </si>
  <si>
    <r>
      <rPr>
        <sz val="11"/>
        <color rgb="FF000000"/>
        <rFont val="Calibri"/>
      </rPr>
      <t>Once an attacker establishes initial access to a system, the attacker often attempts to create a persistent method of reestablishing access. One way to accomplish this is for the attacker to simply create a new account. Notification of account creation is one method for mitigating this risk. A comprehensive account management process will ensure an audit trail which documents the creation of accounts and notifies administrators and Information System Security Officers (ISSOs). Such a process greatly reduces the risk that accounts will be surreptitiously created and provides logging that can be used for forensic purposes.</t>
    </r>
  </si>
  <si>
    <r>
      <rPr>
        <sz val="11"/>
        <color rgb="FF000000"/>
        <rFont val="Calibri"/>
      </rPr>
      <t xml:space="preserve">Determine if the HP FlexFabric Switch generates alerts that can be forwarded to the administrators and ISSO when accounts are created. </t>
    </r>
    <r>
      <rPr>
        <sz val="11"/>
        <color rgb="FF000000"/>
        <rFont val="Calibri"/>
      </rPr>
      <t xml:space="preserve">
</t>
    </r>
    <r>
      <rPr>
        <sz val="11"/>
        <color rgb="FF000000"/>
        <rFont val="Calibri"/>
      </rPr>
      <t>[HP] display info-center</t>
    </r>
    <r>
      <rPr>
        <sz val="11"/>
        <color rgb="FF000000"/>
        <rFont val="Calibri"/>
      </rPr>
      <t xml:space="preserve">
</t>
    </r>
    <r>
      <rPr>
        <sz val="11"/>
        <color rgb="FF000000"/>
        <rFont val="Calibri"/>
      </rPr>
      <t>Information Center: Enabled</t>
    </r>
    <r>
      <rPr>
        <sz val="11"/>
        <color rgb="FF000000"/>
        <rFont val="Calibri"/>
      </rPr>
      <t xml:space="preserve">
</t>
    </r>
    <r>
      <rPr>
        <sz val="11"/>
        <color rgb="FF000000"/>
        <rFont val="Calibri"/>
      </rPr>
      <t>Console: Enabled</t>
    </r>
    <r>
      <rPr>
        <sz val="11"/>
        <color rgb="FF000000"/>
        <rFont val="Calibri"/>
      </rPr>
      <t xml:space="preserve">
</t>
    </r>
    <r>
      <rPr>
        <sz val="11"/>
        <color rgb="FF000000"/>
        <rFont val="Calibri"/>
      </rPr>
      <t>Monitor: Enabled</t>
    </r>
    <r>
      <rPr>
        <sz val="11"/>
        <color rgb="FF000000"/>
        <rFont val="Calibri"/>
      </rPr>
      <t xml:space="preserve">
</t>
    </r>
    <r>
      <rPr>
        <sz val="11"/>
        <color rgb="FF000000"/>
        <rFont val="Calibri"/>
      </rPr>
      <t>Log host: Enabled</t>
    </r>
    <r>
      <rPr>
        <sz val="11"/>
        <color rgb="FF000000"/>
        <rFont val="Calibri"/>
      </rPr>
      <t xml:space="preserve">
</t>
    </r>
    <r>
      <rPr>
        <sz val="11"/>
        <color rgb="FF000000"/>
        <rFont val="Calibri"/>
      </rPr>
      <t xml:space="preserve">    Source address interface: GigabitEthernet0/1</t>
    </r>
    <r>
      <rPr>
        <sz val="11"/>
        <color rgb="FF000000"/>
        <rFont val="Calibri"/>
      </rPr>
      <t xml:space="preserve">
</t>
    </r>
    <r>
      <rPr>
        <sz val="11"/>
        <color rgb="FF000000"/>
        <rFont val="Calibri"/>
      </rPr>
      <t xml:space="preserve">   192.168.16.102,</t>
    </r>
    <r>
      <rPr>
        <sz val="11"/>
        <color rgb="FF000000"/>
        <rFont val="Calibri"/>
      </rPr>
      <t xml:space="preserve">
</t>
    </r>
    <r>
      <rPr>
        <sz val="11"/>
        <color rgb="FF000000"/>
        <rFont val="Calibri"/>
      </rPr>
      <t xml:space="preserve">    port number: 514, host facility: local7</t>
    </r>
    <r>
      <rPr>
        <sz val="11"/>
        <color rgb="FF000000"/>
        <rFont val="Calibri"/>
      </rPr>
      <t xml:space="preserve">
</t>
    </r>
    <r>
      <rPr>
        <sz val="11"/>
        <color rgb="FF000000"/>
        <rFont val="Calibri"/>
      </rPr>
      <t>If the HP FlexFabric Switch is configured to use an authentication server which would perform this function, this is not a finding.</t>
    </r>
    <r>
      <rPr>
        <sz val="11"/>
        <color rgb="FF000000"/>
        <rFont val="Calibri"/>
      </rPr>
      <t xml:space="preserve">
</t>
    </r>
    <r>
      <rPr>
        <sz val="11"/>
        <color rgb="FF000000"/>
        <rFont val="Calibri"/>
      </rPr>
      <t>If alerts are not generated when accounts are created and forwarded to the administrators and ISSO, this is a finding.</t>
    </r>
  </si>
  <si>
    <t>V-217486</t>
  </si>
  <si>
    <r>
      <rPr>
        <sz val="11"/>
        <rFont val="Calibri"/>
      </rPr>
      <t>The HP FlexFabric switch must be configured to send SNMP traps and notifications to the SNMP manager for the purpose of sending alarms and notifying appropriate personnel as required by specific events.</t>
    </r>
  </si>
  <si>
    <r>
      <rPr>
        <sz val="11"/>
        <color rgb="FF000000"/>
        <rFont val="Calibri"/>
      </rPr>
      <t>Configure the HP FlexFabric Switch to send system alert messages and alarms to a SNMP agent:</t>
    </r>
    <r>
      <rPr>
        <sz val="11"/>
        <color rgb="FF000000"/>
        <rFont val="Calibri"/>
      </rPr>
      <t xml:space="preserve">
</t>
    </r>
    <r>
      <rPr>
        <sz val="11"/>
        <color rgb="FF000000"/>
        <rFont val="Calibri"/>
      </rPr>
      <t>[HP]snmp-agent</t>
    </r>
    <r>
      <rPr>
        <sz val="11"/>
        <color rgb="FF000000"/>
        <rFont val="Calibri"/>
      </rPr>
      <t xml:space="preserve">
</t>
    </r>
    <r>
      <rPr>
        <sz val="11"/>
        <color rgb="FF000000"/>
        <rFont val="Calibri"/>
      </rPr>
      <t>[HP]snmp-agent sys-info version v3</t>
    </r>
    <r>
      <rPr>
        <sz val="11"/>
        <color rgb="FF000000"/>
        <rFont val="Calibri"/>
      </rPr>
      <t xml:space="preserve">
</t>
    </r>
    <r>
      <rPr>
        <sz val="11"/>
        <color rgb="FF000000"/>
        <rFont val="Calibri"/>
      </rPr>
      <t>[HP]snmp-agent group v3 group1 privacy</t>
    </r>
    <r>
      <rPr>
        <sz val="11"/>
        <color rgb="FF000000"/>
        <rFont val="Calibri"/>
      </rPr>
      <t xml:space="preserve">
</t>
    </r>
    <r>
      <rPr>
        <sz val="11"/>
        <color rgb="FF000000"/>
        <rFont val="Calibri"/>
      </rPr>
      <t>[HP]snmp-agent target-host trap address udp-domain 192.168.16.103 params securityname snmp1 v3 privacy</t>
    </r>
    <r>
      <rPr>
        <sz val="11"/>
        <color rgb="FF000000"/>
        <rFont val="Calibri"/>
      </rPr>
      <t xml:space="preserve">
</t>
    </r>
    <r>
      <rPr>
        <sz val="11"/>
        <color rgb="FF000000"/>
        <rFont val="Calibri"/>
      </rPr>
      <t>[HP]snmp-agent usm-user v3 user1 group1 simple authentication-mode xxxxxxxxx privacy-mode aes128 xxxxxxxxx</t>
    </r>
  </si>
  <si>
    <r>
      <rPr>
        <sz val="11"/>
        <color rgb="FF000000"/>
        <rFont val="Calibri"/>
      </rPr>
      <t>If appropriate actions are not taken when a network device failure occurs, a denial of service condition may occur which could result in mission failure since the network would be operating without a critical security monitoring and prevention function. Upon detecting a failure of network device security components, the HP FlexFabric Switch must activate a system alert message, send an alarm, or shut down. By immediately displaying an alarm message, potential security violations can be identified more quickly even when administrators are not logged on to the device. This can be facilitated by the switch sending SNMP traps to the SNMP manager that can then have the necessary action taken by automatic or operator intervention.</t>
    </r>
  </si>
  <si>
    <r>
      <rPr>
        <sz val="11"/>
        <color rgb="FF000000"/>
        <rFont val="Calibri"/>
      </rPr>
      <t>Determine if the HP FlexFabric Switch is configured to send system alert messages, alarms to a SNMP agent and/or automatically shuts down when a component failure is detected.</t>
    </r>
    <r>
      <rPr>
        <sz val="11"/>
        <color rgb="FF000000"/>
        <rFont val="Calibri"/>
      </rPr>
      <t xml:space="preserve">
</t>
    </r>
    <r>
      <rPr>
        <sz val="11"/>
        <color rgb="FF000000"/>
        <rFont val="Calibri"/>
      </rPr>
      <t>[HP] display current-configuration</t>
    </r>
    <r>
      <rPr>
        <sz val="11"/>
        <color rgb="FF000000"/>
        <rFont val="Calibri"/>
      </rPr>
      <t xml:space="preserve">
</t>
    </r>
    <r>
      <rPr>
        <sz val="11"/>
        <color rgb="FF000000"/>
        <rFont val="Calibri"/>
      </rPr>
      <t>snmp-agent</t>
    </r>
    <r>
      <rPr>
        <sz val="11"/>
        <color rgb="FF000000"/>
        <rFont val="Calibri"/>
      </rPr>
      <t xml:space="preserve">
</t>
    </r>
    <r>
      <rPr>
        <sz val="11"/>
        <color rgb="FF000000"/>
        <rFont val="Calibri"/>
      </rPr>
      <t xml:space="preserve"> snmp-agent local-engineid 800063A280D07E28ECBDB800000001</t>
    </r>
    <r>
      <rPr>
        <sz val="11"/>
        <color rgb="FF000000"/>
        <rFont val="Calibri"/>
      </rPr>
      <t xml:space="preserve">
</t>
    </r>
    <r>
      <rPr>
        <sz val="11"/>
        <color rgb="FF000000"/>
        <rFont val="Calibri"/>
      </rPr>
      <t xml:space="preserve"> snmp-agent sys-info version v3</t>
    </r>
    <r>
      <rPr>
        <sz val="11"/>
        <color rgb="FF000000"/>
        <rFont val="Calibri"/>
      </rPr>
      <t xml:space="preserve">
</t>
    </r>
    <r>
      <rPr>
        <sz val="11"/>
        <color rgb="FF000000"/>
        <rFont val="Calibri"/>
      </rPr>
      <t xml:space="preserve"> snmp-agent group v3 group1 privacy</t>
    </r>
    <r>
      <rPr>
        <sz val="11"/>
        <color rgb="FF000000"/>
        <rFont val="Calibri"/>
      </rPr>
      <t xml:space="preserve">
</t>
    </r>
    <r>
      <rPr>
        <sz val="11"/>
        <color rgb="FF000000"/>
        <rFont val="Calibri"/>
      </rPr>
      <t xml:space="preserve"> snmp-agent target-host trap address udp-domain 192.168.16.103 params securityname snmp1 v3 privacy</t>
    </r>
    <r>
      <rPr>
        <sz val="11"/>
        <color rgb="FF000000"/>
        <rFont val="Calibri"/>
      </rPr>
      <t xml:space="preserve">
</t>
    </r>
    <r>
      <rPr>
        <sz val="11"/>
        <color rgb="FF000000"/>
        <rFont val="Calibri"/>
      </rPr>
      <t xml:space="preserve"> snmp-agent usm-user v3 user1 group1 cipher authentication-mode sha $c$3$3C41avdWWmRMT64buQYb6FLdhVIUpAVHhIGyxIMhX6o3Qe3+GjY= privacy-mode aes128 $c$3$YpvVDasCitD9iCUvGc01ycckCq0rY+c6sThoqny+TjMTlQ==</t>
    </r>
    <r>
      <rPr>
        <sz val="11"/>
        <color rgb="FF000000"/>
        <rFont val="Calibri"/>
      </rPr>
      <t xml:space="preserve">
</t>
    </r>
    <r>
      <rPr>
        <sz val="11"/>
        <color rgb="FF000000"/>
        <rFont val="Calibri"/>
      </rPr>
      <t>If the HP FlexFabric Switch is not configured to send system alert messages and alarms to a SNMP agent and/or does not automatically shuts down when a component failure is detected, this is a finding.</t>
    </r>
  </si>
  <si>
    <t>V-230161</t>
  </si>
  <si>
    <r>
      <rPr>
        <sz val="11"/>
        <rFont val="Calibri"/>
      </rPr>
      <t>The HP FlexFabric Switch must automatically disable accounts after a 35-day period of account inactivity.</t>
    </r>
  </si>
  <si>
    <r>
      <rPr>
        <sz val="11"/>
        <color rgb="FF000000"/>
        <rFont val="Calibri"/>
      </rPr>
      <t>Configure the HP FlexFabric Switch to automatically disable accounts after 35 days of inactivity:</t>
    </r>
    <r>
      <rPr>
        <sz val="11"/>
        <color rgb="FF000000"/>
        <rFont val="Calibri"/>
      </rPr>
      <t xml:space="preserve">
</t>
    </r>
    <r>
      <rPr>
        <sz val="11"/>
        <color rgb="FF000000"/>
        <rFont val="Calibri"/>
      </rPr>
      <t>[HP]password-control login idle-time 35</t>
    </r>
  </si>
  <si>
    <r>
      <rPr>
        <sz val="11"/>
        <color rgb="FF000000"/>
        <rFont val="Calibri"/>
      </rPr>
      <t xml:space="preserve">Since the accounts in the HP FlexFabric Switch are privileged or system-level accounts, account management is vital to the security of the HP FlexFabric Switch. Inactive accounts could be reactivated or compromised by unauthorized users, allowing exploitation of vulnerabilities and undetected access to the HP FlexFabric Switch. </t>
    </r>
    <r>
      <rPr>
        <sz val="11"/>
        <color rgb="FF000000"/>
        <rFont val="Calibri"/>
      </rPr>
      <t xml:space="preserve">
</t>
    </r>
    <r>
      <rPr>
        <sz val="11"/>
        <color rgb="FF000000"/>
        <rFont val="Calibri"/>
      </rPr>
      <t>This control does not include emergency administration accounts, which are meant for access to the HP FlexFabric Switch components in case of network failure.</t>
    </r>
  </si>
  <si>
    <r>
      <rPr>
        <sz val="11"/>
        <color rgb="FF000000"/>
        <rFont val="Calibri"/>
      </rPr>
      <t>Review the HP FlexFabric Switch configuration to determine if it automatically disables accounts after 35 days.</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User account idle time:  35 days</t>
    </r>
    <r>
      <rPr>
        <sz val="11"/>
        <color rgb="FF000000"/>
        <rFont val="Calibri"/>
      </rPr>
      <t xml:space="preserve">
</t>
    </r>
    <r>
      <rPr>
        <sz val="11"/>
        <color rgb="FF000000"/>
        <rFont val="Calibri"/>
      </rPr>
      <t>If accounts are not automatically disabled after 35 days of inactivity, this is a finding.</t>
    </r>
  </si>
  <si>
    <t>V-230162</t>
  </si>
  <si>
    <r>
      <rPr>
        <sz val="11"/>
        <rFont val="Calibri"/>
      </rPr>
      <t>Upon successful logon, the HP FlexFabric Switch must notify the administrator of the date and time of the last logon.</t>
    </r>
  </si>
  <si>
    <r>
      <rPr>
        <sz val="11"/>
        <color rgb="FF000000"/>
        <rFont val="Calibri"/>
      </rPr>
      <t>Configure the HP FlexFabric Switch to notify the administrator of the date and time of the last successful logon:</t>
    </r>
    <r>
      <rPr>
        <sz val="11"/>
        <color rgb="FF000000"/>
        <rFont val="Calibri"/>
      </rPr>
      <t xml:space="preserve">
</t>
    </r>
    <r>
      <rPr>
        <sz val="11"/>
        <color rgb="FF000000"/>
        <rFont val="Calibri"/>
      </rPr>
      <t>[HP]  password-control enable</t>
    </r>
  </si>
  <si>
    <r>
      <rPr>
        <sz val="11"/>
        <color rgb="FF000000"/>
        <rFont val="Calibri"/>
      </rPr>
      <t>Administrators need to be aware of activity that occurs regarding their network device management account. Providing administrators with information regarding the date and time of their last successful logon allows them to determine if any unauthorized activity has occurred. This incorporates all methods of logon, including, but not limited to, SSH, HTTP, HTTPS, and physical connectivity.</t>
    </r>
  </si>
  <si>
    <r>
      <rPr>
        <sz val="11"/>
        <color rgb="FF000000"/>
        <rFont val="Calibri"/>
      </rPr>
      <t>Determine if the HP FlexFabric Switch is configured to notify the administrator of the date and time of their last logon. Once the logon credentials have been entered the system should display the previous logon information for the user:</t>
    </r>
    <r>
      <rPr>
        <sz val="11"/>
        <color rgb="FF000000"/>
        <rFont val="Calibri"/>
      </rPr>
      <t xml:space="preserve">
</t>
    </r>
    <r>
      <rPr>
        <sz val="11"/>
        <color rgb="FF000000"/>
        <rFont val="Calibri"/>
      </rPr>
      <t>Log on as: admin</t>
    </r>
    <r>
      <rPr>
        <sz val="11"/>
        <color rgb="FF000000"/>
        <rFont val="Calibri"/>
      </rPr>
      <t xml:space="preserve">
</t>
    </r>
    <r>
      <rPr>
        <sz val="11"/>
        <color rgb="FF000000"/>
        <rFont val="Calibri"/>
      </rPr>
      <t>admin@15.252.78.64's password:</t>
    </r>
    <r>
      <rPr>
        <sz val="11"/>
        <color rgb="FF000000"/>
        <rFont val="Calibri"/>
      </rPr>
      <t xml:space="preserve">
</t>
    </r>
    <r>
      <rPr>
        <sz val="11"/>
        <color rgb="FF000000"/>
        <rFont val="Calibri"/>
      </rPr>
      <t>Your logon failures since the last successful logon:</t>
    </r>
    <r>
      <rPr>
        <sz val="11"/>
        <color rgb="FF000000"/>
        <rFont val="Calibri"/>
      </rPr>
      <t xml:space="preserve">
</t>
    </r>
    <r>
      <rPr>
        <sz val="11"/>
        <color rgb="FF000000"/>
        <rFont val="Calibri"/>
      </rPr>
      <t xml:space="preserve"> Wed May 27 10:06:04 2015</t>
    </r>
    <r>
      <rPr>
        <sz val="11"/>
        <color rgb="FF000000"/>
        <rFont val="Calibri"/>
      </rPr>
      <t xml:space="preserve">
</t>
    </r>
    <r>
      <rPr>
        <sz val="11"/>
        <color rgb="FF000000"/>
        <rFont val="Calibri"/>
      </rPr>
      <t xml:space="preserve"> Wed May 27 10:06:09 2015</t>
    </r>
    <r>
      <rPr>
        <sz val="11"/>
        <color rgb="FF000000"/>
        <rFont val="Calibri"/>
      </rPr>
      <t xml:space="preserve">
</t>
    </r>
    <r>
      <rPr>
        <sz val="11"/>
        <color rgb="FF000000"/>
        <rFont val="Calibri"/>
      </rPr>
      <t>Last successfully logon time: Wed May 27 10:45:51 2015</t>
    </r>
    <r>
      <rPr>
        <sz val="11"/>
        <color rgb="FF000000"/>
        <rFont val="Calibri"/>
      </rPr>
      <t xml:space="preserve">
</t>
    </r>
    <r>
      <rPr>
        <sz val="11"/>
        <color rgb="FF000000"/>
        <rFont val="Calibri"/>
      </rPr>
      <t>If the administrator is not notified of the date and time of the last logon upon successful logon, this is a finding.</t>
    </r>
  </si>
  <si>
    <t>V-230163</t>
  </si>
  <si>
    <r>
      <rPr>
        <sz val="11"/>
        <rFont val="Calibri"/>
      </rPr>
      <t>Upon successful logon, the HP FlexFabric Switch must notify the administrator of the number of unsuccessful logon attempts since the last successful logon.</t>
    </r>
  </si>
  <si>
    <r>
      <rPr>
        <sz val="11"/>
        <color rgb="FF000000"/>
        <rFont val="Calibri"/>
      </rPr>
      <t>Configure the HP FlexFabric Switch to notify the administrator of the date and time of the last unsuccessful logon:</t>
    </r>
    <r>
      <rPr>
        <sz val="11"/>
        <color rgb="FF000000"/>
        <rFont val="Calibri"/>
      </rPr>
      <t xml:space="preserve">
</t>
    </r>
    <r>
      <rPr>
        <sz val="11"/>
        <color rgb="FF000000"/>
        <rFont val="Calibri"/>
      </rPr>
      <t>[HP]  password-control enable</t>
    </r>
  </si>
  <si>
    <r>
      <rPr>
        <sz val="11"/>
        <color rgb="FF000000"/>
        <rFont val="Calibri"/>
      </rPr>
      <t>Administrators need to be aware of activity that occurs regarding their network device management account. Providing administrators with information regarding the number of unsuccessful attempts made to logon to their account allows them to determine if any unauthorized activity has occurred. Without this information, the administrator may not be aware that unauthorized activity has occurred. This incorporates all methods of logon, including, but not limited to, SSH, HTTP, HTTPS, and physical connectivity.</t>
    </r>
  </si>
  <si>
    <t>V-230164</t>
  </si>
  <si>
    <r>
      <rPr>
        <sz val="11"/>
        <rFont val="Calibri"/>
      </rPr>
      <t>The HP FlexFabric Switch must provide audit record generation capability for DoD-defined auditable events within the HP FlexFabric Switch.</t>
    </r>
  </si>
  <si>
    <r>
      <rPr>
        <sz val="11"/>
        <color rgb="FF000000"/>
        <rFont val="Calibri"/>
      </rPr>
      <t>Configure the HP FlexFabric Switch to provide audit record generation capability for DoD-defined auditable events within the HP FlexFabric Switch.</t>
    </r>
    <r>
      <rPr>
        <sz val="11"/>
        <color rgb="FF000000"/>
        <rFont val="Calibri"/>
      </rPr>
      <t xml:space="preserve">
</t>
    </r>
    <r>
      <rPr>
        <sz val="11"/>
        <color rgb="FF000000"/>
        <rFont val="Calibri"/>
      </rPr>
      <t>[HP] info-center security-logfile enable</t>
    </r>
    <r>
      <rPr>
        <sz val="11"/>
        <color rgb="FF000000"/>
        <rFont val="Calibri"/>
      </rPr>
      <t xml:space="preserve">
</t>
    </r>
    <r>
      <rPr>
        <sz val="11"/>
        <color rgb="FF000000"/>
        <rFont val="Calibri"/>
      </rPr>
      <t>[HP] info-center security-logfile frequency 30 (in seconds)</t>
    </r>
    <r>
      <rPr>
        <sz val="11"/>
        <color rgb="FF000000"/>
        <rFont val="Calibri"/>
      </rPr>
      <t xml:space="preserve">
</t>
    </r>
    <r>
      <rPr>
        <sz val="11"/>
        <color rgb="FF000000"/>
        <rFont val="Calibri"/>
      </rPr>
      <t>[HP] info-center security-logfile size-quota 5 (in MB)</t>
    </r>
    <r>
      <rPr>
        <sz val="11"/>
        <color rgb="FF000000"/>
        <rFont val="Calibri"/>
      </rPr>
      <t xml:space="preserve">
</t>
    </r>
    <r>
      <rPr>
        <sz val="11"/>
        <color rgb="FF000000"/>
        <rFont val="Calibri"/>
      </rPr>
      <t>[HP] info-center security-logfile alarm-threshold 90 (in %)</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</si>
  <si>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HP FlexFabric Switch (e.g., process, module). Certain specific device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device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</si>
  <si>
    <r>
      <rPr>
        <sz val="11"/>
        <color rgb="FF000000"/>
        <rFont val="Calibri"/>
      </rPr>
      <t>Determine if the HP FlexFabric Switch provides audit record generation capability for DoD-defined auditable events within the HP FlexFabric Switch. The list of events for which the device will provide an audit record generation capability is outlined in the vulnerability discussion.</t>
    </r>
    <r>
      <rPr>
        <sz val="11"/>
        <color rgb="FF000000"/>
        <rFont val="Calibri"/>
      </rPr>
      <t xml:space="preserve">
</t>
    </r>
    <r>
      <rPr>
        <sz val="11"/>
        <color rgb="FF000000"/>
        <rFont val="Calibri"/>
      </rPr>
      <t>[HP] display security-logfile summary</t>
    </r>
    <r>
      <rPr>
        <sz val="11"/>
        <color rgb="FF000000"/>
        <rFont val="Calibri"/>
      </rPr>
      <t xml:space="preserve">
</t>
    </r>
    <r>
      <rPr>
        <sz val="11"/>
        <color rgb="FF000000"/>
        <rFont val="Calibri"/>
      </rPr>
      <t xml:space="preserve"> summary  Display summary information of the security log file</t>
    </r>
    <r>
      <rPr>
        <sz val="11"/>
        <color rgb="FF000000"/>
        <rFont val="Calibri"/>
      </rPr>
      <t xml:space="preserve">
</t>
    </r>
    <r>
      <rPr>
        <sz val="11"/>
        <color rgb="FF000000"/>
        <rFont val="Calibri"/>
      </rPr>
      <t xml:space="preserve"> Security log file: Disabled</t>
    </r>
    <r>
      <rPr>
        <sz val="11"/>
        <color rgb="FF000000"/>
        <rFont val="Calibri"/>
      </rPr>
      <t xml:space="preserve">
</t>
    </r>
    <r>
      <rPr>
        <sz val="11"/>
        <color rgb="FF000000"/>
        <rFont val="Calibri"/>
      </rPr>
      <t xml:space="preserve"> Security log file size quota: 10 MB</t>
    </r>
    <r>
      <rPr>
        <sz val="11"/>
        <color rgb="FF000000"/>
        <rFont val="Calibri"/>
      </rPr>
      <t xml:space="preserve">
</t>
    </r>
    <r>
      <rPr>
        <sz val="11"/>
        <color rgb="FF000000"/>
        <rFont val="Calibri"/>
      </rPr>
      <t xml:space="preserve"> Security log file directory: cfa0:/seclog</t>
    </r>
    <r>
      <rPr>
        <sz val="11"/>
        <color rgb="FF000000"/>
        <rFont val="Calibri"/>
      </rPr>
      <t xml:space="preserve">
</t>
    </r>
    <r>
      <rPr>
        <sz val="11"/>
        <color rgb="FF000000"/>
        <rFont val="Calibri"/>
      </rPr>
      <t xml:space="preserve"> Alarm threshold: 80%</t>
    </r>
    <r>
      <rPr>
        <sz val="11"/>
        <color rgb="FF000000"/>
        <rFont val="Calibri"/>
      </rPr>
      <t xml:space="preserve">
</t>
    </r>
    <r>
      <rPr>
        <sz val="11"/>
        <color rgb="FF000000"/>
        <rFont val="Calibri"/>
      </rPr>
      <t xml:space="preserve"> Current usage: 0%</t>
    </r>
    <r>
      <rPr>
        <sz val="11"/>
        <color rgb="FF000000"/>
        <rFont val="Calibri"/>
      </rPr>
      <t xml:space="preserve">
</t>
    </r>
    <r>
      <rPr>
        <sz val="11"/>
        <color rgb="FF000000"/>
        <rFont val="Calibri"/>
      </rPr>
      <t xml:space="preserve"> Writing frequency: 24 hour 0 min 0 sec</t>
    </r>
    <r>
      <rPr>
        <sz val="11"/>
        <color rgb="FF000000"/>
        <rFont val="Calibri"/>
      </rPr>
      <t xml:space="preserve">
</t>
    </r>
    <r>
      <rPr>
        <sz val="11"/>
        <color rgb="FF000000"/>
        <rFont val="Calibri"/>
      </rPr>
      <t>If the HP FlexFabric Switch does not provide audit record generation capability for DoD-defined auditable events within the HP FlexFabric Switch, this is a finding.</t>
    </r>
  </si>
  <si>
    <t>V-230165</t>
  </si>
  <si>
    <r>
      <rPr>
        <sz val="11"/>
        <rFont val="Calibri"/>
      </rPr>
      <t>The HP FlexFabric Switch must protect audit information from any type of unauthorized read access.</t>
    </r>
  </si>
  <si>
    <r>
      <rPr>
        <sz val="11"/>
        <color rgb="FF000000"/>
        <rFont val="Calibri"/>
      </rPr>
      <t>Configure the HP FlexFabric Switch to protect audit information from any type of unauthorized read access. Configure user that has security audit role and privileges:</t>
    </r>
    <r>
      <rPr>
        <sz val="11"/>
        <color rgb="FF000000"/>
        <rFont val="Calibri"/>
      </rPr>
      <t xml:space="preserve">
</t>
    </r>
    <r>
      <rPr>
        <sz val="11"/>
        <color rgb="FF000000"/>
        <rFont val="Calibri"/>
      </rPr>
      <t>[HP] local-user security-user</t>
    </r>
    <r>
      <rPr>
        <sz val="11"/>
        <color rgb="FF000000"/>
        <rFont val="Calibri"/>
      </rPr>
      <t xml:space="preserve">
</t>
    </r>
    <r>
      <rPr>
        <sz val="11"/>
        <color rgb="FF000000"/>
        <rFont val="Calibri"/>
      </rPr>
      <t>[HP-luser-manage-security-user]  authorization-attribute user-role security-audit</t>
    </r>
    <r>
      <rPr>
        <sz val="11"/>
        <color rgb="FF000000"/>
        <rFont val="Calibri"/>
      </rPr>
      <t xml:space="preserve">
</t>
    </r>
    <r>
      <rPr>
        <sz val="11"/>
        <color rgb="FF000000"/>
        <rFont val="Calibri"/>
      </rPr>
      <t>[HP-luser-manage-security-user] password</t>
    </r>
    <r>
      <rPr>
        <sz val="11"/>
        <color rgb="FF000000"/>
        <rFont val="Calibri"/>
      </rPr>
      <t xml:space="preserve">
</t>
    </r>
    <r>
      <rPr>
        <sz val="11"/>
        <color rgb="FF000000"/>
        <rFont val="Calibri"/>
      </rPr>
      <t>Password:xxxxxxxxxx</t>
    </r>
    <r>
      <rPr>
        <sz val="11"/>
        <color rgb="FF000000"/>
        <rFont val="Calibri"/>
      </rPr>
      <t xml:space="preserve">
</t>
    </r>
    <r>
      <rPr>
        <sz val="11"/>
        <color rgb="FF000000"/>
        <rFont val="Calibri"/>
      </rPr>
      <t>confirm: xxxxxxxxxx</t>
    </r>
    <r>
      <rPr>
        <sz val="11"/>
        <color rgb="FF000000"/>
        <rFont val="Calibri"/>
      </rPr>
      <t xml:space="preserve">
</t>
    </r>
    <r>
      <rPr>
        <sz val="11"/>
        <color rgb="FF000000"/>
        <rFont val="Calibri"/>
      </rPr>
      <t>[HP-luser-manage-security-user] service-type ash terminal</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</si>
  <si>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use to his or her advantage.</t>
    </r>
    <r>
      <rPr>
        <sz val="11"/>
        <color rgb="FF000000"/>
        <rFont val="Calibri"/>
      </rPr>
      <t xml:space="preserve">
</t>
    </r>
    <r>
      <rPr>
        <sz val="11"/>
        <color rgb="FF000000"/>
        <rFont val="Calibri"/>
      </rPr>
      <t>To ensure the veracity of audit data, the information system and/or the HP FlexFabric Switch must protect audit information from any and all unauthorized read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network devices with user interfaces to audit records should not allow for the unfettered manipulation of or access to those records via the device interface. If the device provides access to the audit data, the device becomes accountable for ensuring audit information is protected from unauthorized access.</t>
    </r>
  </si>
  <si>
    <r>
      <rPr>
        <sz val="11"/>
        <color rgb="FF000000"/>
        <rFont val="Calibri"/>
      </rPr>
      <t>Determine if the HP FlexFabric Switch protects audit information from any type of unauthorized read access with such methods as least privilege permissions, restrictions on the location and number of log file repositories and not allowing for the unfettered manipulation of or access to audit records via switch interface.</t>
    </r>
    <r>
      <rPr>
        <sz val="11"/>
        <color rgb="FF000000"/>
        <rFont val="Calibri"/>
      </rPr>
      <t xml:space="preserve">
</t>
    </r>
    <r>
      <rPr>
        <sz val="11"/>
        <color rgb="FF000000"/>
        <rFont val="Calibri"/>
      </rPr>
      <t>[HP] display local-user</t>
    </r>
    <r>
      <rPr>
        <sz val="11"/>
        <color rgb="FF000000"/>
        <rFont val="Calibri"/>
      </rPr>
      <t xml:space="preserve">
</t>
    </r>
    <r>
      <rPr>
        <sz val="11"/>
        <color rgb="FF000000"/>
        <rFont val="Calibri"/>
      </rPr>
      <t>Device management user security-user:</t>
    </r>
    <r>
      <rPr>
        <sz val="11"/>
        <color rgb="FF000000"/>
        <rFont val="Calibri"/>
      </rPr>
      <t xml:space="preserve">
</t>
    </r>
    <r>
      <rPr>
        <sz val="11"/>
        <color rgb="FF000000"/>
        <rFont val="Calibri"/>
      </rPr>
      <t xml:space="preserve"> State:                    Active</t>
    </r>
    <r>
      <rPr>
        <sz val="11"/>
        <color rgb="FF000000"/>
        <rFont val="Calibri"/>
      </rPr>
      <t xml:space="preserve">
</t>
    </r>
    <r>
      <rPr>
        <sz val="11"/>
        <color rgb="FF000000"/>
        <rFont val="Calibri"/>
      </rPr>
      <t xml:space="preserve"> Service type:             SSH/Terminal</t>
    </r>
    <r>
      <rPr>
        <sz val="11"/>
        <color rgb="FF000000"/>
        <rFont val="Calibri"/>
      </rPr>
      <t xml:space="preserve">
</t>
    </r>
    <r>
      <rPr>
        <sz val="11"/>
        <color rgb="FF000000"/>
        <rFont val="Calibri"/>
      </rPr>
      <t xml:space="preserve"> User group:               system</t>
    </r>
    <r>
      <rPr>
        <sz val="11"/>
        <color rgb="FF000000"/>
        <rFont val="Calibri"/>
      </rPr>
      <t xml:space="preserve">
</t>
    </r>
    <r>
      <rPr>
        <sz val="11"/>
        <color rgb="FF000000"/>
        <rFont val="Calibri"/>
      </rPr>
      <t xml:space="preserve"> Bind attributes:</t>
    </r>
    <r>
      <rPr>
        <sz val="11"/>
        <color rgb="FF000000"/>
        <rFont val="Calibri"/>
      </rPr>
      <t xml:space="preserve">
</t>
    </r>
    <r>
      <rPr>
        <sz val="11"/>
        <color rgb="FF000000"/>
        <rFont val="Calibri"/>
      </rPr>
      <t xml:space="preserve"> Authorization attributes:</t>
    </r>
    <r>
      <rPr>
        <sz val="11"/>
        <color rgb="FF000000"/>
        <rFont val="Calibri"/>
      </rPr>
      <t xml:space="preserve">
</t>
    </r>
    <r>
      <rPr>
        <sz val="11"/>
        <color rgb="FF000000"/>
        <rFont val="Calibri"/>
      </rPr>
      <t xml:space="preserve">  Work directory:          flash:</t>
    </r>
    <r>
      <rPr>
        <sz val="11"/>
        <color rgb="FF000000"/>
        <rFont val="Calibri"/>
      </rPr>
      <t xml:space="preserve">
</t>
    </r>
    <r>
      <rPr>
        <sz val="11"/>
        <color rgb="FF000000"/>
        <rFont val="Calibri"/>
      </rPr>
      <t xml:space="preserve">  User role list:          security-audit</t>
    </r>
    <r>
      <rPr>
        <sz val="11"/>
        <color rgb="FF000000"/>
        <rFont val="Calibri"/>
      </rPr>
      <t xml:space="preserve">
</t>
    </r>
    <r>
      <rPr>
        <sz val="11"/>
        <color rgb="FF000000"/>
        <rFont val="Calibri"/>
      </rPr>
      <t>If the HP FlexFabric Switch does not protect audit information from any type of unauthorized read access, this is a finding.</t>
    </r>
  </si>
  <si>
    <t>V-230166</t>
  </si>
  <si>
    <r>
      <rPr>
        <sz val="11"/>
        <rFont val="Calibri"/>
      </rPr>
      <t>The HP FlexFabric Switch must disable identifiers (individuals, groups, roles, and devices) after 35 days of inactivity.</t>
    </r>
  </si>
  <si>
    <r>
      <rPr>
        <sz val="11"/>
        <color rgb="FF000000"/>
        <rFont val="Calibri"/>
      </rPr>
      <t>Configure the HP FlexFabric Switch to automatically disable accounts after 35 days of inactivity:</t>
    </r>
    <r>
      <rPr>
        <sz val="11"/>
        <color rgb="FF000000"/>
        <rFont val="Calibri"/>
      </rPr>
      <t xml:space="preserve">
</t>
    </r>
    <r>
      <rPr>
        <sz val="11"/>
        <color rgb="FF000000"/>
        <rFont val="Calibri"/>
      </rPr>
      <t>[HP] password-control enable</t>
    </r>
    <r>
      <rPr>
        <sz val="11"/>
        <color rgb="FF000000"/>
        <rFont val="Calibri"/>
      </rPr>
      <t xml:space="preserve">
</t>
    </r>
    <r>
      <rPr>
        <sz val="11"/>
        <color rgb="FF000000"/>
        <rFont val="Calibri"/>
      </rPr>
      <t>[HP] password-control login idle-time 35</t>
    </r>
  </si>
  <si>
    <r>
      <rPr>
        <sz val="11"/>
        <color rgb="FF000000"/>
        <rFont val="Calibri"/>
      </rPr>
      <t xml:space="preserve">Inactive identifiers pose a risk to network devices. Attackers that are able to exploit an inactive identifier can potentially obtain and maintain undetected access to the device. Owners of inactive accounts will not notice if unauthorized access to their account has been obtained. </t>
    </r>
    <r>
      <rPr>
        <sz val="11"/>
        <color rgb="FF000000"/>
        <rFont val="Calibri"/>
      </rPr>
      <t xml:space="preserve">
</t>
    </r>
    <r>
      <rPr>
        <sz val="11"/>
        <color rgb="FF000000"/>
        <rFont val="Calibri"/>
      </rPr>
      <t>Network devices need to track periods of inactivity and disable application identifiers after 35 days of inactivity.</t>
    </r>
  </si>
  <si>
    <r>
      <rPr>
        <sz val="11"/>
        <color rgb="FF000000"/>
        <rFont val="Calibri"/>
      </rPr>
      <t>Review the HP FlexFabric Switch configuration to determine if it automatically disables accounts after 35 days.</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 xml:space="preserve"> User account idle time:  35 days</t>
    </r>
    <r>
      <rPr>
        <sz val="11"/>
        <color rgb="FF000000"/>
        <rFont val="Calibri"/>
      </rPr>
      <t xml:space="preserve">
</t>
    </r>
    <r>
      <rPr>
        <sz val="11"/>
        <color rgb="FF000000"/>
        <rFont val="Calibri"/>
      </rPr>
      <t>If accounts are not automatically disabled after 35 days of inactivity, this is a finding.</t>
    </r>
  </si>
  <si>
    <t>V-230167</t>
  </si>
  <si>
    <r>
      <rPr>
        <sz val="11"/>
        <rFont val="Calibri"/>
      </rPr>
      <t>The HP FlexFabric Switch must prohibit password reuse for a minimum of five generations.</t>
    </r>
  </si>
  <si>
    <r>
      <rPr>
        <sz val="11"/>
        <color rgb="FF000000"/>
        <rFont val="Calibri"/>
      </rPr>
      <t>Configure the HP FlexFabric Switch server to prohibit password reuse for a minimum of five generations.</t>
    </r>
    <r>
      <rPr>
        <sz val="11"/>
        <color rgb="FF000000"/>
        <rFont val="Calibri"/>
      </rPr>
      <t xml:space="preserve">
</t>
    </r>
    <r>
      <rPr>
        <sz val="11"/>
        <color rgb="FF000000"/>
        <rFont val="Calibri"/>
      </rPr>
      <t>[HP] password-control enable</t>
    </r>
    <r>
      <rPr>
        <sz val="11"/>
        <color rgb="FF000000"/>
        <rFont val="Calibri"/>
      </rPr>
      <t xml:space="preserve">
</t>
    </r>
    <r>
      <rPr>
        <sz val="11"/>
        <color rgb="FF000000"/>
        <rFont val="Calibri"/>
      </rPr>
      <t>[HP] password-control history 5</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</si>
  <si>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If the HP FlexFabric Switch allows the user to consecutively reuse their password when that password has exceeded its defined lifetime, the end result is a password that is not changed as per policy requirements.</t>
    </r>
  </si>
  <si>
    <r>
      <rPr>
        <sz val="11"/>
        <color rgb="FF000000"/>
        <rFont val="Calibri"/>
      </rPr>
      <t>Determine if the HP FlexFabric Switch  prohibits password reuse for a minimum of five generations.</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 xml:space="preserve"> Password control:                    Enabled</t>
    </r>
    <r>
      <rPr>
        <sz val="11"/>
        <color rgb="FF000000"/>
        <rFont val="Calibri"/>
      </rPr>
      <t xml:space="preserve">
</t>
    </r>
    <r>
      <rPr>
        <sz val="11"/>
        <color rgb="FF000000"/>
        <rFont val="Calibri"/>
      </rPr>
      <t xml:space="preserve"> Password aging:                      Enabled (60 days)</t>
    </r>
    <r>
      <rPr>
        <sz val="11"/>
        <color rgb="FF000000"/>
        <rFont val="Calibri"/>
      </rPr>
      <t xml:space="preserve">
</t>
    </r>
    <r>
      <rPr>
        <sz val="11"/>
        <color rgb="FF000000"/>
        <rFont val="Calibri"/>
      </rPr>
      <t xml:space="preserve"> Password length:                     Enabled (15 characters)</t>
    </r>
    <r>
      <rPr>
        <sz val="11"/>
        <color rgb="FF000000"/>
        <rFont val="Calibri"/>
      </rPr>
      <t xml:space="preserve">
</t>
    </r>
    <r>
      <rPr>
        <sz val="11"/>
        <color rgb="FF000000"/>
        <rFont val="Calibri"/>
      </rPr>
      <t xml:space="preserve"> Password composition:                Enabled (1 types, 1 characters per type)</t>
    </r>
    <r>
      <rPr>
        <sz val="11"/>
        <color rgb="FF000000"/>
        <rFont val="Calibri"/>
      </rPr>
      <t xml:space="preserve">
</t>
    </r>
    <r>
      <rPr>
        <sz val="11"/>
        <color rgb="FF000000"/>
        <rFont val="Calibri"/>
      </rPr>
      <t xml:space="preserve"> Password history:                    Enabled (max history records: 4)</t>
    </r>
    <r>
      <rPr>
        <sz val="11"/>
        <color rgb="FF000000"/>
        <rFont val="Calibri"/>
      </rPr>
      <t xml:space="preserve">
</t>
    </r>
    <r>
      <rPr>
        <sz val="11"/>
        <color rgb="FF000000"/>
        <rFont val="Calibri"/>
      </rPr>
      <t>If the HP FlexFabric Switch does not have password control enabled and does not prohibit password reuse for a minimum of five generations, this is a finding.</t>
    </r>
  </si>
  <si>
    <t>V-230168</t>
  </si>
  <si>
    <r>
      <rPr>
        <sz val="11"/>
        <rFont val="Calibri"/>
      </rPr>
      <t>The HP FlexFabric Switch must enforce 24 hours/1 day as the minimum password lifetime.</t>
    </r>
  </si>
  <si>
    <r>
      <rPr>
        <sz val="11"/>
        <color rgb="FF000000"/>
        <rFont val="Calibri"/>
      </rPr>
      <t>Configure the HP FlexFabric Switch to enforce 24 hours/1 day as the minimum password lifetime.</t>
    </r>
    <r>
      <rPr>
        <sz val="11"/>
        <color rgb="FF000000"/>
        <rFont val="Calibri"/>
      </rPr>
      <t xml:space="preserve">
</t>
    </r>
    <r>
      <rPr>
        <sz val="11"/>
        <color rgb="FF000000"/>
        <rFont val="Calibri"/>
      </rPr>
      <t>[HP] password-control enable</t>
    </r>
    <r>
      <rPr>
        <sz val="11"/>
        <color rgb="FF000000"/>
        <rFont val="Calibri"/>
      </rPr>
      <t xml:space="preserve">
</t>
    </r>
    <r>
      <rPr>
        <sz val="11"/>
        <color rgb="FF000000"/>
        <rFont val="Calibri"/>
      </rPr>
      <t>[HP] password-control update-interval 24</t>
    </r>
  </si>
  <si>
    <r>
      <rPr>
        <sz val="11"/>
        <color rgb="FF000000"/>
        <rFont val="Calibri"/>
      </rPr>
      <t>Enforcing a minimum password lifetime helps prevent repeated password changes to defeat the password reuse or history enforcement requirement.</t>
    </r>
    <r>
      <rPr>
        <sz val="11"/>
        <color rgb="FF000000"/>
        <rFont val="Calibri"/>
      </rPr>
      <t xml:space="preserve">
</t>
    </r>
    <r>
      <rPr>
        <sz val="11"/>
        <color rgb="FF000000"/>
        <rFont val="Calibri"/>
      </rPr>
      <t>Restricting this setting limits the user's ability to change their password. Passwords need to be changed at specific policy-based intervals; however, if the HP FlexFabric Switch allows the user to immediately and continually change their password, then the password could be repeatedly changed in a short period of time to defeat the organization's policy regarding password reuse.</t>
    </r>
  </si>
  <si>
    <r>
      <rPr>
        <sz val="11"/>
        <color rgb="FF000000"/>
        <rFont val="Calibri"/>
      </rPr>
      <t>Determine if the HP FlexFabric Switch enforces 24 hours/1 day as the minimum password lifetime.</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 xml:space="preserve"> Password control:                    Enabled</t>
    </r>
    <r>
      <rPr>
        <sz val="11"/>
        <color rgb="FF000000"/>
        <rFont val="Calibri"/>
      </rPr>
      <t xml:space="preserve">
</t>
    </r>
    <r>
      <rPr>
        <sz val="11"/>
        <color rgb="FF000000"/>
        <rFont val="Calibri"/>
      </rPr>
      <t xml:space="preserve"> Password aging:                      Enabled (60 days)</t>
    </r>
    <r>
      <rPr>
        <sz val="11"/>
        <color rgb="FF000000"/>
        <rFont val="Calibri"/>
      </rPr>
      <t xml:space="preserve">
</t>
    </r>
    <r>
      <rPr>
        <sz val="11"/>
        <color rgb="FF000000"/>
        <rFont val="Calibri"/>
      </rPr>
      <t xml:space="preserve"> Password length:                     Enabled (15 characters)</t>
    </r>
    <r>
      <rPr>
        <sz val="11"/>
        <color rgb="FF000000"/>
        <rFont val="Calibri"/>
      </rPr>
      <t xml:space="preserve">
</t>
    </r>
    <r>
      <rPr>
        <sz val="11"/>
        <color rgb="FF000000"/>
        <rFont val="Calibri"/>
      </rPr>
      <t xml:space="preserve"> Password composition:                Enabled (1 types, 1 characters per type)</t>
    </r>
    <r>
      <rPr>
        <sz val="11"/>
        <color rgb="FF000000"/>
        <rFont val="Calibri"/>
      </rPr>
      <t xml:space="preserve">
</t>
    </r>
    <r>
      <rPr>
        <sz val="11"/>
        <color rgb="FF000000"/>
        <rFont val="Calibri"/>
      </rPr>
      <t xml:space="preserve"> Password history:                    Enabled (max history records: 4)</t>
    </r>
    <r>
      <rPr>
        <sz val="11"/>
        <color rgb="FF000000"/>
        <rFont val="Calibri"/>
      </rPr>
      <t xml:space="preserve">
</t>
    </r>
    <r>
      <rPr>
        <sz val="11"/>
        <color rgb="FF000000"/>
        <rFont val="Calibri"/>
      </rPr>
      <t xml:space="preserve"> Early notice on password expiration: 7 days</t>
    </r>
    <r>
      <rPr>
        <sz val="11"/>
        <color rgb="FF000000"/>
        <rFont val="Calibri"/>
      </rPr>
      <t xml:space="preserve">
</t>
    </r>
    <r>
      <rPr>
        <sz val="11"/>
        <color rgb="FF000000"/>
        <rFont val="Calibri"/>
      </rPr>
      <t xml:space="preserve"> Maximum login attempts:              3</t>
    </r>
    <r>
      <rPr>
        <sz val="11"/>
        <color rgb="FF000000"/>
        <rFont val="Calibri"/>
      </rPr>
      <t xml:space="preserve">
</t>
    </r>
    <r>
      <rPr>
        <sz val="11"/>
        <color rgb="FF000000"/>
        <rFont val="Calibri"/>
      </rPr>
      <t xml:space="preserve"> Action for exceeding login attempts: Lock user for 1 minutes</t>
    </r>
    <r>
      <rPr>
        <sz val="11"/>
        <color rgb="FF000000"/>
        <rFont val="Calibri"/>
      </rPr>
      <t xml:space="preserve">
</t>
    </r>
    <r>
      <rPr>
        <sz val="11"/>
        <color rgb="FF000000"/>
        <rFont val="Calibri"/>
      </rPr>
      <t xml:space="preserve"> Minimum interval between two updates: 24 hours</t>
    </r>
    <r>
      <rPr>
        <sz val="11"/>
        <color rgb="FF000000"/>
        <rFont val="Calibri"/>
      </rPr>
      <t xml:space="preserve">
</t>
    </r>
    <r>
      <rPr>
        <sz val="11"/>
        <color rgb="FF000000"/>
        <rFont val="Calibri"/>
      </rPr>
      <t>If the HP FlexFabric Switch does not have password control enabled and does not enforce 24 hours/1 day as the minimum password lifetime, this is a finding.</t>
    </r>
  </si>
  <si>
    <t>V-230169</t>
  </si>
  <si>
    <r>
      <rPr>
        <sz val="11"/>
        <rFont val="Calibri"/>
      </rPr>
      <t>The HP FlexFabric Switch must enforce a 60-day maximum password lifetime restriction.</t>
    </r>
  </si>
  <si>
    <r>
      <rPr>
        <sz val="11"/>
        <color rgb="FF000000"/>
        <rFont val="Calibri"/>
      </rPr>
      <t>Configure the HP FlexFabric Switch to enforce a 60-day maximum password lifetime.</t>
    </r>
    <r>
      <rPr>
        <sz val="11"/>
        <color rgb="FF000000"/>
        <rFont val="Calibri"/>
      </rPr>
      <t xml:space="preserve">
</t>
    </r>
    <r>
      <rPr>
        <sz val="11"/>
        <color rgb="FF000000"/>
        <rFont val="Calibri"/>
      </rPr>
      <t>[HP]password-control enable</t>
    </r>
    <r>
      <rPr>
        <sz val="11"/>
        <color rgb="FF000000"/>
        <rFont val="Calibri"/>
      </rPr>
      <t xml:space="preserve">
</t>
    </r>
    <r>
      <rPr>
        <sz val="11"/>
        <color rgb="FF000000"/>
        <rFont val="Calibri"/>
      </rPr>
      <t>[HP]password-control aging 60</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</si>
  <si>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HP FlexFabric Switch does not limit the lifetime of passwords and force users to change their passwords, there is the risk that the passwords could be compromised. </t>
    </r>
    <r>
      <rPr>
        <sz val="11"/>
        <color rgb="FF000000"/>
        <rFont val="Calibri"/>
      </rPr>
      <t xml:space="preserve">
</t>
    </r>
    <r>
      <rPr>
        <sz val="11"/>
        <color rgb="FF000000"/>
        <rFont val="Calibri"/>
      </rPr>
      <t>This requirement does not include emergency administration accounts which are meant for access to the HP FlexFabric Switch in case of failure. These accounts are not required to have maximum password lifetime restrictions.</t>
    </r>
  </si>
  <si>
    <r>
      <rPr>
        <sz val="11"/>
        <color rgb="FF000000"/>
        <rFont val="Calibri"/>
      </rPr>
      <t xml:space="preserve">Determine if the HP FlexFabric Switch enforces a 60-day maximum password lifetime.  </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 xml:space="preserve"> Password control:                    Enabled</t>
    </r>
    <r>
      <rPr>
        <sz val="11"/>
        <color rgb="FF000000"/>
        <rFont val="Calibri"/>
      </rPr>
      <t xml:space="preserve">
</t>
    </r>
    <r>
      <rPr>
        <sz val="11"/>
        <color rgb="FF000000"/>
        <rFont val="Calibri"/>
      </rPr>
      <t xml:space="preserve"> Password aging:                      Enabled (60 days)</t>
    </r>
    <r>
      <rPr>
        <sz val="11"/>
        <color rgb="FF000000"/>
        <rFont val="Calibri"/>
      </rPr>
      <t xml:space="preserve">
</t>
    </r>
    <r>
      <rPr>
        <sz val="11"/>
        <color rgb="FF000000"/>
        <rFont val="Calibri"/>
      </rPr>
      <t>If the HP FlexFabric Switch does not have password control enabled and does not enforce a 60-day maximum password lifetime, this is a finding.</t>
    </r>
  </si>
  <si>
    <t>V-230170</t>
  </si>
  <si>
    <r>
      <rPr>
        <sz val="11"/>
        <rFont val="Calibri"/>
      </rPr>
      <t>The HP FlexFabric Switch, when utilizing PKI-based authentication, must validate certificates by constructing a certification path (which includes status information) to an accepted trust anchor.</t>
    </r>
  </si>
  <si>
    <r>
      <rPr>
        <sz val="11"/>
        <color rgb="FF000000"/>
        <rFont val="Calibri"/>
      </rPr>
      <t>Configure the HP FlexFabric Switch to validate certificates by constructing a certification path to an accepted trust anchor when utilizing PKI-based authentication.</t>
    </r>
    <r>
      <rPr>
        <sz val="11"/>
        <color rgb="FF000000"/>
        <rFont val="Calibri"/>
      </rPr>
      <t xml:space="preserve">
</t>
    </r>
    <r>
      <rPr>
        <sz val="11"/>
        <color rgb="FF000000"/>
        <rFont val="Calibri"/>
      </rPr>
      <t>Configure PKI entity:</t>
    </r>
    <r>
      <rPr>
        <sz val="11"/>
        <color rgb="FF000000"/>
        <rFont val="Calibri"/>
      </rPr>
      <t xml:space="preserve">
</t>
    </r>
    <r>
      <rPr>
        <sz val="11"/>
        <color rgb="FF000000"/>
        <rFont val="Calibri"/>
      </rPr>
      <t>[HP] pki entity HP</t>
    </r>
    <r>
      <rPr>
        <sz val="11"/>
        <color rgb="FF000000"/>
        <rFont val="Calibri"/>
      </rPr>
      <t xml:space="preserve">
</t>
    </r>
    <r>
      <rPr>
        <sz val="11"/>
        <color rgb="FF000000"/>
        <rFont val="Calibri"/>
      </rPr>
      <t>[HP-pki-entity-HP] common-name HP</t>
    </r>
    <r>
      <rPr>
        <sz val="11"/>
        <color rgb="FF000000"/>
        <rFont val="Calibri"/>
      </rPr>
      <t xml:space="preserve">
</t>
    </r>
    <r>
      <rPr>
        <sz val="11"/>
        <color rgb="FF000000"/>
        <rFont val="Calibri"/>
      </rPr>
      <t>[HP-pki-entity-HP] country US</t>
    </r>
    <r>
      <rPr>
        <sz val="11"/>
        <color rgb="FF000000"/>
        <rFont val="Calibri"/>
      </rPr>
      <t xml:space="preserve">
</t>
    </r>
    <r>
      <rPr>
        <sz val="11"/>
        <color rgb="FF000000"/>
        <rFont val="Calibri"/>
      </rPr>
      <t>[HP-pki-entity-HP] locality Littleton</t>
    </r>
    <r>
      <rPr>
        <sz val="11"/>
        <color rgb="FF000000"/>
        <rFont val="Calibri"/>
      </rPr>
      <t xml:space="preserve">
</t>
    </r>
    <r>
      <rPr>
        <sz val="11"/>
        <color rgb="FF000000"/>
        <rFont val="Calibri"/>
      </rPr>
      <t>[HP-pki-entity-HP] organization-unit STG</t>
    </r>
    <r>
      <rPr>
        <sz val="11"/>
        <color rgb="FF000000"/>
        <rFont val="Calibri"/>
      </rPr>
      <t xml:space="preserve">
</t>
    </r>
    <r>
      <rPr>
        <sz val="11"/>
        <color rgb="FF000000"/>
        <rFont val="Calibri"/>
      </rPr>
      <t>[HP-pki-entity-HP] organization HP</t>
    </r>
    <r>
      <rPr>
        <sz val="11"/>
        <color rgb="FF000000"/>
        <rFont val="Calibri"/>
      </rPr>
      <t xml:space="preserve">
</t>
    </r>
    <r>
      <rPr>
        <sz val="11"/>
        <color rgb="FF000000"/>
        <rFont val="Calibri"/>
      </rPr>
      <t>[HP-pki-entity-HP] state MA</t>
    </r>
    <r>
      <rPr>
        <sz val="11"/>
        <color rgb="FF000000"/>
        <rFont val="Calibri"/>
      </rPr>
      <t xml:space="preserve">
</t>
    </r>
    <r>
      <rPr>
        <sz val="11"/>
        <color rgb="FF000000"/>
        <rFont val="Calibri"/>
      </rPr>
      <t>[HP-pki-entity-HP] ip 15.252.76.101</t>
    </r>
    <r>
      <rPr>
        <sz val="11"/>
        <color rgb="FF000000"/>
        <rFont val="Calibri"/>
      </rPr>
      <t xml:space="preserve">
</t>
    </r>
    <r>
      <rPr>
        <sz val="11"/>
        <color rgb="FF000000"/>
        <rFont val="Calibri"/>
      </rPr>
      <t>[HP-pki-entity-HP] quit</t>
    </r>
    <r>
      <rPr>
        <sz val="11"/>
        <color rgb="FF000000"/>
        <rFont val="Calibri"/>
      </rPr>
      <t xml:space="preserve">
</t>
    </r>
    <r>
      <rPr>
        <sz val="11"/>
        <color rgb="FF000000"/>
        <rFont val="Calibri"/>
      </rPr>
      <t>Configure PKI domain:</t>
    </r>
    <r>
      <rPr>
        <sz val="11"/>
        <color rgb="FF000000"/>
        <rFont val="Calibri"/>
      </rPr>
      <t xml:space="preserve">
</t>
    </r>
    <r>
      <rPr>
        <sz val="11"/>
        <color rgb="FF000000"/>
        <rFont val="Calibri"/>
      </rPr>
      <t>[HP] pki domain HP</t>
    </r>
    <r>
      <rPr>
        <sz val="11"/>
        <color rgb="FF000000"/>
        <rFont val="Calibri"/>
      </rPr>
      <t xml:space="preserve">
</t>
    </r>
    <r>
      <rPr>
        <sz val="11"/>
        <color rgb="FF000000"/>
        <rFont val="Calibri"/>
      </rPr>
      <t>[HP-pki-domain-HP] certificate request entity HP</t>
    </r>
    <r>
      <rPr>
        <sz val="11"/>
        <color rgb="FF000000"/>
        <rFont val="Calibri"/>
      </rPr>
      <t xml:space="preserve">
</t>
    </r>
    <r>
      <rPr>
        <sz val="11"/>
        <color rgb="FF000000"/>
        <rFont val="Calibri"/>
      </rPr>
      <t>[HP-pki-domain-HP] public-key rsa general name hostkey</t>
    </r>
    <r>
      <rPr>
        <sz val="11"/>
        <color rgb="FF000000"/>
        <rFont val="Calibri"/>
      </rPr>
      <t xml:space="preserve">
</t>
    </r>
    <r>
      <rPr>
        <sz val="11"/>
        <color rgb="FF000000"/>
        <rFont val="Calibri"/>
      </rPr>
      <t>[HP-pki-domain-HP] source ip 15.252.76.101</t>
    </r>
    <r>
      <rPr>
        <sz val="11"/>
        <color rgb="FF000000"/>
        <rFont val="Calibri"/>
      </rPr>
      <t xml:space="preserve">
</t>
    </r>
    <r>
      <rPr>
        <sz val="11"/>
        <color rgb="FF000000"/>
        <rFont val="Calibri"/>
      </rPr>
      <t>[HP-pki-domain-HP] undo crl check enable</t>
    </r>
    <r>
      <rPr>
        <sz val="11"/>
        <color rgb="FF000000"/>
        <rFont val="Calibri"/>
      </rPr>
      <t xml:space="preserve">
</t>
    </r>
    <r>
      <rPr>
        <sz val="11"/>
        <color rgb="FF000000"/>
        <rFont val="Calibri"/>
      </rPr>
      <t>[HP-pki-domain-HP] quit</t>
    </r>
    <r>
      <rPr>
        <sz val="11"/>
        <color rgb="FF000000"/>
        <rFont val="Calibri"/>
      </rPr>
      <t xml:space="preserve">
</t>
    </r>
    <r>
      <rPr>
        <sz val="11"/>
        <color rgb="FF000000"/>
        <rFont val="Calibri"/>
      </rPr>
      <t>Submit certificate request on the switch:</t>
    </r>
    <r>
      <rPr>
        <sz val="11"/>
        <color rgb="FF000000"/>
        <rFont val="Calibri"/>
      </rPr>
      <t xml:space="preserve">
</t>
    </r>
    <r>
      <rPr>
        <sz val="11"/>
        <color rgb="FF000000"/>
        <rFont val="Calibri"/>
      </rPr>
      <t>[HP] pki request-certificate domain HP pkcs10</t>
    </r>
    <r>
      <rPr>
        <sz val="11"/>
        <color rgb="FF000000"/>
        <rFont val="Calibri"/>
      </rPr>
      <t xml:space="preserve">
</t>
    </r>
    <r>
      <rPr>
        <sz val="11"/>
        <color rgb="FF000000"/>
        <rFont val="Calibri"/>
      </rPr>
      <t>Transfer and import downloaded CA and user certificates to the switch:</t>
    </r>
    <r>
      <rPr>
        <sz val="11"/>
        <color rgb="FF000000"/>
        <rFont val="Calibri"/>
      </rPr>
      <t xml:space="preserve">
</t>
    </r>
    <r>
      <rPr>
        <sz val="11"/>
        <color rgb="FF000000"/>
        <rFont val="Calibri"/>
      </rPr>
      <t>[HP] pki import domain jitc pem ca filename rae-root-ca.cer</t>
    </r>
    <r>
      <rPr>
        <sz val="11"/>
        <color rgb="FF000000"/>
        <rFont val="Calibri"/>
      </rPr>
      <t xml:space="preserve">
</t>
    </r>
    <r>
      <rPr>
        <sz val="11"/>
        <color rgb="FF000000"/>
        <rFont val="Calibri"/>
      </rPr>
      <t>[HP] pki import domain jitc pem local filename HP.cer</t>
    </r>
    <r>
      <rPr>
        <sz val="11"/>
        <color rgb="FF000000"/>
        <rFont val="Calibri"/>
      </rPr>
      <t xml:space="preserve">
</t>
    </r>
    <r>
      <rPr>
        <sz val="11"/>
        <color rgb="FF000000"/>
        <rFont val="Calibri"/>
      </rPr>
      <t>Configure a local user:</t>
    </r>
    <r>
      <rPr>
        <sz val="11"/>
        <color rgb="FF000000"/>
        <rFont val="Calibri"/>
      </rPr>
      <t xml:space="preserve">
</t>
    </r>
    <r>
      <rPr>
        <sz val="11"/>
        <color rgb="FF000000"/>
        <rFont val="Calibri"/>
      </rPr>
      <t>[HP] local-user pkiuser</t>
    </r>
    <r>
      <rPr>
        <sz val="11"/>
        <color rgb="FF000000"/>
        <rFont val="Calibri"/>
      </rPr>
      <t xml:space="preserve">
</t>
    </r>
    <r>
      <rPr>
        <sz val="11"/>
        <color rgb="FF000000"/>
        <rFont val="Calibri"/>
      </rPr>
      <t>[HP-luser-pkiuser] service-type ssh</t>
    </r>
    <r>
      <rPr>
        <sz val="11"/>
        <color rgb="FF000000"/>
        <rFont val="Calibri"/>
      </rPr>
      <t xml:space="preserve">
</t>
    </r>
    <r>
      <rPr>
        <sz val="11"/>
        <color rgb="FF000000"/>
        <rFont val="Calibri"/>
      </rPr>
      <t>[HP-luser-pkiuser] authorization-attribute user-role network-admin</t>
    </r>
    <r>
      <rPr>
        <sz val="11"/>
        <color rgb="FF000000"/>
        <rFont val="Calibri"/>
      </rPr>
      <t xml:space="preserve">
</t>
    </r>
    <r>
      <rPr>
        <sz val="11"/>
        <color rgb="FF000000"/>
        <rFont val="Calibri"/>
      </rPr>
      <t>[HP-luser-pkiuser] password</t>
    </r>
    <r>
      <rPr>
        <sz val="11"/>
        <color rgb="FF000000"/>
        <rFont val="Calibri"/>
      </rPr>
      <t xml:space="preserve">
</t>
    </r>
    <r>
      <rPr>
        <sz val="11"/>
        <color rgb="FF000000"/>
        <rFont val="Calibri"/>
      </rPr>
      <t>Set this user as an SSH user and set authentication type to password-public key and assign pki domain:</t>
    </r>
    <r>
      <rPr>
        <sz val="11"/>
        <color rgb="FF000000"/>
        <rFont val="Calibri"/>
      </rPr>
      <t xml:space="preserve">
</t>
    </r>
    <r>
      <rPr>
        <sz val="11"/>
        <color rgb="FF000000"/>
        <rFont val="Calibri"/>
      </rPr>
      <t>[HP] ssh user pkiuser service-type all authentication-type password-publickey assign pki-domain hp</t>
    </r>
    <r>
      <rPr>
        <sz val="11"/>
        <color rgb="FF000000"/>
        <rFont val="Calibri"/>
      </rPr>
      <t xml:space="preserve">
</t>
    </r>
    <r>
      <rPr>
        <sz val="11"/>
        <color rgb="FF000000"/>
        <rFont val="Calibri"/>
      </rPr>
      <t>Note: Configuration required on the server side is not covered here.</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</si>
  <si>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</si>
  <si>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If PKI-based authentication is being used, determine if the HP FlexFabric Switch validates certificates by constructing a certification path to an accepted trust anchor.</t>
    </r>
    <r>
      <rPr>
        <sz val="11"/>
        <color rgb="FF000000"/>
        <rFont val="Calibri"/>
      </rPr>
      <t xml:space="preserve">
</t>
    </r>
    <r>
      <rPr>
        <sz val="11"/>
        <color rgb="FF000000"/>
        <rFont val="Calibri"/>
      </rPr>
      <t>[HP] display pki certificate domain HP local</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 xml:space="preserve">    Data:</t>
    </r>
    <r>
      <rPr>
        <sz val="11"/>
        <color rgb="FF000000"/>
        <rFont val="Calibri"/>
      </rPr>
      <t xml:space="preserve">
</t>
    </r>
    <r>
      <rPr>
        <sz val="11"/>
        <color rgb="FF000000"/>
        <rFont val="Calibri"/>
      </rPr>
      <t xml:space="preserve">        Version: 3 (0x2)</t>
    </r>
    <r>
      <rPr>
        <sz val="11"/>
        <color rgb="FF000000"/>
        <rFont val="Calibri"/>
      </rPr>
      <t xml:space="preserve">
</t>
    </r>
    <r>
      <rPr>
        <sz val="11"/>
        <color rgb="FF000000"/>
        <rFont val="Calibri"/>
      </rPr>
      <t xml:space="preserve">        Serial Number:</t>
    </r>
    <r>
      <rPr>
        <sz val="11"/>
        <color rgb="FF000000"/>
        <rFont val="Calibri"/>
      </rPr>
      <t xml:space="preserve">
</t>
    </r>
    <r>
      <rPr>
        <sz val="11"/>
        <color rgb="FF000000"/>
        <rFont val="Calibri"/>
      </rPr>
      <t xml:space="preserve">            3e:7b:9b:bb:00:00:00:00:00:28</t>
    </r>
    <r>
      <rPr>
        <sz val="11"/>
        <color rgb="FF000000"/>
        <rFont val="Calibri"/>
      </rPr>
      <t xml:space="preserve">
</t>
    </r>
    <r>
      <rPr>
        <sz val="11"/>
        <color rgb="FF000000"/>
        <rFont val="Calibri"/>
      </rPr>
      <t xml:space="preserve">        Signature Algorithm: sha1WithRSAEncryption</t>
    </r>
    <r>
      <rPr>
        <sz val="11"/>
        <color rgb="FF000000"/>
        <rFont val="Calibri"/>
      </rPr>
      <t xml:space="preserve">
</t>
    </r>
    <r>
      <rPr>
        <sz val="11"/>
        <color rgb="FF000000"/>
        <rFont val="Calibri"/>
      </rPr>
      <t xml:space="preserve">        Issuer: DC=local, DC=rae-domain, CN=rae-domain-WIN2008-RAE-CA</t>
    </r>
    <r>
      <rPr>
        <sz val="11"/>
        <color rgb="FF000000"/>
        <rFont val="Calibri"/>
      </rPr>
      <t xml:space="preserve">
</t>
    </r>
    <r>
      <rPr>
        <sz val="11"/>
        <color rgb="FF000000"/>
        <rFont val="Calibri"/>
      </rPr>
      <t xml:space="preserve">        Validity</t>
    </r>
    <r>
      <rPr>
        <sz val="11"/>
        <color rgb="FF000000"/>
        <rFont val="Calibri"/>
      </rPr>
      <t xml:space="preserve">
</t>
    </r>
    <r>
      <rPr>
        <sz val="11"/>
        <color rgb="FF000000"/>
        <rFont val="Calibri"/>
      </rPr>
      <t xml:space="preserve">            Not Before: Apr 23 18:19:27 2015 GMT</t>
    </r>
    <r>
      <rPr>
        <sz val="11"/>
        <color rgb="FF000000"/>
        <rFont val="Calibri"/>
      </rPr>
      <t xml:space="preserve">
</t>
    </r>
    <r>
      <rPr>
        <sz val="11"/>
        <color rgb="FF000000"/>
        <rFont val="Calibri"/>
      </rPr>
      <t xml:space="preserve">            Not After : Apr 22 18:19:27 2016 GMT</t>
    </r>
    <r>
      <rPr>
        <sz val="11"/>
        <color rgb="FF000000"/>
        <rFont val="Calibri"/>
      </rPr>
      <t xml:space="preserve">
</t>
    </r>
    <r>
      <rPr>
        <sz val="11"/>
        <color rgb="FF000000"/>
        <rFont val="Calibri"/>
      </rPr>
      <t xml:space="preserve">        Subject: unstructuredAddress=15.252.76.101, C=US, ST=MA, L=Littleton, O=HP, OU=STG, CN=12508</t>
    </r>
    <r>
      <rPr>
        <sz val="11"/>
        <color rgb="FF000000"/>
        <rFont val="Calibri"/>
      </rPr>
      <t xml:space="preserve">
</t>
    </r>
    <r>
      <rPr>
        <sz val="11"/>
        <color rgb="FF000000"/>
        <rFont val="Calibri"/>
      </rPr>
      <t xml:space="preserve">        Subject Public Key Info:</t>
    </r>
    <r>
      <rPr>
        <sz val="11"/>
        <color rgb="FF000000"/>
        <rFont val="Calibri"/>
      </rPr>
      <t xml:space="preserve">
</t>
    </r>
    <r>
      <rPr>
        <sz val="11"/>
        <color rgb="FF000000"/>
        <rFont val="Calibri"/>
      </rPr>
      <t xml:space="preserve">            Public Key Algorithm: rsaEncryption</t>
    </r>
    <r>
      <rPr>
        <sz val="11"/>
        <color rgb="FF000000"/>
        <rFont val="Calibri"/>
      </rPr>
      <t xml:space="preserve">
</t>
    </r>
    <r>
      <rPr>
        <sz val="11"/>
        <color rgb="FF000000"/>
        <rFont val="Calibri"/>
      </rPr>
      <t xml:space="preserve">                Public-Key: (2048 bit)</t>
    </r>
    <r>
      <rPr>
        <sz val="11"/>
        <color rgb="FF000000"/>
        <rFont val="Calibri"/>
      </rPr>
      <t xml:space="preserve">
</t>
    </r>
    <r>
      <rPr>
        <sz val="11"/>
        <color rgb="FF000000"/>
        <rFont val="Calibri"/>
      </rPr>
      <t xml:space="preserve">                Modulus:</t>
    </r>
    <r>
      <rPr>
        <sz val="11"/>
        <color rgb="FF000000"/>
        <rFont val="Calibri"/>
      </rPr>
      <t xml:space="preserve">
</t>
    </r>
    <r>
      <rPr>
        <sz val="11"/>
        <color rgb="FF000000"/>
        <rFont val="Calibri"/>
      </rPr>
      <t xml:space="preserve">                    00:e1:13:04:10:94:4a:a9:f7:6b:42:bb:64:13:4a:</t>
    </r>
    <r>
      <rPr>
        <sz val="11"/>
        <color rgb="FF000000"/>
        <rFont val="Calibri"/>
      </rPr>
      <t xml:space="preserve">
</t>
    </r>
    <r>
      <rPr>
        <sz val="11"/>
        <color rgb="FF000000"/>
        <rFont val="Calibri"/>
      </rPr>
      <t xml:space="preserve">                    eb:10:48:60:61:a5:e7:d6:13:95:2d:69:b0:79:ae:</t>
    </r>
    <r>
      <rPr>
        <sz val="11"/>
        <color rgb="FF000000"/>
        <rFont val="Calibri"/>
      </rPr>
      <t xml:space="preserve">
</t>
    </r>
    <r>
      <rPr>
        <sz val="11"/>
        <color rgb="FF000000"/>
        <rFont val="Calibri"/>
      </rPr>
      <t xml:space="preserve">                    df:be:e3:a2:5d:7d:be:3b:97:b9:2c:99:05:37:ea:</t>
    </r>
    <r>
      <rPr>
        <sz val="11"/>
        <color rgb="FF000000"/>
        <rFont val="Calibri"/>
      </rPr>
      <t xml:space="preserve">
</t>
    </r>
    <r>
      <rPr>
        <sz val="11"/>
        <color rgb="FF000000"/>
        <rFont val="Calibri"/>
      </rPr>
      <t xml:space="preserve">                    bf:a9:95:49:e7:08:50:14:68:fc:1d:16:83:f9:ea:</t>
    </r>
    <r>
      <rPr>
        <sz val="11"/>
        <color rgb="FF000000"/>
        <rFont val="Calibri"/>
      </rPr>
      <t xml:space="preserve">
</t>
    </r>
    <r>
      <rPr>
        <sz val="11"/>
        <color rgb="FF000000"/>
        <rFont val="Calibri"/>
      </rPr>
      <t xml:space="preserve">                    66:cc:8a:8f:f9:9c:28:dc:66:7a:80:0c:53:5e:cc:</t>
    </r>
    <r>
      <rPr>
        <sz val="11"/>
        <color rgb="FF000000"/>
        <rFont val="Calibri"/>
      </rPr>
      <t xml:space="preserve">
</t>
    </r>
    <r>
      <rPr>
        <sz val="11"/>
        <color rgb="FF000000"/>
        <rFont val="Calibri"/>
      </rPr>
      <t xml:space="preserve">                    a2:ee:4a:c3:4f:fb:6f:81:00:6c:4f:5d:72:e7:34:</t>
    </r>
    <r>
      <rPr>
        <sz val="11"/>
        <color rgb="FF000000"/>
        <rFont val="Calibri"/>
      </rPr>
      <t xml:space="preserve">
</t>
    </r>
    <r>
      <rPr>
        <sz val="11"/>
        <color rgb="FF000000"/>
        <rFont val="Calibri"/>
      </rPr>
      <t xml:space="preserve">                    dc:4c:06:18:97:7d:da:45:b5:f1:2b:7e:71:c7:62:</t>
    </r>
    <r>
      <rPr>
        <sz val="11"/>
        <color rgb="FF000000"/>
        <rFont val="Calibri"/>
      </rPr>
      <t xml:space="preserve">
</t>
    </r>
    <r>
      <rPr>
        <sz val="11"/>
        <color rgb="FF000000"/>
        <rFont val="Calibri"/>
      </rPr>
      <t xml:space="preserve">                    b3:59:fe:b9:6d:62:19:43:fd:73:93:fc:f5:ed:5e:</t>
    </r>
    <r>
      <rPr>
        <sz val="11"/>
        <color rgb="FF000000"/>
        <rFont val="Calibri"/>
      </rPr>
      <t xml:space="preserve">
</t>
    </r>
    <r>
      <rPr>
        <sz val="11"/>
        <color rgb="FF000000"/>
        <rFont val="Calibri"/>
      </rPr>
      <t xml:space="preserve">                    08:db:76:e7:66:26:cb:17:fd:69:a5:f5:b9:7e:e9:</t>
    </r>
    <r>
      <rPr>
        <sz val="11"/>
        <color rgb="FF000000"/>
        <rFont val="Calibri"/>
      </rPr>
      <t xml:space="preserve">
</t>
    </r>
    <r>
      <rPr>
        <sz val="11"/>
        <color rgb="FF000000"/>
        <rFont val="Calibri"/>
      </rPr>
      <t xml:space="preserve">                    9b:b4:91:30:d1:1a:1b:89:a3:ed:07:99:59:33:1e:</t>
    </r>
    <r>
      <rPr>
        <sz val="11"/>
        <color rgb="FF000000"/>
        <rFont val="Calibri"/>
      </rPr>
      <t xml:space="preserve">
</t>
    </r>
    <r>
      <rPr>
        <sz val="11"/>
        <color rgb="FF000000"/>
        <rFont val="Calibri"/>
      </rPr>
      <t xml:space="preserve">                    de:4d:96:34:67:8c:b2:20:4d:5f:ec:19:49:33:d6:</t>
    </r>
    <r>
      <rPr>
        <sz val="11"/>
        <color rgb="FF000000"/>
        <rFont val="Calibri"/>
      </rPr>
      <t xml:space="preserve">
</t>
    </r>
    <r>
      <rPr>
        <sz val="11"/>
        <color rgb="FF000000"/>
        <rFont val="Calibri"/>
      </rPr>
      <t xml:space="preserve">                    14:57:03:a5:90:9c:a7:6a:31:3f:37:c3:29:5b:0a:</t>
    </r>
    <r>
      <rPr>
        <sz val="11"/>
        <color rgb="FF000000"/>
        <rFont val="Calibri"/>
      </rPr>
      <t xml:space="preserve">
</t>
    </r>
    <r>
      <rPr>
        <sz val="11"/>
        <color rgb="FF000000"/>
        <rFont val="Calibri"/>
      </rPr>
      <t xml:space="preserve">                    db:24:2c:83:7d:e9:cb:c3:70:55:24:36:f5:c5:3f:</t>
    </r>
    <r>
      <rPr>
        <sz val="11"/>
        <color rgb="FF000000"/>
        <rFont val="Calibri"/>
      </rPr>
      <t xml:space="preserve">
</t>
    </r>
    <r>
      <rPr>
        <sz val="11"/>
        <color rgb="FF000000"/>
        <rFont val="Calibri"/>
      </rPr>
      <t xml:space="preserve">                    f5:4e:f5:87:05:99:2d:4a:59:6f:d9:2e:2d:90:c7:</t>
    </r>
    <r>
      <rPr>
        <sz val="11"/>
        <color rgb="FF000000"/>
        <rFont val="Calibri"/>
      </rPr>
      <t xml:space="preserve">
</t>
    </r>
    <r>
      <rPr>
        <sz val="11"/>
        <color rgb="FF000000"/>
        <rFont val="Calibri"/>
      </rPr>
      <t xml:space="preserve">                    fa:43:59:86:50:ee:e0:fc:2a:f9:bc:52:8c:39:d0:</t>
    </r>
    <r>
      <rPr>
        <sz val="11"/>
        <color rgb="FF000000"/>
        <rFont val="Calibri"/>
      </rPr>
      <t xml:space="preserve">
</t>
    </r>
    <r>
      <rPr>
        <sz val="11"/>
        <color rgb="FF000000"/>
        <rFont val="Calibri"/>
      </rPr>
      <t xml:space="preserve">                    05:3f:85:5c:5e:6b:5f:95:31:7b:e7:1e:b7:b5:af:</t>
    </r>
    <r>
      <rPr>
        <sz val="11"/>
        <color rgb="FF000000"/>
        <rFont val="Calibri"/>
      </rPr>
      <t xml:space="preserve">
</t>
    </r>
    <r>
      <rPr>
        <sz val="11"/>
        <color rgb="FF000000"/>
        <rFont val="Calibri"/>
      </rPr>
      <t xml:space="preserve">                    08:0d:34:8f:a0:07:4a:5a:32:eb:e7:39:5f:0e:9a:</t>
    </r>
    <r>
      <rPr>
        <sz val="11"/>
        <color rgb="FF000000"/>
        <rFont val="Calibri"/>
      </rPr>
      <t xml:space="preserve">
</t>
    </r>
    <r>
      <rPr>
        <sz val="11"/>
        <color rgb="FF000000"/>
        <rFont val="Calibri"/>
      </rPr>
      <t xml:space="preserve">                    f5:01</t>
    </r>
    <r>
      <rPr>
        <sz val="11"/>
        <color rgb="FF000000"/>
        <rFont val="Calibri"/>
      </rPr>
      <t xml:space="preserve">
</t>
    </r>
    <r>
      <rPr>
        <sz val="11"/>
        <color rgb="FF000000"/>
        <rFont val="Calibri"/>
      </rPr>
      <t xml:space="preserve">                Exponent: 65537 (0x10001)</t>
    </r>
    <r>
      <rPr>
        <sz val="11"/>
        <color rgb="FF000000"/>
        <rFont val="Calibri"/>
      </rPr>
      <t xml:space="preserve">
</t>
    </r>
    <r>
      <rPr>
        <sz val="11"/>
        <color rgb="FF000000"/>
        <rFont val="Calibri"/>
      </rPr>
      <t xml:space="preserve">        X509v3 extensions:</t>
    </r>
    <r>
      <rPr>
        <sz val="11"/>
        <color rgb="FF000000"/>
        <rFont val="Calibri"/>
      </rPr>
      <t xml:space="preserve">
</t>
    </r>
    <r>
      <rPr>
        <sz val="11"/>
        <color rgb="FF000000"/>
        <rFont val="Calibri"/>
      </rPr>
      <t xml:space="preserve">            X509v3 Key Usage: critical</t>
    </r>
    <r>
      <rPr>
        <sz val="11"/>
        <color rgb="FF000000"/>
        <rFont val="Calibri"/>
      </rPr>
      <t xml:space="preserve">
</t>
    </r>
    <r>
      <rPr>
        <sz val="11"/>
        <color rgb="FF000000"/>
        <rFont val="Calibri"/>
      </rPr>
      <t xml:space="preserve">                Digital Signature</t>
    </r>
    <r>
      <rPr>
        <sz val="11"/>
        <color rgb="FF000000"/>
        <rFont val="Calibri"/>
      </rPr>
      <t xml:space="preserve">
</t>
    </r>
    <r>
      <rPr>
        <sz val="11"/>
        <color rgb="FF000000"/>
        <rFont val="Calibri"/>
      </rPr>
      <t xml:space="preserve">            X509v3 Subject Alternative Name:</t>
    </r>
    <r>
      <rPr>
        <sz val="11"/>
        <color rgb="FF000000"/>
        <rFont val="Calibri"/>
      </rPr>
      <t xml:space="preserve">
</t>
    </r>
    <r>
      <rPr>
        <sz val="11"/>
        <color rgb="FF000000"/>
        <rFont val="Calibri"/>
      </rPr>
      <t xml:space="preserve">                IP Address:15.252.76.101</t>
    </r>
    <r>
      <rPr>
        <sz val="11"/>
        <color rgb="FF000000"/>
        <rFont val="Calibri"/>
      </rPr>
      <t xml:space="preserve">
</t>
    </r>
    <r>
      <rPr>
        <sz val="11"/>
        <color rgb="FF000000"/>
        <rFont val="Calibri"/>
      </rPr>
      <t xml:space="preserve">            X509v3 Subject Key Identifier:</t>
    </r>
    <r>
      <rPr>
        <sz val="11"/>
        <color rgb="FF000000"/>
        <rFont val="Calibri"/>
      </rPr>
      <t xml:space="preserve">
</t>
    </r>
    <r>
      <rPr>
        <sz val="11"/>
        <color rgb="FF000000"/>
        <rFont val="Calibri"/>
      </rPr>
      <t xml:space="preserve">                A7:B8:9F:0D:07:A9:31:91:ED:90:5C:F6:BF:6C:E0:7D:58:74:AB:08</t>
    </r>
    <r>
      <rPr>
        <sz val="11"/>
        <color rgb="FF000000"/>
        <rFont val="Calibri"/>
      </rPr>
      <t xml:space="preserve">
</t>
    </r>
    <r>
      <rPr>
        <sz val="11"/>
        <color rgb="FF000000"/>
        <rFont val="Calibri"/>
      </rPr>
      <t xml:space="preserve">            X509v3 Authority Key Identifier:</t>
    </r>
    <r>
      <rPr>
        <sz val="11"/>
        <color rgb="FF000000"/>
        <rFont val="Calibri"/>
      </rPr>
      <t xml:space="preserve">
</t>
    </r>
    <r>
      <rPr>
        <sz val="11"/>
        <color rgb="FF000000"/>
        <rFont val="Calibri"/>
      </rPr>
      <t xml:space="preserve">                keyid:07:8D:A0:CF:CB:47:DB:E3:BE:E9:F6:18:21:F6:19:05:B8:34:26:3E</t>
    </r>
    <r>
      <rPr>
        <sz val="11"/>
        <color rgb="FF000000"/>
        <rFont val="Calibri"/>
      </rPr>
      <t xml:space="preserve">
</t>
    </r>
    <r>
      <rPr>
        <sz val="11"/>
        <color rgb="FF000000"/>
        <rFont val="Calibri"/>
      </rPr>
      <t xml:space="preserve">            X509v3 CRL Distribution Points:</t>
    </r>
    <r>
      <rPr>
        <sz val="11"/>
        <color rgb="FF000000"/>
        <rFont val="Calibri"/>
      </rPr>
      <t xml:space="preserve">
</t>
    </r>
    <r>
      <rPr>
        <sz val="11"/>
        <color rgb="FF000000"/>
        <rFont val="Calibri"/>
      </rPr>
      <t xml:space="preserve">                Full Name:</t>
    </r>
    <r>
      <rPr>
        <sz val="11"/>
        <color rgb="FF000000"/>
        <rFont val="Calibri"/>
      </rPr>
      <t xml:space="preserve">
</t>
    </r>
    <r>
      <rPr>
        <sz val="11"/>
        <color rgb="FF000000"/>
        <rFont val="Calibri"/>
      </rPr>
      <t xml:space="preserve">                  URI:ldap:///CN=rae-domain-WIN2008-RAE-CA,CN=WIN2008-RAE,CN=CDP,CN=Public%20Key%20Services,CN=Services,CN=Configuration,DC=rae-domain,DC=local?certificateRevocationList?base?objectClass=cRLDistributionPoint</t>
    </r>
    <r>
      <rPr>
        <sz val="11"/>
        <color rgb="FF000000"/>
        <rFont val="Calibri"/>
      </rPr>
      <t xml:space="preserve">
</t>
    </r>
    <r>
      <rPr>
        <sz val="11"/>
        <color rgb="FF000000"/>
        <rFont val="Calibri"/>
      </rPr>
      <t xml:space="preserve">            Authority Information Access:</t>
    </r>
    <r>
      <rPr>
        <sz val="11"/>
        <color rgb="FF000000"/>
        <rFont val="Calibri"/>
      </rPr>
      <t xml:space="preserve">
</t>
    </r>
    <r>
      <rPr>
        <sz val="11"/>
        <color rgb="FF000000"/>
        <rFont val="Calibri"/>
      </rPr>
      <t xml:space="preserve">                CA Issuers - URI:ldap:///CN=rae-domain-WIN2008-RAE-CA,CN=AIA,CN=Public%20Key%20Services,CN=Services,CN=Configuration,DC=rae-domain,DC=local?cACertificate?base?objectClass=certificationAuthority</t>
    </r>
    <r>
      <rPr>
        <sz val="11"/>
        <color rgb="FF000000"/>
        <rFont val="Calibri"/>
      </rPr>
      <t xml:space="preserve">
</t>
    </r>
    <r>
      <rPr>
        <sz val="11"/>
        <color rgb="FF000000"/>
        <rFont val="Calibri"/>
      </rPr>
      <t xml:space="preserve">            1.3.6.1.4.1.311.21.7:</t>
    </r>
    <r>
      <rPr>
        <sz val="11"/>
        <color rgb="FF000000"/>
        <rFont val="Calibri"/>
      </rPr>
      <t xml:space="preserve">
</t>
    </r>
    <r>
      <rPr>
        <sz val="11"/>
        <color rgb="FF000000"/>
        <rFont val="Calibri"/>
      </rPr>
      <t xml:space="preserve">                0,.$+.....7.....E...\...</t>
    </r>
    <r>
      <rPr>
        <sz val="11"/>
        <color rgb="FF000000"/>
        <rFont val="Calibri"/>
      </rPr>
      <t xml:space="preserve">
</t>
    </r>
    <r>
      <rPr>
        <sz val="11"/>
        <color rgb="FF000000"/>
        <rFont val="Calibri"/>
      </rPr>
      <t>...0.............d...</t>
    </r>
    <r>
      <rPr>
        <sz val="11"/>
        <color rgb="FF000000"/>
        <rFont val="Calibri"/>
      </rPr>
      <t xml:space="preserve">
</t>
    </r>
    <r>
      <rPr>
        <sz val="11"/>
        <color rgb="FF000000"/>
        <rFont val="Calibri"/>
      </rPr>
      <t xml:space="preserve">            X509v3 Extended Key Usage:</t>
    </r>
    <r>
      <rPr>
        <sz val="11"/>
        <color rgb="FF000000"/>
        <rFont val="Calibri"/>
      </rPr>
      <t xml:space="preserve">
</t>
    </r>
    <r>
      <rPr>
        <sz val="11"/>
        <color rgb="FF000000"/>
        <rFont val="Calibri"/>
      </rPr>
      <t xml:space="preserve">                Code Signing</t>
    </r>
    <r>
      <rPr>
        <sz val="11"/>
        <color rgb="FF000000"/>
        <rFont val="Calibri"/>
      </rPr>
      <t xml:space="preserve">
</t>
    </r>
    <r>
      <rPr>
        <sz val="11"/>
        <color rgb="FF000000"/>
        <rFont val="Calibri"/>
      </rPr>
      <t xml:space="preserve">            1.3.6.1.4.1.311.21.10:</t>
    </r>
    <r>
      <rPr>
        <sz val="11"/>
        <color rgb="FF000000"/>
        <rFont val="Calibri"/>
      </rPr>
      <t xml:space="preserve">
</t>
    </r>
    <r>
      <rPr>
        <sz val="11"/>
        <color rgb="FF000000"/>
        <rFont val="Calibri"/>
      </rPr>
      <t xml:space="preserve">                0.0</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Signature Algorithm: sha1WithRSAEncryption</t>
    </r>
    <r>
      <rPr>
        <sz val="11"/>
        <color rgb="FF000000"/>
        <rFont val="Calibri"/>
      </rPr>
      <t xml:space="preserve">
</t>
    </r>
    <r>
      <rPr>
        <sz val="11"/>
        <color rgb="FF000000"/>
        <rFont val="Calibri"/>
      </rPr>
      <t xml:space="preserve">        0b:1f:81:59:9d:4b:bf:b7:1c:a9:45:af:9e:2d:ab:0e:d4:a9:</t>
    </r>
    <r>
      <rPr>
        <sz val="11"/>
        <color rgb="FF000000"/>
        <rFont val="Calibri"/>
      </rPr>
      <t xml:space="preserve">
</t>
    </r>
    <r>
      <rPr>
        <sz val="11"/>
        <color rgb="FF000000"/>
        <rFont val="Calibri"/>
      </rPr>
      <t xml:space="preserve">        20:3b:f7:25:36:59:72:da:c9:80:3d:66:66:ab:4f:bf:d7:b4:</t>
    </r>
    <r>
      <rPr>
        <sz val="11"/>
        <color rgb="FF000000"/>
        <rFont val="Calibri"/>
      </rPr>
      <t xml:space="preserve">
</t>
    </r>
    <r>
      <rPr>
        <sz val="11"/>
        <color rgb="FF000000"/>
        <rFont val="Calibri"/>
      </rPr>
      <t xml:space="preserve">        55:23:96:24:2e:43:2c:20:79:41:d7:ec:23:18:55:49:d7:42:</t>
    </r>
    <r>
      <rPr>
        <sz val="11"/>
        <color rgb="FF000000"/>
        <rFont val="Calibri"/>
      </rPr>
      <t xml:space="preserve">
</t>
    </r>
    <r>
      <rPr>
        <sz val="11"/>
        <color rgb="FF000000"/>
        <rFont val="Calibri"/>
      </rPr>
      <t xml:space="preserve">        36:d3:0f:1f:99:50:c7:84:94:0f:6f:b0:b7:e7:6a:e7:e7:e0:</t>
    </r>
    <r>
      <rPr>
        <sz val="11"/>
        <color rgb="FF000000"/>
        <rFont val="Calibri"/>
      </rPr>
      <t xml:space="preserve">
</t>
    </r>
    <r>
      <rPr>
        <sz val="11"/>
        <color rgb="FF000000"/>
        <rFont val="Calibri"/>
      </rPr>
      <t xml:space="preserve">        d5:b8:09:f7:3d:1e:9b:6e:9e:7a:d8:39:30:66:60:f5:05:fd:</t>
    </r>
    <r>
      <rPr>
        <sz val="11"/>
        <color rgb="FF000000"/>
        <rFont val="Calibri"/>
      </rPr>
      <t xml:space="preserve">
</t>
    </r>
    <r>
      <rPr>
        <sz val="11"/>
        <color rgb="FF000000"/>
        <rFont val="Calibri"/>
      </rPr>
      <t xml:space="preserve">        d9:68:0d:22:73:7e:91:69:8c:a3:99:2f:24:a3:9b:96:a7:37:</t>
    </r>
    <r>
      <rPr>
        <sz val="11"/>
        <color rgb="FF000000"/>
        <rFont val="Calibri"/>
      </rPr>
      <t xml:space="preserve">
</t>
    </r>
    <r>
      <rPr>
        <sz val="11"/>
        <color rgb="FF000000"/>
        <rFont val="Calibri"/>
      </rPr>
      <t xml:space="preserve">        1d:a6:42:50:6d:8f:92:bf:90:8f:2b:26:a5:26:5c:59:f1:ef:</t>
    </r>
    <r>
      <rPr>
        <sz val="11"/>
        <color rgb="FF000000"/>
        <rFont val="Calibri"/>
      </rPr>
      <t xml:space="preserve">
</t>
    </r>
    <r>
      <rPr>
        <sz val="11"/>
        <color rgb="FF000000"/>
        <rFont val="Calibri"/>
      </rPr>
      <t xml:space="preserve">        12:1f:d3:77:8e:59:58:3c:c1:1c:20:74:31:95:2b:f2:71:69:</t>
    </r>
    <r>
      <rPr>
        <sz val="11"/>
        <color rgb="FF000000"/>
        <rFont val="Calibri"/>
      </rPr>
      <t xml:space="preserve">
</t>
    </r>
    <r>
      <rPr>
        <sz val="11"/>
        <color rgb="FF000000"/>
        <rFont val="Calibri"/>
      </rPr>
      <t xml:space="preserve">        39:fd:9b:06:4e:09:08:55:bc:ce:a7:3c:4e:1a:64:ae:0e:1b:</t>
    </r>
    <r>
      <rPr>
        <sz val="11"/>
        <color rgb="FF000000"/>
        <rFont val="Calibri"/>
      </rPr>
      <t xml:space="preserve">
</t>
    </r>
    <r>
      <rPr>
        <sz val="11"/>
        <color rgb="FF000000"/>
        <rFont val="Calibri"/>
      </rPr>
      <t xml:space="preserve">        a4:61:89:17:d1:72:31:20:2f:cc:24:97:d1:dd:1c:28:98:84:</t>
    </r>
    <r>
      <rPr>
        <sz val="11"/>
        <color rgb="FF000000"/>
        <rFont val="Calibri"/>
      </rPr>
      <t xml:space="preserve">
</t>
    </r>
    <r>
      <rPr>
        <sz val="11"/>
        <color rgb="FF000000"/>
        <rFont val="Calibri"/>
      </rPr>
      <t xml:space="preserve">        00:bc:3c:0e:c4:14:dd:26:6f:20:7d:0d:82:f7:71:d2:00:ec:</t>
    </r>
    <r>
      <rPr>
        <sz val="11"/>
        <color rgb="FF000000"/>
        <rFont val="Calibri"/>
      </rPr>
      <t xml:space="preserve">
</t>
    </r>
    <r>
      <rPr>
        <sz val="11"/>
        <color rgb="FF000000"/>
        <rFont val="Calibri"/>
      </rPr>
      <t xml:space="preserve">        1c:10:2e:35:a8:cc:75:0f:76:1b:7f:f2:d4:d9:df:a5:f8:c2:</t>
    </r>
    <r>
      <rPr>
        <sz val="11"/>
        <color rgb="FF000000"/>
        <rFont val="Calibri"/>
      </rPr>
      <t xml:space="preserve">
</t>
    </r>
    <r>
      <rPr>
        <sz val="11"/>
        <color rgb="FF000000"/>
        <rFont val="Calibri"/>
      </rPr>
      <t xml:space="preserve">        75:38:4c:7c:7f:42:81:a1:36:23:a8:f3:c1:9e:f2:12:02:6f:</t>
    </r>
    <r>
      <rPr>
        <sz val="11"/>
        <color rgb="FF000000"/>
        <rFont val="Calibri"/>
      </rPr>
      <t xml:space="preserve">
</t>
    </r>
    <r>
      <rPr>
        <sz val="11"/>
        <color rgb="FF000000"/>
        <rFont val="Calibri"/>
      </rPr>
      <t xml:space="preserve">        db:3c:38:b5:0b:e4:0b:ea:f9:17:81:b2:6e:2c:34:7c:35:dc:</t>
    </r>
    <r>
      <rPr>
        <sz val="11"/>
        <color rgb="FF000000"/>
        <rFont val="Calibri"/>
      </rPr>
      <t xml:space="preserve">
</t>
    </r>
    <r>
      <rPr>
        <sz val="11"/>
        <color rgb="FF000000"/>
        <rFont val="Calibri"/>
      </rPr>
      <t xml:space="preserve">        9f:e8:b9:0d</t>
    </r>
    <r>
      <rPr>
        <sz val="11"/>
        <color rgb="FF000000"/>
        <rFont val="Calibri"/>
      </rPr>
      <t xml:space="preserve">
</t>
    </r>
    <r>
      <rPr>
        <sz val="11"/>
        <color rgb="FF000000"/>
        <rFont val="Calibri"/>
      </rPr>
      <t>If PKI-based authentication is being used and HP FlexFabric Switch does not validate certificates by constructing a certification path to an accepted trust anchor, this is a finding.</t>
    </r>
  </si>
  <si>
    <t>V-230171</t>
  </si>
  <si>
    <r>
      <rPr>
        <sz val="11"/>
        <rFont val="Calibri"/>
      </rPr>
      <t>The HP FlexFabric Switch must map the authenticated identity to the user account for PKI-based authentication.</t>
    </r>
  </si>
  <si>
    <r>
      <rPr>
        <sz val="11"/>
        <color rgb="FF000000"/>
        <rFont val="Calibri"/>
      </rPr>
      <t>Configure the HP FlexFabric Switch to map the authenticated identity to the user account for PKI-based authentication.</t>
    </r>
    <r>
      <rPr>
        <sz val="11"/>
        <color rgb="FF000000"/>
        <rFont val="Calibri"/>
      </rPr>
      <t xml:space="preserve">
</t>
    </r>
    <r>
      <rPr>
        <sz val="11"/>
        <color rgb="FF000000"/>
        <rFont val="Calibri"/>
      </rPr>
      <t>Configure PKI entity:</t>
    </r>
    <r>
      <rPr>
        <sz val="11"/>
        <color rgb="FF000000"/>
        <rFont val="Calibri"/>
      </rPr>
      <t xml:space="preserve">
</t>
    </r>
    <r>
      <rPr>
        <sz val="11"/>
        <color rgb="FF000000"/>
        <rFont val="Calibri"/>
      </rPr>
      <t>[HP] pki entity HP</t>
    </r>
    <r>
      <rPr>
        <sz val="11"/>
        <color rgb="FF000000"/>
        <rFont val="Calibri"/>
      </rPr>
      <t xml:space="preserve">
</t>
    </r>
    <r>
      <rPr>
        <sz val="11"/>
        <color rgb="FF000000"/>
        <rFont val="Calibri"/>
      </rPr>
      <t>[HP-pki-entity-HP] common-name HP</t>
    </r>
    <r>
      <rPr>
        <sz val="11"/>
        <color rgb="FF000000"/>
        <rFont val="Calibri"/>
      </rPr>
      <t xml:space="preserve">
</t>
    </r>
    <r>
      <rPr>
        <sz val="11"/>
        <color rgb="FF000000"/>
        <rFont val="Calibri"/>
      </rPr>
      <t>[HP-pki-entity-HP] country US</t>
    </r>
    <r>
      <rPr>
        <sz val="11"/>
        <color rgb="FF000000"/>
        <rFont val="Calibri"/>
      </rPr>
      <t xml:space="preserve">
</t>
    </r>
    <r>
      <rPr>
        <sz val="11"/>
        <color rgb="FF000000"/>
        <rFont val="Calibri"/>
      </rPr>
      <t>[HP-pki-entity-HP] locality Littleton</t>
    </r>
    <r>
      <rPr>
        <sz val="11"/>
        <color rgb="FF000000"/>
        <rFont val="Calibri"/>
      </rPr>
      <t xml:space="preserve">
</t>
    </r>
    <r>
      <rPr>
        <sz val="11"/>
        <color rgb="FF000000"/>
        <rFont val="Calibri"/>
      </rPr>
      <t>[HP-pki-entity-HP] organization-unit STG</t>
    </r>
    <r>
      <rPr>
        <sz val="11"/>
        <color rgb="FF000000"/>
        <rFont val="Calibri"/>
      </rPr>
      <t xml:space="preserve">
</t>
    </r>
    <r>
      <rPr>
        <sz val="11"/>
        <color rgb="FF000000"/>
        <rFont val="Calibri"/>
      </rPr>
      <t>[HP-pki-entity-HP] organization HP</t>
    </r>
    <r>
      <rPr>
        <sz val="11"/>
        <color rgb="FF000000"/>
        <rFont val="Calibri"/>
      </rPr>
      <t xml:space="preserve">
</t>
    </r>
    <r>
      <rPr>
        <sz val="11"/>
        <color rgb="FF000000"/>
        <rFont val="Calibri"/>
      </rPr>
      <t>[HP-pki-entity-HP] state MA</t>
    </r>
    <r>
      <rPr>
        <sz val="11"/>
        <color rgb="FF000000"/>
        <rFont val="Calibri"/>
      </rPr>
      <t xml:space="preserve">
</t>
    </r>
    <r>
      <rPr>
        <sz val="11"/>
        <color rgb="FF000000"/>
        <rFont val="Calibri"/>
      </rPr>
      <t>[HP-pki-entity-HP] ip 15.252.76.101</t>
    </r>
    <r>
      <rPr>
        <sz val="11"/>
        <color rgb="FF000000"/>
        <rFont val="Calibri"/>
      </rPr>
      <t xml:space="preserve">
</t>
    </r>
    <r>
      <rPr>
        <sz val="11"/>
        <color rgb="FF000000"/>
        <rFont val="Calibri"/>
      </rPr>
      <t>[HP-pki-entity-HP] quit</t>
    </r>
    <r>
      <rPr>
        <sz val="11"/>
        <color rgb="FF000000"/>
        <rFont val="Calibri"/>
      </rPr>
      <t xml:space="preserve">
</t>
    </r>
    <r>
      <rPr>
        <sz val="11"/>
        <color rgb="FF000000"/>
        <rFont val="Calibri"/>
      </rPr>
      <t>Configure PKI domain:</t>
    </r>
    <r>
      <rPr>
        <sz val="11"/>
        <color rgb="FF000000"/>
        <rFont val="Calibri"/>
      </rPr>
      <t xml:space="preserve">
</t>
    </r>
    <r>
      <rPr>
        <sz val="11"/>
        <color rgb="FF000000"/>
        <rFont val="Calibri"/>
      </rPr>
      <t>[HP] pki domain HP</t>
    </r>
    <r>
      <rPr>
        <sz val="11"/>
        <color rgb="FF000000"/>
        <rFont val="Calibri"/>
      </rPr>
      <t xml:space="preserve">
</t>
    </r>
    <r>
      <rPr>
        <sz val="11"/>
        <color rgb="FF000000"/>
        <rFont val="Calibri"/>
      </rPr>
      <t>[HP-pki-domain-HP] certificate request entity HP</t>
    </r>
    <r>
      <rPr>
        <sz val="11"/>
        <color rgb="FF000000"/>
        <rFont val="Calibri"/>
      </rPr>
      <t xml:space="preserve">
</t>
    </r>
    <r>
      <rPr>
        <sz val="11"/>
        <color rgb="FF000000"/>
        <rFont val="Calibri"/>
      </rPr>
      <t>[HP-pki-domain-HP] public-key rsa general name hostkey</t>
    </r>
    <r>
      <rPr>
        <sz val="11"/>
        <color rgb="FF000000"/>
        <rFont val="Calibri"/>
      </rPr>
      <t xml:space="preserve">
</t>
    </r>
    <r>
      <rPr>
        <sz val="11"/>
        <color rgb="FF000000"/>
        <rFont val="Calibri"/>
      </rPr>
      <t>[HP-pki-domain-HP] source ip 15.252.76.101</t>
    </r>
    <r>
      <rPr>
        <sz val="11"/>
        <color rgb="FF000000"/>
        <rFont val="Calibri"/>
      </rPr>
      <t xml:space="preserve">
</t>
    </r>
    <r>
      <rPr>
        <sz val="11"/>
        <color rgb="FF000000"/>
        <rFont val="Calibri"/>
      </rPr>
      <t>[HP-pki-domain-HP] undo crl check enable</t>
    </r>
    <r>
      <rPr>
        <sz val="11"/>
        <color rgb="FF000000"/>
        <rFont val="Calibri"/>
      </rPr>
      <t xml:space="preserve">
</t>
    </r>
    <r>
      <rPr>
        <sz val="11"/>
        <color rgb="FF000000"/>
        <rFont val="Calibri"/>
      </rPr>
      <t>[HP-pki-domain-HP] quit</t>
    </r>
    <r>
      <rPr>
        <sz val="11"/>
        <color rgb="FF000000"/>
        <rFont val="Calibri"/>
      </rPr>
      <t xml:space="preserve">
</t>
    </r>
    <r>
      <rPr>
        <sz val="11"/>
        <color rgb="FF000000"/>
        <rFont val="Calibri"/>
      </rPr>
      <t>Submit certificate request on the switch:</t>
    </r>
    <r>
      <rPr>
        <sz val="11"/>
        <color rgb="FF000000"/>
        <rFont val="Calibri"/>
      </rPr>
      <t xml:space="preserve">
</t>
    </r>
    <r>
      <rPr>
        <sz val="11"/>
        <color rgb="FF000000"/>
        <rFont val="Calibri"/>
      </rPr>
      <t>[HP] pki request-certificate domain HP pkcs10</t>
    </r>
    <r>
      <rPr>
        <sz val="11"/>
        <color rgb="FF000000"/>
        <rFont val="Calibri"/>
      </rPr>
      <t xml:space="preserve">
</t>
    </r>
    <r>
      <rPr>
        <sz val="11"/>
        <color rgb="FF000000"/>
        <rFont val="Calibri"/>
      </rPr>
      <t>Transfer and import downloaded CA and user certificates to the switch:</t>
    </r>
    <r>
      <rPr>
        <sz val="11"/>
        <color rgb="FF000000"/>
        <rFont val="Calibri"/>
      </rPr>
      <t xml:space="preserve">
</t>
    </r>
    <r>
      <rPr>
        <sz val="11"/>
        <color rgb="FF000000"/>
        <rFont val="Calibri"/>
      </rPr>
      <t>[HP] pki import domain jitc pem ca filename rae-root-ca.cer</t>
    </r>
    <r>
      <rPr>
        <sz val="11"/>
        <color rgb="FF000000"/>
        <rFont val="Calibri"/>
      </rPr>
      <t xml:space="preserve">
</t>
    </r>
    <r>
      <rPr>
        <sz val="11"/>
        <color rgb="FF000000"/>
        <rFont val="Calibri"/>
      </rPr>
      <t>[HP] pki import domain jitc pem local filename HP.cer</t>
    </r>
    <r>
      <rPr>
        <sz val="11"/>
        <color rgb="FF000000"/>
        <rFont val="Calibri"/>
      </rPr>
      <t xml:space="preserve">
</t>
    </r>
    <r>
      <rPr>
        <sz val="11"/>
        <color rgb="FF000000"/>
        <rFont val="Calibri"/>
      </rPr>
      <t>Configure a local user:</t>
    </r>
    <r>
      <rPr>
        <sz val="11"/>
        <color rgb="FF000000"/>
        <rFont val="Calibri"/>
      </rPr>
      <t xml:space="preserve">
</t>
    </r>
    <r>
      <rPr>
        <sz val="11"/>
        <color rgb="FF000000"/>
        <rFont val="Calibri"/>
      </rPr>
      <t>[HP] local-user pkiuser</t>
    </r>
    <r>
      <rPr>
        <sz val="11"/>
        <color rgb="FF000000"/>
        <rFont val="Calibri"/>
      </rPr>
      <t xml:space="preserve">
</t>
    </r>
    <r>
      <rPr>
        <sz val="11"/>
        <color rgb="FF000000"/>
        <rFont val="Calibri"/>
      </rPr>
      <t>[HP-luser-pkiuser] service-type ssh</t>
    </r>
    <r>
      <rPr>
        <sz val="11"/>
        <color rgb="FF000000"/>
        <rFont val="Calibri"/>
      </rPr>
      <t xml:space="preserve">
</t>
    </r>
    <r>
      <rPr>
        <sz val="11"/>
        <color rgb="FF000000"/>
        <rFont val="Calibri"/>
      </rPr>
      <t>[HP-luser-pkiuser] authorization-attribute user-role network-admin</t>
    </r>
    <r>
      <rPr>
        <sz val="11"/>
        <color rgb="FF000000"/>
        <rFont val="Calibri"/>
      </rPr>
      <t xml:space="preserve">
</t>
    </r>
    <r>
      <rPr>
        <sz val="11"/>
        <color rgb="FF000000"/>
        <rFont val="Calibri"/>
      </rPr>
      <t>[HP-luser-pkiuser] password</t>
    </r>
    <r>
      <rPr>
        <sz val="11"/>
        <color rgb="FF000000"/>
        <rFont val="Calibri"/>
      </rPr>
      <t xml:space="preserve">
</t>
    </r>
    <r>
      <rPr>
        <sz val="11"/>
        <color rgb="FF000000"/>
        <rFont val="Calibri"/>
      </rPr>
      <t>Set this user as an SSH user and set authentication type to password-public key and assign pki domain:</t>
    </r>
    <r>
      <rPr>
        <sz val="11"/>
        <color rgb="FF000000"/>
        <rFont val="Calibri"/>
      </rPr>
      <t xml:space="preserve">
</t>
    </r>
    <r>
      <rPr>
        <sz val="11"/>
        <color rgb="FF000000"/>
        <rFont val="Calibri"/>
      </rPr>
      <t>[HP] ssh user pkiuser service-type all authentication-type password-publickey assign pki-domain hp</t>
    </r>
    <r>
      <rPr>
        <sz val="11"/>
        <color rgb="FF000000"/>
        <rFont val="Calibri"/>
      </rPr>
      <t xml:space="preserve">
</t>
    </r>
    <r>
      <rPr>
        <sz val="11"/>
        <color rgb="FF000000"/>
        <rFont val="Calibri"/>
      </rPr>
      <t>Note: Configuration required on the server side is not covered here.</t>
    </r>
  </si>
  <si>
    <r>
      <rPr>
        <sz val="11"/>
        <color rgb="FF000000"/>
        <rFont val="Calibri"/>
      </rPr>
      <t>Authorization for access to any network device requires an approved and assigned individual account identifier. To ensure only the assigned individual is using the account, the account must be bound to a user certificate when PKI-based authentication is implemented.</t>
    </r>
  </si>
  <si>
    <r>
      <rPr>
        <sz val="11"/>
        <color rgb="FF000000"/>
        <rFont val="Calibri"/>
      </rPr>
      <t xml:space="preserve">Determine if the HP FlexFabric Switch maps the authenticated identity to the user account for PKI-based authentication. </t>
    </r>
    <r>
      <rPr>
        <sz val="11"/>
        <color rgb="FF000000"/>
        <rFont val="Calibri"/>
      </rPr>
      <t xml:space="preserve">
</t>
    </r>
    <r>
      <rPr>
        <sz val="11"/>
        <color rgb="FF000000"/>
        <rFont val="Calibri"/>
      </rPr>
      <t>[HP] display ssh user-information</t>
    </r>
    <r>
      <rPr>
        <sz val="11"/>
        <color rgb="FF000000"/>
        <rFont val="Calibri"/>
      </rPr>
      <t xml:space="preserve">
</t>
    </r>
    <r>
      <rPr>
        <sz val="11"/>
        <color rgb="FF000000"/>
        <rFont val="Calibri"/>
      </rPr>
      <t xml:space="preserve"> Total ssh users: 3</t>
    </r>
    <r>
      <rPr>
        <sz val="11"/>
        <color rgb="FF000000"/>
        <rFont val="Calibri"/>
      </rPr>
      <t xml:space="preserve">
</t>
    </r>
    <r>
      <rPr>
        <sz val="11"/>
        <color rgb="FF000000"/>
        <rFont val="Calibri"/>
      </rPr>
      <t xml:space="preserve"> Username            Authentication-type  User-public-key-name  Service-type</t>
    </r>
    <r>
      <rPr>
        <sz val="11"/>
        <color rgb="FF000000"/>
        <rFont val="Calibri"/>
      </rPr>
      <t xml:space="preserve">
</t>
    </r>
    <r>
      <rPr>
        <sz val="11"/>
        <color rgb="FF000000"/>
        <rFont val="Calibri"/>
      </rPr>
      <t xml:space="preserve"> pkiuser            password-publickey           hp                 all</t>
    </r>
    <r>
      <rPr>
        <sz val="11"/>
        <color rgb="FF000000"/>
        <rFont val="Calibri"/>
      </rPr>
      <t xml:space="preserve">
</t>
    </r>
    <r>
      <rPr>
        <sz val="11"/>
        <color rgb="FF000000"/>
        <rFont val="Calibri"/>
      </rPr>
      <t>If the HP FlexFabric Switch does not map the authenticated identity to the user account for PKI-based authentication, this is a finding.</t>
    </r>
  </si>
  <si>
    <t>V-230172</t>
  </si>
  <si>
    <r>
      <rPr>
        <sz val="11"/>
        <rFont val="Calibri"/>
      </rPr>
      <t>The HP FlexFabric Switch must generate an immediate alert for account enabling actions.</t>
    </r>
  </si>
  <si>
    <r>
      <rPr>
        <sz val="11"/>
        <color rgb="FF000000"/>
        <rFont val="Calibri"/>
      </rPr>
      <t xml:space="preserve">Enable info-center feature on the HP FlexFabric Switch: </t>
    </r>
    <r>
      <rPr>
        <sz val="11"/>
        <color rgb="FF000000"/>
        <rFont val="Calibri"/>
      </rPr>
      <t xml:space="preserve">
</t>
    </r>
    <r>
      <rPr>
        <sz val="11"/>
        <color rgb="FF000000"/>
        <rFont val="Calibri"/>
      </rPr>
      <t>[HP] info-center enable</t>
    </r>
    <r>
      <rPr>
        <sz val="11"/>
        <color rgb="FF000000"/>
        <rFont val="Calibri"/>
      </rPr>
      <t xml:space="preserve">
</t>
    </r>
    <r>
      <rPr>
        <sz val="11"/>
        <color rgb="FF000000"/>
        <rFont val="Calibri"/>
      </rPr>
      <t>Note:  By default, the information center is enabled. Account enabling actions on the SUT generates an automatic log entry in the system's log.</t>
    </r>
  </si>
  <si>
    <r>
      <rPr>
        <sz val="11"/>
        <color rgb="FF000000"/>
        <rFont val="Calibri"/>
      </rPr>
      <t xml:space="preserve">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administrators and ISSOs. Such a process greatly reduces the risk that accounts will be surreptitiously enabled and provides logging that can be used for forensic purposes. </t>
    </r>
    <r>
      <rPr>
        <sz val="11"/>
        <color rgb="FF000000"/>
        <rFont val="Calibri"/>
      </rPr>
      <t xml:space="preserve">
</t>
    </r>
    <r>
      <rPr>
        <sz val="11"/>
        <color rgb="FF000000"/>
        <rFont val="Calibri"/>
      </rPr>
      <t>In order to detect and respond to events that affect network administrator accessibility and device processing, network devices must audit account enabling actions and, as required, notify the appropriate individuals so they can investigate the event.</t>
    </r>
  </si>
  <si>
    <t>V-230173</t>
  </si>
  <si>
    <r>
      <rPr>
        <sz val="11"/>
        <rFont val="Calibri"/>
      </rPr>
      <t>The HP FlexFabric Switch must automatically lock the account until the locked account is released by an administrator when three unsuccessful logon attempts in 15 minutes are exceeded.</t>
    </r>
  </si>
  <si>
    <r>
      <rPr>
        <sz val="11"/>
        <color rgb="FF000000"/>
        <rFont val="Calibri"/>
      </rPr>
      <t>Configure the HP FlexFabric Switch to automatically lock the account until the locked account is released by an administrator when three unsuccessful logon attempts in 15 minutes are exceeded.</t>
    </r>
    <r>
      <rPr>
        <sz val="11"/>
        <color rgb="FF000000"/>
        <rFont val="Calibri"/>
      </rPr>
      <t xml:space="preserve">
</t>
    </r>
    <r>
      <rPr>
        <sz val="11"/>
        <color rgb="FF000000"/>
        <rFont val="Calibri"/>
      </rPr>
      <t>[HP] local-user test</t>
    </r>
    <r>
      <rPr>
        <sz val="11"/>
        <color rgb="FF000000"/>
        <rFont val="Calibri"/>
      </rPr>
      <t xml:space="preserve">
</t>
    </r>
    <r>
      <rPr>
        <sz val="11"/>
        <color rgb="FF000000"/>
        <rFont val="Calibri"/>
      </rPr>
      <t>[HP-luser-test] password-control login-attempt 3 exceed lock-time 15</t>
    </r>
  </si>
  <si>
    <r>
      <rPr>
        <sz val="11"/>
        <color rgb="FF000000"/>
        <rFont val="Calibri"/>
      </rPr>
      <t>By limiting the number of failed logon attempts, the risk of unauthorized system access via user password guessing, otherwise known as brute-forcing, is reduced. Limits are imposed by locking the account.</t>
    </r>
  </si>
  <si>
    <r>
      <rPr>
        <sz val="11"/>
        <color rgb="FF000000"/>
        <rFont val="Calibri"/>
      </rPr>
      <t>Determine if the HP FlexFabric Switch automatically locks the account until the locked account is released by an administrator when three unsuccessful logon attempts in 15 minutes are exceeded.</t>
    </r>
    <r>
      <rPr>
        <sz val="11"/>
        <color rgb="FF000000"/>
        <rFont val="Calibri"/>
      </rPr>
      <t xml:space="preserve">
</t>
    </r>
    <r>
      <rPr>
        <sz val="11"/>
        <color rgb="FF000000"/>
        <rFont val="Calibri"/>
      </rPr>
      <t>[HP] display local-user</t>
    </r>
    <r>
      <rPr>
        <sz val="11"/>
        <color rgb="FF000000"/>
        <rFont val="Calibri"/>
      </rPr>
      <t xml:space="preserve">
</t>
    </r>
    <r>
      <rPr>
        <sz val="11"/>
        <color rgb="FF000000"/>
        <rFont val="Calibri"/>
      </rPr>
      <t>Device management user admin:</t>
    </r>
    <r>
      <rPr>
        <sz val="11"/>
        <color rgb="FF000000"/>
        <rFont val="Calibri"/>
      </rPr>
      <t xml:space="preserve">
</t>
    </r>
    <r>
      <rPr>
        <sz val="11"/>
        <color rgb="FF000000"/>
        <rFont val="Calibri"/>
      </rPr>
      <t xml:space="preserve">  State:                     Active</t>
    </r>
    <r>
      <rPr>
        <sz val="11"/>
        <color rgb="FF000000"/>
        <rFont val="Calibri"/>
      </rPr>
      <t xml:space="preserve">
</t>
    </r>
    <r>
      <rPr>
        <sz val="11"/>
        <color rgb="FF000000"/>
        <rFont val="Calibri"/>
      </rPr>
      <t xml:space="preserve">  Service type:              SSH/Terminal</t>
    </r>
    <r>
      <rPr>
        <sz val="11"/>
        <color rgb="FF000000"/>
        <rFont val="Calibri"/>
      </rPr>
      <t xml:space="preserve">
</t>
    </r>
    <r>
      <rPr>
        <sz val="11"/>
        <color rgb="FF000000"/>
        <rFont val="Calibri"/>
      </rPr>
      <t xml:space="preserve">  User group:                system</t>
    </r>
    <r>
      <rPr>
        <sz val="11"/>
        <color rgb="FF000000"/>
        <rFont val="Calibri"/>
      </rPr>
      <t xml:space="preserve">
</t>
    </r>
    <r>
      <rPr>
        <sz val="11"/>
        <color rgb="FF000000"/>
        <rFont val="Calibri"/>
      </rPr>
      <t xml:space="preserve">  Bind attributes:</t>
    </r>
    <r>
      <rPr>
        <sz val="11"/>
        <color rgb="FF000000"/>
        <rFont val="Calibri"/>
      </rPr>
      <t xml:space="preserve">
</t>
    </r>
    <r>
      <rPr>
        <sz val="11"/>
        <color rgb="FF000000"/>
        <rFont val="Calibri"/>
      </rPr>
      <t xml:space="preserve">  Authorization attributes:</t>
    </r>
    <r>
      <rPr>
        <sz val="11"/>
        <color rgb="FF000000"/>
        <rFont val="Calibri"/>
      </rPr>
      <t xml:space="preserve">
</t>
    </r>
    <r>
      <rPr>
        <sz val="11"/>
        <color rgb="FF000000"/>
        <rFont val="Calibri"/>
      </rPr>
      <t xml:space="preserve">    Work directory:          cfa0:</t>
    </r>
    <r>
      <rPr>
        <sz val="11"/>
        <color rgb="FF000000"/>
        <rFont val="Calibri"/>
      </rPr>
      <t xml:space="preserve">
</t>
    </r>
    <r>
      <rPr>
        <sz val="11"/>
        <color rgb="FF000000"/>
        <rFont val="Calibri"/>
      </rPr>
      <t xml:space="preserve">    User role list:          network-admin, network-operator</t>
    </r>
    <r>
      <rPr>
        <sz val="11"/>
        <color rgb="FF000000"/>
        <rFont val="Calibri"/>
      </rPr>
      <t xml:space="preserve">
</t>
    </r>
    <r>
      <rPr>
        <sz val="11"/>
        <color rgb="FF000000"/>
        <rFont val="Calibri"/>
      </rPr>
      <t xml:space="preserve">  Password control configurations:</t>
    </r>
    <r>
      <rPr>
        <sz val="11"/>
        <color rgb="FF000000"/>
        <rFont val="Calibri"/>
      </rPr>
      <t xml:space="preserve">
</t>
    </r>
    <r>
      <rPr>
        <sz val="11"/>
        <color rgb="FF000000"/>
        <rFont val="Calibri"/>
      </rPr>
      <t xml:space="preserve">    Maximum login attempts:  3</t>
    </r>
    <r>
      <rPr>
        <sz val="11"/>
        <color rgb="FF000000"/>
        <rFont val="Calibri"/>
      </rPr>
      <t xml:space="preserve">
</t>
    </r>
    <r>
      <rPr>
        <sz val="11"/>
        <color rgb="FF000000"/>
        <rFont val="Calibri"/>
      </rPr>
      <t xml:space="preserve">    Action for exceeding login attempts: Lock user for 15 minutes</t>
    </r>
    <r>
      <rPr>
        <sz val="11"/>
        <color rgb="FF000000"/>
        <rFont val="Calibri"/>
      </rPr>
      <t xml:space="preserve">
</t>
    </r>
    <r>
      <rPr>
        <sz val="11"/>
        <color rgb="FF000000"/>
        <rFont val="Calibri"/>
      </rPr>
      <t>If an account is not automatically locked out until the locked account is released by an administrator when three unsuccessful logon attempts in 15 minutes are exceeded, this is a finding.</t>
    </r>
  </si>
  <si>
    <t>V-230174</t>
  </si>
  <si>
    <r>
      <rPr>
        <sz val="11"/>
        <rFont val="Calibri"/>
      </rPr>
      <t>The HP FlexFabric Switch must notify the administrator, upon successful logon (access), of the location of last logon (terminal or IP address) in addition to the date and time of the last logon (access).</t>
    </r>
  </si>
  <si>
    <r>
      <rPr>
        <sz val="11"/>
        <color rgb="FF000000"/>
        <rFont val="Calibri"/>
      </rPr>
      <t>Configure the HP FlexFabric Switch to notify the administrator upon successful logon of the location of last logon (terminal or IP address).</t>
    </r>
    <r>
      <rPr>
        <sz val="11"/>
        <color rgb="FF000000"/>
        <rFont val="Calibri"/>
      </rPr>
      <t xml:space="preserve">
</t>
    </r>
    <r>
      <rPr>
        <sz val="11"/>
        <color rgb="FF000000"/>
        <rFont val="Calibri"/>
      </rPr>
      <t>[HP]  password-control enabled</t>
    </r>
  </si>
  <si>
    <r>
      <rPr>
        <sz val="11"/>
        <color rgb="FF000000"/>
        <rFont val="Calibri"/>
      </rPr>
      <t xml:space="preserve">Administrators need to be aware of activity that occurs regarding their account. Providing them with information deemed important by the organization may aid in the discovery of unauthorized access or thwart a potential attacker. </t>
    </r>
    <r>
      <rPr>
        <sz val="11"/>
        <color rgb="FF000000"/>
        <rFont val="Calibri"/>
      </rPr>
      <t xml:space="preserve">
</t>
    </r>
    <r>
      <rPr>
        <sz val="11"/>
        <color rgb="FF000000"/>
        <rFont val="Calibri"/>
      </rPr>
      <t>Organizations should consider the risks to the specific information system being accessed and the threats presented by the device to the environment when configuring this option. An excessive or unnecessary amount of information presented to the administrator at logon is not recommended.</t>
    </r>
  </si>
  <si>
    <r>
      <rPr>
        <sz val="11"/>
        <color rgb="FF000000"/>
        <rFont val="Calibri"/>
      </rPr>
      <t xml:space="preserve">Determine if the HP FlexFabric Switch notifies the administrator upon successful logon of the location of last logon (terminal or IP address) in addition to the date and time of the last logon. </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 xml:space="preserve"> Password control:                    Enabled</t>
    </r>
    <r>
      <rPr>
        <sz val="11"/>
        <color rgb="FF000000"/>
        <rFont val="Calibri"/>
      </rPr>
      <t xml:space="preserve">
</t>
    </r>
    <r>
      <rPr>
        <sz val="11"/>
        <color rgb="FF000000"/>
        <rFont val="Calibri"/>
      </rPr>
      <t>If the administrator is not notified of the location of last logon (terminal or IP address) upon successful logon, this is a finding.</t>
    </r>
  </si>
  <si>
    <t>V-230175</t>
  </si>
  <si>
    <r>
      <rPr>
        <sz val="11"/>
        <rFont val="Calibri"/>
      </rPr>
      <t>The HP FlexFabric Switch must generate an immediate alert when allocated audit record storage volume reaches 75% of repository maximum audit record storage capacity.</t>
    </r>
  </si>
  <si>
    <r>
      <rPr>
        <sz val="11"/>
        <color rgb="FF000000"/>
        <rFont val="Calibri"/>
      </rPr>
      <t>Configure the HP FlexFabric Switch to generate an immediate alert when allocated audit record storage volume reaches 75% of repository maximum audit record storage capacity.</t>
    </r>
    <r>
      <rPr>
        <sz val="11"/>
        <color rgb="FF000000"/>
        <rFont val="Calibri"/>
      </rPr>
      <t xml:space="preserve">
</t>
    </r>
    <r>
      <rPr>
        <sz val="11"/>
        <color rgb="FF000000"/>
        <rFont val="Calibri"/>
      </rPr>
      <t>[HP] info-center security-logfile alarm-threshold 75</t>
    </r>
  </si>
  <si>
    <r>
      <rPr>
        <sz val="11"/>
        <color rgb="FF000000"/>
        <rFont val="Calibri"/>
      </rPr>
      <t>If security personnel are not notified immediately upon storage volume utilization reaching 75%, they are unable to plan for storage capacity expansion. This could lead to the loss of audit information. Note that while the HP FlexFabric Switch must generate the alert, notification may be done by a management server.</t>
    </r>
  </si>
  <si>
    <t>V-230176</t>
  </si>
  <si>
    <r>
      <rPr>
        <sz val="11"/>
        <rFont val="Calibri"/>
      </rPr>
      <t>The HP FlexFabric Switch must compare internal information system clocks at least every 24 hours with an authoritative time server.</t>
    </r>
  </si>
  <si>
    <r>
      <rPr>
        <sz val="11"/>
        <color rgb="FF000000"/>
        <rFont val="Calibri"/>
      </rPr>
      <t>Configure the HP FlexFabric Switch to compare internal information system clocks at least every 24 hours with an authoritative time server.</t>
    </r>
    <r>
      <rPr>
        <sz val="11"/>
        <color rgb="FF000000"/>
        <rFont val="Calibri"/>
      </rPr>
      <t xml:space="preserve">
</t>
    </r>
    <r>
      <rPr>
        <sz val="11"/>
        <color rgb="FF000000"/>
        <rFont val="Calibri"/>
      </rPr>
      <t>[HP] ntp enable</t>
    </r>
    <r>
      <rPr>
        <sz val="11"/>
        <color rgb="FF000000"/>
        <rFont val="Calibri"/>
      </rPr>
      <t xml:space="preserve">
</t>
    </r>
    <r>
      <rPr>
        <sz val="11"/>
        <color rgb="FF000000"/>
        <rFont val="Calibri"/>
      </rPr>
      <t>[HP] ntp unicast-server 16.110.135.123</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</si>
  <si>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 Additionally, unnecessary synchronization may have an adverse impact on system performance and may indicate malicious activity. Synchronizing internal information system clocks provides uniformity of time stamps for information systems with multiple system clocks and systems connected over a network.</t>
    </r>
  </si>
  <si>
    <r>
      <rPr>
        <sz val="11"/>
        <color rgb="FF000000"/>
        <rFont val="Calibri"/>
      </rPr>
      <t>Check the HP FlexFabric Switch configuration to determine if compares internal information system clocks at least every 24 hours with an authoritative time server.</t>
    </r>
    <r>
      <rPr>
        <sz val="11"/>
        <color rgb="FF000000"/>
        <rFont val="Calibri"/>
      </rPr>
      <t xml:space="preserve">
</t>
    </r>
    <r>
      <rPr>
        <sz val="11"/>
        <color rgb="FF000000"/>
        <rFont val="Calibri"/>
      </rPr>
      <t>[HP] display ntp status</t>
    </r>
    <r>
      <rPr>
        <sz val="11"/>
        <color rgb="FF000000"/>
        <rFont val="Calibri"/>
      </rPr>
      <t xml:space="preserve">
</t>
    </r>
    <r>
      <rPr>
        <sz val="11"/>
        <color rgb="FF000000"/>
        <rFont val="Calibri"/>
      </rPr>
      <t xml:space="preserve"> Clock status: synchronized</t>
    </r>
    <r>
      <rPr>
        <sz val="11"/>
        <color rgb="FF000000"/>
        <rFont val="Calibri"/>
      </rPr>
      <t xml:space="preserve">
</t>
    </r>
    <r>
      <rPr>
        <sz val="11"/>
        <color rgb="FF000000"/>
        <rFont val="Calibri"/>
      </rPr>
      <t xml:space="preserve"> Clock stratum: 4</t>
    </r>
    <r>
      <rPr>
        <sz val="11"/>
        <color rgb="FF000000"/>
        <rFont val="Calibri"/>
      </rPr>
      <t xml:space="preserve">
</t>
    </r>
    <r>
      <rPr>
        <sz val="11"/>
        <color rgb="FF000000"/>
        <rFont val="Calibri"/>
      </rPr>
      <t xml:space="preserve"> System peer: 16.110.135.123</t>
    </r>
    <r>
      <rPr>
        <sz val="11"/>
        <color rgb="FF000000"/>
        <rFont val="Calibri"/>
      </rPr>
      <t xml:space="preserve">
</t>
    </r>
    <r>
      <rPr>
        <sz val="11"/>
        <color rgb="FF000000"/>
        <rFont val="Calibri"/>
      </rPr>
      <t xml:space="preserve"> Local mode: client</t>
    </r>
    <r>
      <rPr>
        <sz val="11"/>
        <color rgb="FF000000"/>
        <rFont val="Calibri"/>
      </rPr>
      <t xml:space="preserve">
</t>
    </r>
    <r>
      <rPr>
        <sz val="11"/>
        <color rgb="FF000000"/>
        <rFont val="Calibri"/>
      </rPr>
      <t xml:space="preserve"> Reference clock ID: 16.110.135.123</t>
    </r>
    <r>
      <rPr>
        <sz val="11"/>
        <color rgb="FF000000"/>
        <rFont val="Calibri"/>
      </rPr>
      <t xml:space="preserve">
</t>
    </r>
    <r>
      <rPr>
        <sz val="11"/>
        <color rgb="FF000000"/>
        <rFont val="Calibri"/>
      </rPr>
      <t xml:space="preserve"> Leap indicator: 00</t>
    </r>
    <r>
      <rPr>
        <sz val="11"/>
        <color rgb="FF000000"/>
        <rFont val="Calibri"/>
      </rPr>
      <t xml:space="preserve">
</t>
    </r>
    <r>
      <rPr>
        <sz val="11"/>
        <color rgb="FF000000"/>
        <rFont val="Calibri"/>
      </rPr>
      <t xml:space="preserve"> Clock jitter: 0.004227 s</t>
    </r>
    <r>
      <rPr>
        <sz val="11"/>
        <color rgb="FF000000"/>
        <rFont val="Calibri"/>
      </rPr>
      <t xml:space="preserve">
</t>
    </r>
    <r>
      <rPr>
        <sz val="11"/>
        <color rgb="FF000000"/>
        <rFont val="Calibri"/>
      </rPr>
      <t xml:space="preserve"> Stability: 0.000 pps</t>
    </r>
    <r>
      <rPr>
        <sz val="11"/>
        <color rgb="FF000000"/>
        <rFont val="Calibri"/>
      </rPr>
      <t xml:space="preserve">
</t>
    </r>
    <r>
      <rPr>
        <sz val="11"/>
        <color rgb="FF000000"/>
        <rFont val="Calibri"/>
      </rPr>
      <t xml:space="preserve"> Clock precision: 2^-19</t>
    </r>
    <r>
      <rPr>
        <sz val="11"/>
        <color rgb="FF000000"/>
        <rFont val="Calibri"/>
      </rPr>
      <t xml:space="preserve">
</t>
    </r>
    <r>
      <rPr>
        <sz val="11"/>
        <color rgb="FF000000"/>
        <rFont val="Calibri"/>
      </rPr>
      <t xml:space="preserve"> Root delay: 96.75598 ms</t>
    </r>
    <r>
      <rPr>
        <sz val="11"/>
        <color rgb="FF000000"/>
        <rFont val="Calibri"/>
      </rPr>
      <t xml:space="preserve">
</t>
    </r>
    <r>
      <rPr>
        <sz val="11"/>
        <color rgb="FF000000"/>
        <rFont val="Calibri"/>
      </rPr>
      <t xml:space="preserve"> Root dispersion: 149.76501 ms</t>
    </r>
    <r>
      <rPr>
        <sz val="11"/>
        <color rgb="FF000000"/>
        <rFont val="Calibri"/>
      </rPr>
      <t xml:space="preserve">
</t>
    </r>
    <r>
      <rPr>
        <sz val="11"/>
        <color rgb="FF000000"/>
        <rFont val="Calibri"/>
      </rPr>
      <t xml:space="preserve"> Reference time: d916fabd.a5c6d326  Mon, Jun  1 2015  9:37:33.647</t>
    </r>
    <r>
      <rPr>
        <sz val="11"/>
        <color rgb="FF000000"/>
        <rFont val="Calibri"/>
      </rPr>
      <t xml:space="preserve">
</t>
    </r>
    <r>
      <rPr>
        <sz val="11"/>
        <color rgb="FF000000"/>
        <rFont val="Calibri"/>
      </rPr>
      <t>If this comparison does not occur at least every 24 hours, this is a finding.</t>
    </r>
  </si>
  <si>
    <t>V-230177</t>
  </si>
  <si>
    <r>
      <rPr>
        <sz val="11"/>
        <rFont val="Calibri"/>
      </rPr>
      <t>The HP FlexFabric Switch must synchronize internal information system clocks to the authoritative time source when the time difference is greater than the organization-defined time period.</t>
    </r>
  </si>
  <si>
    <r>
      <rPr>
        <sz val="11"/>
        <color rgb="FF000000"/>
        <rFont val="Calibri"/>
      </rPr>
      <t>Configure the HP FlexFabric Switch to synchronize internal information system clocks to the authoritative time source when the time difference is greater than the organization-defined time period.</t>
    </r>
    <r>
      <rPr>
        <sz val="11"/>
        <color rgb="FF000000"/>
        <rFont val="Calibri"/>
      </rPr>
      <t xml:space="preserve">
</t>
    </r>
    <r>
      <rPr>
        <sz val="11"/>
        <color rgb="FF000000"/>
        <rFont val="Calibri"/>
      </rPr>
      <t>[HP] ntp enable</t>
    </r>
    <r>
      <rPr>
        <sz val="11"/>
        <color rgb="FF000000"/>
        <rFont val="Calibri"/>
      </rPr>
      <t xml:space="preserve">
</t>
    </r>
    <r>
      <rPr>
        <sz val="11"/>
        <color rgb="FF000000"/>
        <rFont val="Calibri"/>
      </rPr>
      <t>[HP] ntp unicast-server 16.110.135.123</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</si>
  <si>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 Organizations should also consider endpoints that may not have regular access to the authoritative time server (e.g., mobile, teleworking, and tactical endpoints). This requirement is related to the comparison done every 24 hours in CCI-001891 because a comparison must be done in order to determine the time difference.</t>
    </r>
    <r>
      <rPr>
        <sz val="11"/>
        <color rgb="FF000000"/>
        <rFont val="Calibri"/>
      </rPr>
      <t xml:space="preserve">
</t>
    </r>
    <r>
      <rPr>
        <sz val="11"/>
        <color rgb="FF000000"/>
        <rFont val="Calibri"/>
      </rPr>
      <t>The organization-defined time period will depend on multiple factors, most notably the granularity of time stamps in audit logs. For example, if time stamps only show to the nearest second, there is no need to have accuracy of a tenth of a second in clocks.</t>
    </r>
  </si>
  <si>
    <r>
      <rPr>
        <sz val="11"/>
        <color rgb="FF000000"/>
        <rFont val="Calibri"/>
      </rPr>
      <t>Check the HP FlexFabric Switch configuration to determine if it synchronizes internal information system clocks to the authoritative time source when the time difference is greater than the organization-defined time period.</t>
    </r>
    <r>
      <rPr>
        <sz val="11"/>
        <color rgb="FF000000"/>
        <rFont val="Calibri"/>
      </rPr>
      <t xml:space="preserve">
</t>
    </r>
    <r>
      <rPr>
        <sz val="11"/>
        <color rgb="FF000000"/>
        <rFont val="Calibri"/>
      </rPr>
      <t>[HP] display ntp status</t>
    </r>
    <r>
      <rPr>
        <sz val="11"/>
        <color rgb="FF000000"/>
        <rFont val="Calibri"/>
      </rPr>
      <t xml:space="preserve">
</t>
    </r>
    <r>
      <rPr>
        <sz val="11"/>
        <color rgb="FF000000"/>
        <rFont val="Calibri"/>
      </rPr>
      <t xml:space="preserve"> Clock status: synchronized</t>
    </r>
    <r>
      <rPr>
        <sz val="11"/>
        <color rgb="FF000000"/>
        <rFont val="Calibri"/>
      </rPr>
      <t xml:space="preserve">
</t>
    </r>
    <r>
      <rPr>
        <sz val="11"/>
        <color rgb="FF000000"/>
        <rFont val="Calibri"/>
      </rPr>
      <t xml:space="preserve"> Clock stratum: 4</t>
    </r>
    <r>
      <rPr>
        <sz val="11"/>
        <color rgb="FF000000"/>
        <rFont val="Calibri"/>
      </rPr>
      <t xml:space="preserve">
</t>
    </r>
    <r>
      <rPr>
        <sz val="11"/>
        <color rgb="FF000000"/>
        <rFont val="Calibri"/>
      </rPr>
      <t xml:space="preserve"> System peer: 16.110.135.123</t>
    </r>
    <r>
      <rPr>
        <sz val="11"/>
        <color rgb="FF000000"/>
        <rFont val="Calibri"/>
      </rPr>
      <t xml:space="preserve">
</t>
    </r>
    <r>
      <rPr>
        <sz val="11"/>
        <color rgb="FF000000"/>
        <rFont val="Calibri"/>
      </rPr>
      <t xml:space="preserve"> Local mode: client</t>
    </r>
    <r>
      <rPr>
        <sz val="11"/>
        <color rgb="FF000000"/>
        <rFont val="Calibri"/>
      </rPr>
      <t xml:space="preserve">
</t>
    </r>
    <r>
      <rPr>
        <sz val="11"/>
        <color rgb="FF000000"/>
        <rFont val="Calibri"/>
      </rPr>
      <t xml:space="preserve"> Reference clock ID: 16.110.135.123</t>
    </r>
    <r>
      <rPr>
        <sz val="11"/>
        <color rgb="FF000000"/>
        <rFont val="Calibri"/>
      </rPr>
      <t xml:space="preserve">
</t>
    </r>
    <r>
      <rPr>
        <sz val="11"/>
        <color rgb="FF000000"/>
        <rFont val="Calibri"/>
      </rPr>
      <t xml:space="preserve"> Leap indicator: 00</t>
    </r>
    <r>
      <rPr>
        <sz val="11"/>
        <color rgb="FF000000"/>
        <rFont val="Calibri"/>
      </rPr>
      <t xml:space="preserve">
</t>
    </r>
    <r>
      <rPr>
        <sz val="11"/>
        <color rgb="FF000000"/>
        <rFont val="Calibri"/>
      </rPr>
      <t xml:space="preserve"> Clock jitter: 0.004227 s</t>
    </r>
    <r>
      <rPr>
        <sz val="11"/>
        <color rgb="FF000000"/>
        <rFont val="Calibri"/>
      </rPr>
      <t xml:space="preserve">
</t>
    </r>
    <r>
      <rPr>
        <sz val="11"/>
        <color rgb="FF000000"/>
        <rFont val="Calibri"/>
      </rPr>
      <t xml:space="preserve"> Stability: 0.000 pps</t>
    </r>
    <r>
      <rPr>
        <sz val="11"/>
        <color rgb="FF000000"/>
        <rFont val="Calibri"/>
      </rPr>
      <t xml:space="preserve">
</t>
    </r>
    <r>
      <rPr>
        <sz val="11"/>
        <color rgb="FF000000"/>
        <rFont val="Calibri"/>
      </rPr>
      <t xml:space="preserve"> Clock precision: 2^-19</t>
    </r>
    <r>
      <rPr>
        <sz val="11"/>
        <color rgb="FF000000"/>
        <rFont val="Calibri"/>
      </rPr>
      <t xml:space="preserve">
</t>
    </r>
    <r>
      <rPr>
        <sz val="11"/>
        <color rgb="FF000000"/>
        <rFont val="Calibri"/>
      </rPr>
      <t xml:space="preserve"> Root delay: 96.75598 ms</t>
    </r>
    <r>
      <rPr>
        <sz val="11"/>
        <color rgb="FF000000"/>
        <rFont val="Calibri"/>
      </rPr>
      <t xml:space="preserve">
</t>
    </r>
    <r>
      <rPr>
        <sz val="11"/>
        <color rgb="FF000000"/>
        <rFont val="Calibri"/>
      </rPr>
      <t xml:space="preserve"> Root dispersion: 149.76501 ms</t>
    </r>
    <r>
      <rPr>
        <sz val="11"/>
        <color rgb="FF000000"/>
        <rFont val="Calibri"/>
      </rPr>
      <t xml:space="preserve">
</t>
    </r>
    <r>
      <rPr>
        <sz val="11"/>
        <color rgb="FF000000"/>
        <rFont val="Calibri"/>
      </rPr>
      <t xml:space="preserve"> Reference time: d916fabd.a5c6d326  Mon, Jun  1 2015  9:37:33.647</t>
    </r>
    <r>
      <rPr>
        <sz val="11"/>
        <color rgb="FF000000"/>
        <rFont val="Calibri"/>
      </rPr>
      <t xml:space="preserve">
</t>
    </r>
    <r>
      <rPr>
        <sz val="11"/>
        <color rgb="FF000000"/>
        <rFont val="Calibri"/>
      </rPr>
      <t>If this synchronization is not occurring when the time difference is greater than the organization-defined time period, this is a finding.</t>
    </r>
  </si>
  <si>
    <t>V-230178</t>
  </si>
  <si>
    <r>
      <rPr>
        <sz val="11"/>
        <rFont val="Calibri"/>
      </rPr>
      <t>The HP FlexFabric Switch must allow the use of a temporary password for system logons with an immediate change to a permanent password.</t>
    </r>
  </si>
  <si>
    <r>
      <rPr>
        <sz val="11"/>
        <color rgb="FF000000"/>
        <rFont val="Calibri"/>
      </rPr>
      <t>Configure the HP FlexFabric Switch to allow the use of a temporary password for system logons with an immediate change to a permanent password.</t>
    </r>
    <r>
      <rPr>
        <sz val="11"/>
        <color rgb="FF000000"/>
        <rFont val="Calibri"/>
      </rPr>
      <t xml:space="preserve">
</t>
    </r>
    <r>
      <rPr>
        <sz val="11"/>
        <color rgb="FF000000"/>
        <rFont val="Calibri"/>
      </rPr>
      <t>[HP] password-control enable</t>
    </r>
    <r>
      <rPr>
        <sz val="11"/>
        <color rgb="FF000000"/>
        <rFont val="Calibri"/>
      </rPr>
      <t xml:space="preserve">
</t>
    </r>
    <r>
      <rPr>
        <sz val="11"/>
        <color rgb="FF000000"/>
        <rFont val="Calibri"/>
      </rPr>
      <t>Note: Once password control feature is enabled, user is forced to change password upon next logon.</t>
    </r>
  </si>
  <si>
    <r>
      <rPr>
        <sz val="11"/>
        <color rgb="FF000000"/>
        <rFont val="Calibri"/>
      </rPr>
      <t>Without providing this capability, an account may be created without a password. Non-repudiation cannot be guaranteed once an account is created if a user is not forced to change the temporary password upon initial logon.</t>
    </r>
    <r>
      <rPr>
        <sz val="11"/>
        <color rgb="FF000000"/>
        <rFont val="Calibri"/>
      </rPr>
      <t xml:space="preserve">
</t>
    </r>
    <r>
      <rPr>
        <sz val="11"/>
        <color rgb="FF000000"/>
        <rFont val="Calibri"/>
      </rPr>
      <t>Temporary passwords are typically used to allow access to applications when new accounts are created or passwords are changed. It is common practice for administrators to create temporary passwords for user accounts that allow the users to log on yet force them to change the password once they have successfully authenticated.</t>
    </r>
  </si>
  <si>
    <r>
      <rPr>
        <sz val="11"/>
        <color rgb="FF000000"/>
        <rFont val="Calibri"/>
      </rPr>
      <t>Determine if the HP FlexFabric Switch allows the use of a temporary password for system logons with an immediate change to a permanent password.  This requirement may be verified by demonstration, configuration review, or validated test results. This requirement may be met through use of a properly configured authentication server if the device is configured to use the authentication server.</t>
    </r>
    <r>
      <rPr>
        <sz val="11"/>
        <color rgb="FF000000"/>
        <rFont val="Calibri"/>
      </rPr>
      <t xml:space="preserve">
</t>
    </r>
    <r>
      <rPr>
        <sz val="11"/>
        <color rgb="FF000000"/>
        <rFont val="Calibri"/>
      </rPr>
      <t>[HP] display password-control</t>
    </r>
    <r>
      <rPr>
        <sz val="11"/>
        <color rgb="FF000000"/>
        <rFont val="Calibri"/>
      </rPr>
      <t xml:space="preserve">
</t>
    </r>
    <r>
      <rPr>
        <sz val="11"/>
        <color rgb="FF000000"/>
        <rFont val="Calibri"/>
      </rPr>
      <t>Global password control configurations:</t>
    </r>
    <r>
      <rPr>
        <sz val="11"/>
        <color rgb="FF000000"/>
        <rFont val="Calibri"/>
      </rPr>
      <t xml:space="preserve">
</t>
    </r>
    <r>
      <rPr>
        <sz val="11"/>
        <color rgb="FF000000"/>
        <rFont val="Calibri"/>
      </rPr>
      <t xml:space="preserve"> Password control:                    Enabled</t>
    </r>
    <r>
      <rPr>
        <sz val="11"/>
        <color rgb="FF000000"/>
        <rFont val="Calibri"/>
      </rPr>
      <t xml:space="preserve">
</t>
    </r>
    <r>
      <rPr>
        <sz val="11"/>
        <color rgb="FF000000"/>
        <rFont val="Calibri"/>
      </rPr>
      <t>If the use of a temporary password for system logons with an immediate change to a permanent password is not allowed, this is a finding.</t>
    </r>
  </si>
  <si>
    <t>V-230179</t>
  </si>
  <si>
    <r>
      <rPr>
        <sz val="11"/>
        <rFont val="Calibri"/>
      </rPr>
      <t>The HP FlexFabric Switch must generate audit records for all account creations, modifications, disabling, and termination events.</t>
    </r>
  </si>
  <si>
    <t>V-230180</t>
  </si>
  <si>
    <r>
      <rPr>
        <sz val="11"/>
        <rFont val="Calibri"/>
      </rPr>
      <t>The HP FlexFabric Switch must notify the administrator of the number of successful logon attempts occurring during an organization-defined time period.</t>
    </r>
  </si>
  <si>
    <r>
      <rPr>
        <sz val="11"/>
        <color rgb="FF000000"/>
        <rFont val="Calibri"/>
      </rPr>
      <t xml:space="preserve">Configure the HP FlexFabric Switch to notify the administrator of the date and time of the last unsuccessful logon: </t>
    </r>
    <r>
      <rPr>
        <sz val="11"/>
        <color rgb="FF000000"/>
        <rFont val="Calibri"/>
      </rPr>
      <t xml:space="preserve">
</t>
    </r>
    <r>
      <rPr>
        <sz val="11"/>
        <color rgb="FF000000"/>
        <rFont val="Calibri"/>
      </rPr>
      <t>[HP]  password-control enable</t>
    </r>
  </si>
  <si>
    <r>
      <rPr>
        <sz val="11"/>
        <color rgb="FF000000"/>
        <rFont val="Calibri"/>
      </rPr>
      <t>Administrators need to be aware of activity that occurs regarding their network device management account. Providing administrators with information regarding the date and time of their last successful logon allows the administrator to determine if any unauthorized activity has occurred. This incorporates all methods of logon including, but not limited to, SSH, HTTP, HTTPS, and physical connectivity. The organization-defined time period is dependent on the frequency with which administrators typically log on to the HP FlexFabric Switch.</t>
    </r>
  </si>
  <si>
    <r>
      <rPr>
        <sz val="11"/>
        <color rgb="FF000000"/>
        <rFont val="Calibri"/>
      </rPr>
      <t>Determine if the HP FlexFabric Switch notifies the administrator of the number of successful logon attempts occurring during an organization-defined time period. Once the logon credentials have been entered, the system should display the previous logon information for the user:</t>
    </r>
    <r>
      <rPr>
        <sz val="11"/>
        <color rgb="FF000000"/>
        <rFont val="Calibri"/>
      </rPr>
      <t xml:space="preserve">
</t>
    </r>
    <r>
      <rPr>
        <sz val="11"/>
        <color rgb="FF000000"/>
        <rFont val="Calibri"/>
      </rPr>
      <t>Log on as: admin</t>
    </r>
    <r>
      <rPr>
        <sz val="11"/>
        <color rgb="FF000000"/>
        <rFont val="Calibri"/>
      </rPr>
      <t xml:space="preserve">
</t>
    </r>
    <r>
      <rPr>
        <sz val="11"/>
        <color rgb="FF000000"/>
        <rFont val="Calibri"/>
      </rPr>
      <t>admin@15.252.78.64's password:</t>
    </r>
    <r>
      <rPr>
        <sz val="11"/>
        <color rgb="FF000000"/>
        <rFont val="Calibri"/>
      </rPr>
      <t xml:space="preserve">
</t>
    </r>
    <r>
      <rPr>
        <sz val="11"/>
        <color rgb="FF000000"/>
        <rFont val="Calibri"/>
      </rPr>
      <t>Your logon failures since the last successful logon:</t>
    </r>
    <r>
      <rPr>
        <sz val="11"/>
        <color rgb="FF000000"/>
        <rFont val="Calibri"/>
      </rPr>
      <t xml:space="preserve">
</t>
    </r>
    <r>
      <rPr>
        <sz val="11"/>
        <color rgb="FF000000"/>
        <rFont val="Calibri"/>
      </rPr>
      <t xml:space="preserve"> Wed May 27 10:06:04 2015</t>
    </r>
    <r>
      <rPr>
        <sz val="11"/>
        <color rgb="FF000000"/>
        <rFont val="Calibri"/>
      </rPr>
      <t xml:space="preserve">
</t>
    </r>
    <r>
      <rPr>
        <sz val="11"/>
        <color rgb="FF000000"/>
        <rFont val="Calibri"/>
      </rPr>
      <t xml:space="preserve"> Wed May 27 10:06:09 2015</t>
    </r>
    <r>
      <rPr>
        <sz val="11"/>
        <color rgb="FF000000"/>
        <rFont val="Calibri"/>
      </rPr>
      <t xml:space="preserve">
</t>
    </r>
    <r>
      <rPr>
        <sz val="11"/>
        <color rgb="FF000000"/>
        <rFont val="Calibri"/>
      </rPr>
      <t>Last successfully logon time: Wed May 27 10:45:51 2015</t>
    </r>
    <r>
      <rPr>
        <sz val="11"/>
        <color rgb="FF000000"/>
        <rFont val="Calibri"/>
      </rPr>
      <t xml:space="preserve">
</t>
    </r>
    <r>
      <rPr>
        <sz val="11"/>
        <color rgb="FF000000"/>
        <rFont val="Calibri"/>
      </rPr>
      <t>If the administrator is not notified of the number of successful logon attempts occurring during an organization-defined time period, this is a finding.</t>
    </r>
  </si>
  <si>
    <t>V-230181</t>
  </si>
  <si>
    <r>
      <rPr>
        <sz val="11"/>
        <rFont val="Calibri"/>
      </rPr>
      <t>The HP FlexFabric Switch must employ automated mechanisms to assist in the tracking of security incidents.</t>
    </r>
  </si>
  <si>
    <r>
      <rPr>
        <sz val="11"/>
        <color rgb="FF000000"/>
        <rFont val="Calibri"/>
      </rPr>
      <t>Despite the investment in perimeter defense technologies, enclaves are still faced with detecting, analyzing, and remediating network breaches and exploits that have made it past the HP FlexFabric Switch. An automated incident response infrastructure allows network operations to immediately react to incidents by identifying, analyzing, and mitigating any network device compromise. Incident response teams can perform root cause analysis, determine how the exploit proliferated, and identify all affected nodes, as well as contain and eliminate the threat.</t>
    </r>
    <r>
      <rPr>
        <sz val="11"/>
        <color rgb="FF000000"/>
        <rFont val="Calibri"/>
      </rPr>
      <t xml:space="preserve">
</t>
    </r>
    <r>
      <rPr>
        <sz val="11"/>
        <color rgb="FF000000"/>
        <rFont val="Calibri"/>
      </rPr>
      <t>The HP FlexFabric Switch assists in the tracking of security incidents by logging detected security events. The audit log and network device application logs capture different types of events. The audit log tracks audit events occurring on the components of the HP FlexFabric Switch. The application log tracks the results of the HP FlexFabric Switch content filtering function. These logs must be aggregated into a centralized server and can be used as part of the organization's security incident tracking and analysis.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</si>
  <si>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</si>
  <si>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</si>
  <si>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</si>
  <si>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</si>
  <si>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</si>
  <si>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</si>
  <si>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</si>
  <si>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</si>
  <si>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</si>
  <si>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</si>
  <si>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</si>
  <si>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</si>
  <si>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</si>
  <si>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</si>
  <si>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</si>
  <si>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</si>
  <si>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</si>
  <si>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</si>
  <si>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</si>
  <si>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</si>
  <si>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</si>
  <si>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</si>
  <si>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</si>
  <si>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</si>
  <si>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</si>
  <si>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</si>
  <si>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</si>
  <si>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</si>
  <si>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</si>
  <si>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HP FlexFabric Switch Security Technical Implementation Guide Y25M07</t>
  </si>
  <si>
    <t>Developed By:</t>
  </si>
  <si>
    <t>Defense Information Systems Agency (DISA) for the US DoD</t>
  </si>
  <si>
    <t>Release Information:</t>
  </si>
  <si>
    <r>
      <rPr>
        <b/>
        <sz val="11"/>
        <color rgb="FF000000"/>
        <rFont val="Calibri"/>
      </rPr>
      <t>Version:</t>
    </r>
    <r>
      <rPr>
        <sz val="11"/>
        <color rgb="FF000000"/>
        <rFont val="Calibri"/>
      </rPr>
      <t xml:space="preserve"> Y25M07    </t>
    </r>
    <r>
      <rPr>
        <b/>
        <sz val="11"/>
        <color rgb="FF000000"/>
        <rFont val="Calibri"/>
      </rPr>
      <t>Date:</t>
    </r>
    <r>
      <rPr>
        <sz val="11"/>
        <color rgb="FF000000"/>
        <rFont val="Calibri"/>
      </rPr>
      <t xml:space="preserve"> 02 July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122</t>
    </r>
  </si>
  <si>
    <t>Download Url:</t>
  </si>
  <si>
    <t>https://www.cyber.mil/stigs</t>
  </si>
  <si>
    <t>Guide Overview:</t>
  </si>
  <si>
    <r>
      <rPr>
        <sz val="11"/>
        <color rgb="FF000000"/>
        <rFont val="Calibri"/>
      </rPr>
      <t>The HP FlexFabric Switch NDM STIG is published as a tool to improve the security of Department of Defense (DOD) information systems. This document is meant for use in conjunction with the HP FlexFabric Switch Layer 2 Switch STIG and the HP FlexFabric Switch Router STIG.</t>
    </r>
  </si>
  <si>
    <t>Components:</t>
  </si>
  <si>
    <r>
      <rPr>
        <i/>
        <sz val="11"/>
        <color rgb="FF000000"/>
        <rFont val="Calibri"/>
      </rPr>
      <t>Title:</t>
    </r>
    <r>
      <rPr>
        <sz val="11"/>
        <color rgb="FF000000"/>
        <rFont val="Calibri"/>
      </rPr>
      <t xml:space="preserve"> HP FlexFabric Switch L2S Security Technical Implementation Guide</t>
    </r>
    <r>
      <rPr>
        <sz val="11"/>
        <color rgb="FF000000"/>
        <rFont val="Calibri"/>
      </rPr>
      <t xml:space="preserve">
</t>
    </r>
    <r>
      <rPr>
        <i/>
        <sz val="11"/>
        <color rgb="FF000000"/>
        <rFont val="Calibri"/>
      </rPr>
      <t>Version:</t>
    </r>
    <r>
      <rPr>
        <sz val="11"/>
        <color rgb="FF000000"/>
        <rFont val="Calibri"/>
      </rPr>
      <t xml:space="preserve"> V1R3     </t>
    </r>
    <r>
      <rPr>
        <i/>
        <sz val="11"/>
        <color rgb="FF000000"/>
        <rFont val="Calibri"/>
      </rPr>
      <t>Date:</t>
    </r>
    <r>
      <rPr>
        <sz val="11"/>
        <color rgb="FF000000"/>
        <rFont val="Calibri"/>
      </rPr>
      <t xml:space="preserve"> 24 July 2020     </t>
    </r>
    <r>
      <rPr>
        <i/>
        <sz val="11"/>
        <color rgb="FF000000"/>
        <rFont val="Calibri"/>
      </rPr>
      <t>Recommendation Count:</t>
    </r>
    <r>
      <rPr>
        <sz val="11"/>
        <color rgb="FF000000"/>
        <rFont val="Calibri"/>
      </rPr>
      <t xml:space="preserve"> 22</t>
    </r>
  </si>
  <si>
    <r>
      <rPr>
        <i/>
        <sz val="11"/>
        <color rgb="FF000000"/>
        <rFont val="Calibri"/>
      </rPr>
      <t>Title:</t>
    </r>
    <r>
      <rPr>
        <sz val="11"/>
        <color rgb="FF000000"/>
        <rFont val="Calibri"/>
      </rPr>
      <t xml:space="preserve"> HP FlexFabric Switch RTR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24 July 2020     </t>
    </r>
    <r>
      <rPr>
        <i/>
        <sz val="11"/>
        <color rgb="FF000000"/>
        <rFont val="Calibri"/>
      </rPr>
      <t>Recommendation Count:</t>
    </r>
    <r>
      <rPr>
        <sz val="11"/>
        <color rgb="FF000000"/>
        <rFont val="Calibri"/>
      </rPr>
      <t xml:space="preserve"> 21</t>
    </r>
  </si>
  <si>
    <r>
      <rPr>
        <i/>
        <sz val="11"/>
        <color rgb="FF000000"/>
        <rFont val="Calibri"/>
      </rPr>
      <t>Title:</t>
    </r>
    <r>
      <rPr>
        <sz val="11"/>
        <color rgb="FF000000"/>
        <rFont val="Calibri"/>
      </rPr>
      <t xml:space="preserve"> HP FlexFabric Switch NDM Security Technical Implementation Guide</t>
    </r>
    <r>
      <rPr>
        <sz val="11"/>
        <color rgb="FF000000"/>
        <rFont val="Calibri"/>
      </rPr>
      <t xml:space="preserve">
</t>
    </r>
    <r>
      <rPr>
        <i/>
        <sz val="11"/>
        <color rgb="FF000000"/>
        <rFont val="Calibri"/>
      </rPr>
      <t>Version:</t>
    </r>
    <r>
      <rPr>
        <sz val="11"/>
        <color rgb="FF000000"/>
        <rFont val="Calibri"/>
      </rPr>
      <t xml:space="preserve"> V1R4     </t>
    </r>
    <r>
      <rPr>
        <i/>
        <sz val="11"/>
        <color rgb="FF000000"/>
        <rFont val="Calibri"/>
      </rPr>
      <t>Date:</t>
    </r>
    <r>
      <rPr>
        <sz val="11"/>
        <color rgb="FF000000"/>
        <rFont val="Calibri"/>
      </rPr>
      <t xml:space="preserve"> 02 July 2025     </t>
    </r>
    <r>
      <rPr>
        <i/>
        <sz val="11"/>
        <color rgb="FF000000"/>
        <rFont val="Calibri"/>
      </rPr>
      <t>Recommendation Count:</t>
    </r>
    <r>
      <rPr>
        <sz val="11"/>
        <color rgb="FF000000"/>
        <rFont val="Calibri"/>
      </rPr>
      <t xml:space="preserve"> 79</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</si>
  <si>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</si>
  <si>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</si>
  <si>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</si>
  <si>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</si>
  <si>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</si>
  <si>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</si>
  <si>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</si>
  <si>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</si>
  <si>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</si>
  <si>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</si>
  <si>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</si>
  <si>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</si>
  <si>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</si>
  <si>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</si>
  <si>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</si>
  <si>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</si>
  <si>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</si>
  <si>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</si>
  <si>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</si>
  <si>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</si>
  <si>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</si>
  <si>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</si>
  <si>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HP FlexFabric Switch Security Technical Implementation Guide Y25M07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</si>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</sst>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4EF-428C-946A-66A47855A2C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4EF-428C-946A-66A47855A2C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122</c:v>
                </c:pt>
              </c:numCache>
            </c:numRef>
          </c:val>
          <c:extLst>
            <c:ext xmlns:c16="http://schemas.microsoft.com/office/drawing/2014/chart" uri="{C3380CC4-5D6E-409C-BE32-E72D297353CC}">
              <c16:uniqueId val="{00000002-D4EF-428C-946A-66A47855A2C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RTR</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563B-4548-A067-C0BEA76C27E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RTR</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563B-4548-A067-C0BEA76C27E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RTR</c:v>
                </c:pt>
              </c:strCache>
            </c:strRef>
          </c:cat>
          <c:val>
            <c:numRef>
              <c:f>Dashboard!$E$29:$E$31</c:f>
              <c:numCache>
                <c:formatCode>General</c:formatCode>
                <c:ptCount val="3"/>
                <c:pt idx="0">
                  <c:v>22</c:v>
                </c:pt>
                <c:pt idx="1">
                  <c:v>79</c:v>
                </c:pt>
                <c:pt idx="2">
                  <c:v>21</c:v>
                </c:pt>
              </c:numCache>
            </c:numRef>
          </c:val>
          <c:extLst>
            <c:ext xmlns:c16="http://schemas.microsoft.com/office/drawing/2014/chart" uri="{C3380CC4-5D6E-409C-BE32-E72D297353CC}">
              <c16:uniqueId val="{00000002-563B-4548-A067-C0BEA76C27E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A0A-4741-A9D0-D500ABE7A77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A0A-4741-A9D0-D500ABE7A77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122</c:v>
                </c:pt>
              </c:numCache>
            </c:numRef>
          </c:val>
          <c:extLst>
            <c:ext xmlns:c16="http://schemas.microsoft.com/office/drawing/2014/chart" uri="{C3380CC4-5D6E-409C-BE32-E72D297353CC}">
              <c16:uniqueId val="{00000002-4A0A-4741-A9D0-D500ABE7A77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Dashboard!$C$69:$C$71</c:f>
              <c:numCache>
                <c:formatCode>General</c:formatCode>
                <c:ptCount val="3"/>
                <c:pt idx="0">
                  <c:v>0</c:v>
                </c:pt>
                <c:pt idx="1">
                  <c:v>0</c:v>
                </c:pt>
                <c:pt idx="2">
                  <c:v>0</c:v>
                </c:pt>
              </c:numCache>
            </c:numRef>
          </c:val>
          <c:extLst>
            <c:ext xmlns:c16="http://schemas.microsoft.com/office/drawing/2014/chart" uri="{C3380CC4-5D6E-409C-BE32-E72D297353CC}">
              <c16:uniqueId val="{00000000-42C4-431A-A291-3FA1E0FA9EC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Dashboard!$D$69:$D$71</c:f>
              <c:numCache>
                <c:formatCode>General</c:formatCode>
                <c:ptCount val="3"/>
                <c:pt idx="0">
                  <c:v>0</c:v>
                </c:pt>
                <c:pt idx="1">
                  <c:v>0</c:v>
                </c:pt>
                <c:pt idx="2">
                  <c:v>0</c:v>
                </c:pt>
              </c:numCache>
            </c:numRef>
          </c:val>
          <c:extLst>
            <c:ext xmlns:c16="http://schemas.microsoft.com/office/drawing/2014/chart" uri="{C3380CC4-5D6E-409C-BE32-E72D297353CC}">
              <c16:uniqueId val="{00000001-42C4-431A-A291-3FA1E0FA9EC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Dashboard!$E$69:$E$71</c:f>
              <c:numCache>
                <c:formatCode>General</c:formatCode>
                <c:ptCount val="3"/>
                <c:pt idx="0">
                  <c:v>4</c:v>
                </c:pt>
                <c:pt idx="1">
                  <c:v>105</c:v>
                </c:pt>
                <c:pt idx="2">
                  <c:v>13</c:v>
                </c:pt>
              </c:numCache>
            </c:numRef>
          </c:val>
          <c:extLst>
            <c:ext xmlns:c16="http://schemas.microsoft.com/office/drawing/2014/chart" uri="{C3380CC4-5D6E-409C-BE32-E72D297353CC}">
              <c16:uniqueId val="{00000002-42C4-431A-A291-3FA1E0FA9EC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FD7-449B-BEA9-9AB272B564E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FD7-449B-BEA9-9AB272B564E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122</c:v>
                </c:pt>
              </c:numCache>
            </c:numRef>
          </c:val>
          <c:extLst>
            <c:ext xmlns:c16="http://schemas.microsoft.com/office/drawing/2014/chart" uri="{C3380CC4-5D6E-409C-BE32-E72D297353CC}">
              <c16:uniqueId val="{00000002-CFD7-449B-BEA9-9AB272B564E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BE7-43DF-908B-1B278E97C70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BE7-43DF-908B-1B278E97C70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122</c:v>
                </c:pt>
              </c:numCache>
            </c:numRef>
          </c:val>
          <c:extLst>
            <c:ext xmlns:c16="http://schemas.microsoft.com/office/drawing/2014/chart" uri="{C3380CC4-5D6E-409C-BE32-E72D297353CC}">
              <c16:uniqueId val="{00000002-4BE7-43DF-908B-1B278E97C70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AD2-4F2F-8027-4612B49ADEEC}"/>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AD2-4F2F-8027-4612B49ADEEC}"/>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AD2-4F2F-8027-4612B49ADEEC}"/>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AD2-4F2F-8027-4612B49ADEE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37D-424E-8CFF-EBBF2D42BEA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4bg2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t01ca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ghkly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uqe1s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imufn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pcay0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rgb0x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c1rsgn">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23">
  <autoFilter ref="A1:N123"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577</v>
      </c>
    </row>
    <row r="3" spans="2:3" ht="15" customHeight="1" x14ac:dyDescent="0.35"/>
    <row r="4" spans="2:3" ht="58" x14ac:dyDescent="0.35">
      <c r="B4" s="20" t="s">
        <v>578</v>
      </c>
      <c r="C4" s="21" t="s">
        <v>579</v>
      </c>
    </row>
    <row r="5" spans="2:3" x14ac:dyDescent="0.35">
      <c r="C5" s="21" t="s">
        <v>580</v>
      </c>
    </row>
    <row r="6" spans="2:3" x14ac:dyDescent="0.35">
      <c r="C6" s="18" t="s">
        <v>581</v>
      </c>
    </row>
    <row r="7" spans="2:3" ht="10" customHeight="1" x14ac:dyDescent="0.35"/>
    <row r="8" spans="2:3" ht="232" x14ac:dyDescent="0.35">
      <c r="B8" s="22" t="s">
        <v>582</v>
      </c>
      <c r="C8" s="21" t="s">
        <v>583</v>
      </c>
    </row>
    <row r="9" spans="2:3" ht="10" customHeight="1" x14ac:dyDescent="0.35"/>
    <row r="10" spans="2:3" ht="35" customHeight="1" x14ac:dyDescent="0.35">
      <c r="B10" s="22" t="s">
        <v>584</v>
      </c>
      <c r="C10" s="21" t="s">
        <v>585</v>
      </c>
    </row>
    <row r="11" spans="2:3" ht="75" customHeight="1" x14ac:dyDescent="0.35">
      <c r="B11" s="18" t="s">
        <v>21</v>
      </c>
      <c r="C11" s="21" t="s">
        <v>586</v>
      </c>
    </row>
    <row r="12" spans="2:3" ht="47" customHeight="1" x14ac:dyDescent="0.35">
      <c r="B12" s="18" t="s">
        <v>21</v>
      </c>
      <c r="C12" s="21" t="s">
        <v>587</v>
      </c>
    </row>
    <row r="13" spans="2:3" ht="35" customHeight="1" x14ac:dyDescent="0.35">
      <c r="B13" s="18" t="s">
        <v>21</v>
      </c>
      <c r="C13" s="21" t="s">
        <v>588</v>
      </c>
    </row>
    <row r="14" spans="2:3" ht="32" customHeight="1" x14ac:dyDescent="0.35">
      <c r="B14" s="18" t="s">
        <v>21</v>
      </c>
      <c r="C14" s="21" t="s">
        <v>589</v>
      </c>
    </row>
    <row r="15" spans="2:3" ht="30" customHeight="1" x14ac:dyDescent="0.35">
      <c r="B15" s="18" t="s">
        <v>21</v>
      </c>
      <c r="C15" s="21" t="s">
        <v>590</v>
      </c>
    </row>
    <row r="16" spans="2:3" ht="10" customHeight="1" x14ac:dyDescent="0.35"/>
    <row r="17" spans="1:3" ht="145" customHeight="1" x14ac:dyDescent="0.35">
      <c r="B17" s="22" t="s">
        <v>591</v>
      </c>
      <c r="C17" s="21" t="s">
        <v>592</v>
      </c>
    </row>
    <row r="18" spans="1:3" ht="10" customHeight="1" x14ac:dyDescent="0.35"/>
    <row r="19" spans="1:3" ht="3" customHeight="1" x14ac:dyDescent="0.35">
      <c r="B19" s="23"/>
      <c r="C19" s="23"/>
    </row>
    <row r="20" spans="1:3" ht="12" customHeight="1" x14ac:dyDescent="0.35"/>
    <row r="21" spans="1:3" ht="35" customHeight="1" x14ac:dyDescent="0.35">
      <c r="A21" s="25"/>
      <c r="B21" s="26" t="s">
        <v>593</v>
      </c>
      <c r="C21" s="27" t="s">
        <v>594</v>
      </c>
    </row>
    <row r="22" spans="1:3" ht="18" customHeight="1" x14ac:dyDescent="0.35">
      <c r="A22" s="25"/>
      <c r="B22" s="25" t="s">
        <v>21</v>
      </c>
      <c r="C22" s="27" t="s">
        <v>595</v>
      </c>
    </row>
    <row r="23" spans="1:3" ht="18" customHeight="1" x14ac:dyDescent="0.35">
      <c r="A23" s="25"/>
      <c r="B23" s="25" t="s">
        <v>21</v>
      </c>
      <c r="C23" s="27" t="s">
        <v>596</v>
      </c>
    </row>
    <row r="24" spans="1:3" ht="18" customHeight="1" x14ac:dyDescent="0.35">
      <c r="A24" s="25"/>
      <c r="B24" s="25" t="s">
        <v>21</v>
      </c>
      <c r="C24" s="27" t="s">
        <v>597</v>
      </c>
    </row>
    <row r="25" spans="1:3" ht="18" customHeight="1" x14ac:dyDescent="0.35">
      <c r="A25" s="25"/>
      <c r="B25" s="25" t="s">
        <v>21</v>
      </c>
      <c r="C25" s="27" t="s">
        <v>598</v>
      </c>
    </row>
    <row r="26" spans="1:3" ht="18" customHeight="1" x14ac:dyDescent="0.35">
      <c r="A26" s="25"/>
      <c r="B26" s="25" t="s">
        <v>21</v>
      </c>
      <c r="C26" s="27" t="s">
        <v>599</v>
      </c>
    </row>
    <row r="27" spans="1:3" ht="18" customHeight="1" x14ac:dyDescent="0.35">
      <c r="A27" s="25"/>
      <c r="B27" s="25" t="s">
        <v>21</v>
      </c>
      <c r="C27" s="27" t="s">
        <v>600</v>
      </c>
    </row>
    <row r="28" spans="1:3" ht="18" customHeight="1" x14ac:dyDescent="0.35">
      <c r="A28" s="25"/>
      <c r="B28" s="25" t="s">
        <v>21</v>
      </c>
      <c r="C28" s="27" t="s">
        <v>601</v>
      </c>
    </row>
    <row r="29" spans="1:3" ht="18" customHeight="1" x14ac:dyDescent="0.35">
      <c r="A29" s="25"/>
      <c r="B29" s="25" t="s">
        <v>21</v>
      </c>
      <c r="C29" s="27" t="s">
        <v>602</v>
      </c>
    </row>
    <row r="30" spans="1:3" ht="44" customHeight="1" x14ac:dyDescent="0.35">
      <c r="A30" s="25"/>
      <c r="B30" s="25" t="s">
        <v>21</v>
      </c>
      <c r="C30" s="28" t="s">
        <v>603</v>
      </c>
    </row>
    <row r="31" spans="1:3" ht="10" customHeight="1" x14ac:dyDescent="0.35"/>
    <row r="32" spans="1:3" ht="3" customHeight="1" x14ac:dyDescent="0.35">
      <c r="B32" s="23"/>
      <c r="C32" s="23"/>
    </row>
    <row r="33" spans="2:3" ht="12" customHeight="1" x14ac:dyDescent="0.35"/>
    <row r="34" spans="2:3" ht="24" customHeight="1" x14ac:dyDescent="0.35">
      <c r="B34" s="29" t="s">
        <v>604</v>
      </c>
      <c r="C34" s="30" t="s">
        <v>605</v>
      </c>
    </row>
    <row r="35" spans="2:3" ht="18.5" x14ac:dyDescent="0.35">
      <c r="B35" s="29" t="s">
        <v>606</v>
      </c>
      <c r="C35" s="31" t="s">
        <v>607</v>
      </c>
    </row>
    <row r="36" spans="2:3" ht="27" customHeight="1" x14ac:dyDescent="0.35">
      <c r="B36" s="32" t="s">
        <v>608</v>
      </c>
      <c r="C36" s="24" t="s">
        <v>609</v>
      </c>
    </row>
    <row r="37" spans="2:3" x14ac:dyDescent="0.35">
      <c r="B37" s="29" t="s">
        <v>610</v>
      </c>
      <c r="C37" s="33" t="s">
        <v>611</v>
      </c>
    </row>
    <row r="38" spans="2:3" ht="10" customHeight="1" x14ac:dyDescent="0.35"/>
    <row r="39" spans="2:3" ht="43.5" x14ac:dyDescent="0.35">
      <c r="B39" s="29" t="s">
        <v>612</v>
      </c>
      <c r="C39" s="34" t="s">
        <v>613</v>
      </c>
    </row>
    <row r="40" spans="2:3" ht="10" customHeight="1" x14ac:dyDescent="0.35"/>
    <row r="41" spans="2:3" ht="20" customHeight="1" x14ac:dyDescent="0.35">
      <c r="B41" s="29" t="s">
        <v>614</v>
      </c>
      <c r="C41" s="35" t="s">
        <v>17</v>
      </c>
    </row>
    <row r="42" spans="2:3" ht="29" x14ac:dyDescent="0.35">
      <c r="C42" s="21" t="s">
        <v>615</v>
      </c>
    </row>
    <row r="43" spans="2:3" ht="10" customHeight="1" x14ac:dyDescent="0.35"/>
    <row r="44" spans="2:3" ht="20" customHeight="1" x14ac:dyDescent="0.35">
      <c r="C44" s="35" t="s">
        <v>27</v>
      </c>
    </row>
    <row r="45" spans="2:3" ht="29" x14ac:dyDescent="0.35">
      <c r="C45" s="21" t="s">
        <v>616</v>
      </c>
    </row>
    <row r="46" spans="2:3" ht="10" customHeight="1" x14ac:dyDescent="0.35"/>
    <row r="47" spans="2:3" ht="20" customHeight="1" x14ac:dyDescent="0.35">
      <c r="C47" s="35" t="s">
        <v>234</v>
      </c>
    </row>
    <row r="48" spans="2:3" ht="29" x14ac:dyDescent="0.35">
      <c r="C48" s="21" t="s">
        <v>617</v>
      </c>
    </row>
    <row r="49" spans="2:3" ht="10" customHeight="1" x14ac:dyDescent="0.35"/>
    <row r="50" spans="2:3" ht="43.5" x14ac:dyDescent="0.35">
      <c r="B50" s="29" t="s">
        <v>618</v>
      </c>
      <c r="C50" s="21" t="s">
        <v>619</v>
      </c>
    </row>
    <row r="51" spans="2:3" ht="10" customHeight="1" x14ac:dyDescent="0.35"/>
    <row r="52" spans="2:3" ht="15.5" x14ac:dyDescent="0.35">
      <c r="C52" s="36" t="s">
        <v>33</v>
      </c>
    </row>
    <row r="53" spans="2:3" ht="29" x14ac:dyDescent="0.35">
      <c r="C53" s="21" t="s">
        <v>620</v>
      </c>
    </row>
    <row r="54" spans="2:3" ht="10" customHeight="1" x14ac:dyDescent="0.35"/>
    <row r="55" spans="2:3" ht="15.5" x14ac:dyDescent="0.35">
      <c r="C55" s="37" t="s">
        <v>16</v>
      </c>
    </row>
    <row r="56" spans="2:3" ht="29" x14ac:dyDescent="0.35">
      <c r="C56" s="21" t="s">
        <v>621</v>
      </c>
    </row>
    <row r="57" spans="2:3" ht="10" customHeight="1" x14ac:dyDescent="0.35"/>
    <row r="58" spans="2:3" ht="15.5" x14ac:dyDescent="0.35">
      <c r="C58" s="38" t="s">
        <v>233</v>
      </c>
    </row>
    <row r="59" spans="2:3" ht="29" x14ac:dyDescent="0.35">
      <c r="C59" s="21" t="s">
        <v>622</v>
      </c>
    </row>
    <row r="60" spans="2:3" ht="10" customHeight="1" x14ac:dyDescent="0.35"/>
    <row r="61" spans="2:3" ht="3" customHeight="1" x14ac:dyDescent="0.35">
      <c r="B61" s="23"/>
      <c r="C61" s="23"/>
    </row>
    <row r="62" spans="2:3" ht="12" customHeight="1" x14ac:dyDescent="0.35"/>
    <row r="63" spans="2:3" ht="130.5" x14ac:dyDescent="0.35">
      <c r="B63" s="20" t="s">
        <v>623</v>
      </c>
      <c r="C63" s="21" t="s">
        <v>624</v>
      </c>
    </row>
    <row r="64" spans="2:3" ht="6" customHeight="1" x14ac:dyDescent="0.35"/>
    <row r="65" spans="2:3" ht="217.5" x14ac:dyDescent="0.35">
      <c r="C65" s="21" t="s">
        <v>625</v>
      </c>
    </row>
    <row r="66" spans="2:3" ht="6" customHeight="1" x14ac:dyDescent="0.35"/>
    <row r="67" spans="2:3" ht="43.5" x14ac:dyDescent="0.35">
      <c r="C67" s="21" t="s">
        <v>626</v>
      </c>
    </row>
    <row r="68" spans="2:3" ht="10" customHeight="1" x14ac:dyDescent="0.35"/>
    <row r="69" spans="2:3" ht="3" customHeight="1" x14ac:dyDescent="0.35">
      <c r="B69" s="23"/>
      <c r="C69" s="23"/>
    </row>
    <row r="70" spans="2:3" ht="12" customHeight="1" x14ac:dyDescent="0.35"/>
    <row r="71" spans="2:3" ht="145" x14ac:dyDescent="0.35">
      <c r="B71" s="20" t="s">
        <v>627</v>
      </c>
      <c r="C71" s="21" t="s">
        <v>628</v>
      </c>
    </row>
    <row r="72" spans="2:3" ht="6" customHeight="1" x14ac:dyDescent="0.35"/>
    <row r="73" spans="2:3" ht="203" x14ac:dyDescent="0.35">
      <c r="C73" s="21" t="s">
        <v>629</v>
      </c>
    </row>
    <row r="74" spans="2:3" ht="6" customHeight="1" x14ac:dyDescent="0.35"/>
    <row r="75" spans="2:3" ht="43.5" x14ac:dyDescent="0.35">
      <c r="C75" s="21" t="s">
        <v>630</v>
      </c>
    </row>
    <row r="76" spans="2:3" ht="10" customHeight="1" x14ac:dyDescent="0.35"/>
    <row r="77" spans="2:3" ht="3" customHeight="1" x14ac:dyDescent="0.35">
      <c r="B77" s="23"/>
      <c r="C77" s="23"/>
    </row>
    <row r="78" spans="2:3" ht="12" customHeight="1" x14ac:dyDescent="0.35"/>
    <row r="79" spans="2:3" ht="101.5" x14ac:dyDescent="0.35">
      <c r="B79" s="20" t="s">
        <v>631</v>
      </c>
      <c r="C79" s="21" t="s">
        <v>632</v>
      </c>
    </row>
    <row r="80" spans="2:3" ht="6" customHeight="1" x14ac:dyDescent="0.35"/>
    <row r="81" spans="2:3" ht="145" x14ac:dyDescent="0.35">
      <c r="C81" s="21" t="s">
        <v>633</v>
      </c>
    </row>
    <row r="82" spans="2:3" ht="6" customHeight="1" x14ac:dyDescent="0.35"/>
    <row r="83" spans="2:3" ht="43.5" x14ac:dyDescent="0.35">
      <c r="C83" s="21" t="s">
        <v>634</v>
      </c>
    </row>
    <row r="87" spans="2:3" ht="32" customHeight="1" x14ac:dyDescent="0.35">
      <c r="B87" s="81" t="s">
        <v>576</v>
      </c>
      <c r="C87" s="81"/>
    </row>
  </sheetData>
  <sheetProtection password="90EA" sheet="1"/>
  <mergeCells count="1">
    <mergeCell ref="B87:C87"/>
  </mergeCells>
  <hyperlinks>
    <hyperlink ref="C5" r:id="rId1" xr:uid="{00000000-0004-0000-0000-000000000000}"/>
    <hyperlink ref="C6" r:id="rId2" xr:uid="{00000000-0004-0000-0000-000001000000}"/>
    <hyperlink ref="C37" r:id="rId3" xr:uid="{00000000-0004-0000-0000-000002000000}"/>
    <hyperlink ref="B87"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635</v>
      </c>
      <c r="C2" s="83"/>
      <c r="D2" s="83"/>
      <c r="E2" s="83"/>
      <c r="F2" s="83"/>
      <c r="G2" s="83"/>
      <c r="H2" s="83"/>
      <c r="I2" s="83"/>
    </row>
    <row r="4" spans="2:15" ht="18.5" x14ac:dyDescent="0.45">
      <c r="B4" s="40" t="s">
        <v>636</v>
      </c>
    </row>
    <row r="5" spans="2:15" x14ac:dyDescent="0.35">
      <c r="B5" s="42" t="s">
        <v>21</v>
      </c>
      <c r="C5" s="42" t="s">
        <v>637</v>
      </c>
      <c r="D5" s="42" t="s">
        <v>638</v>
      </c>
      <c r="F5" s="84" t="s">
        <v>639</v>
      </c>
      <c r="G5" s="84"/>
      <c r="H5" s="84"/>
      <c r="I5" s="85" t="s">
        <v>640</v>
      </c>
      <c r="J5" s="85"/>
      <c r="K5" s="85"/>
      <c r="L5" s="85"/>
      <c r="M5" s="85"/>
      <c r="N5" s="85"/>
      <c r="O5" s="85"/>
    </row>
    <row r="6" spans="2:15" x14ac:dyDescent="0.35">
      <c r="B6" s="48" t="s">
        <v>641</v>
      </c>
      <c r="C6" s="49">
        <v>122</v>
      </c>
      <c r="D6" s="50" t="s">
        <v>21</v>
      </c>
      <c r="F6" s="84" t="s">
        <v>642</v>
      </c>
      <c r="G6" s="84"/>
      <c r="H6" s="84"/>
      <c r="I6" s="86" t="s">
        <v>643</v>
      </c>
      <c r="J6" s="86"/>
      <c r="K6" s="86"/>
      <c r="L6" s="86"/>
      <c r="M6" s="86"/>
      <c r="N6" s="86"/>
      <c r="O6" s="86"/>
    </row>
    <row r="7" spans="2:15" x14ac:dyDescent="0.35">
      <c r="B7" s="51" t="s">
        <v>644</v>
      </c>
      <c r="C7" s="52">
        <f>C6-C8-C9</f>
        <v>122</v>
      </c>
      <c r="D7" s="53">
        <f>IF(C6&gt;0,C7/C6,0)</f>
        <v>1</v>
      </c>
      <c r="F7" s="84" t="s">
        <v>645</v>
      </c>
      <c r="G7" s="84"/>
      <c r="H7" s="84"/>
      <c r="I7" s="86" t="s">
        <v>643</v>
      </c>
      <c r="J7" s="86"/>
      <c r="K7" s="86"/>
      <c r="L7" s="86"/>
      <c r="M7" s="86"/>
      <c r="N7" s="86"/>
      <c r="O7" s="86"/>
    </row>
    <row r="8" spans="2:15" x14ac:dyDescent="0.35">
      <c r="B8" s="44" t="s">
        <v>646</v>
      </c>
      <c r="C8" s="45">
        <f>COUNTIF('Recommendations'!H:H,"Risk Accepted")</f>
        <v>0</v>
      </c>
      <c r="D8" s="46">
        <f>IF(C6&gt;0,C8/C6,0)</f>
        <v>0</v>
      </c>
      <c r="F8" s="84" t="s">
        <v>647</v>
      </c>
      <c r="G8" s="84"/>
      <c r="H8" s="84"/>
      <c r="I8" s="86" t="s">
        <v>643</v>
      </c>
      <c r="J8" s="86"/>
      <c r="K8" s="86"/>
      <c r="L8" s="86"/>
      <c r="M8" s="86"/>
      <c r="N8" s="86"/>
      <c r="O8" s="86"/>
    </row>
    <row r="9" spans="2:15" x14ac:dyDescent="0.35">
      <c r="B9" s="44" t="s">
        <v>648</v>
      </c>
      <c r="C9" s="45">
        <f>COUNTIF('Recommendations'!H:H,"N/A")</f>
        <v>0</v>
      </c>
      <c r="D9" s="46">
        <f>IF(C6&gt;0,C9/C6,0)</f>
        <v>0</v>
      </c>
      <c r="F9" s="84" t="s">
        <v>649</v>
      </c>
      <c r="G9" s="84"/>
      <c r="H9" s="84"/>
      <c r="I9" s="86" t="s">
        <v>643</v>
      </c>
      <c r="J9" s="86"/>
      <c r="K9" s="86"/>
      <c r="L9" s="86"/>
      <c r="M9" s="86"/>
      <c r="N9" s="86"/>
      <c r="O9" s="86"/>
    </row>
    <row r="12" spans="2:15" ht="18.5" x14ac:dyDescent="0.45">
      <c r="B12" s="40" t="s">
        <v>650</v>
      </c>
    </row>
    <row r="14" spans="2:15" x14ac:dyDescent="0.35">
      <c r="B14" s="54" t="s">
        <v>651</v>
      </c>
    </row>
    <row r="15" spans="2:15" x14ac:dyDescent="0.35">
      <c r="B15" s="42" t="s">
        <v>21</v>
      </c>
      <c r="C15" s="42" t="s">
        <v>652</v>
      </c>
      <c r="D15" s="42" t="s">
        <v>653</v>
      </c>
      <c r="E15" s="42" t="s">
        <v>654</v>
      </c>
      <c r="F15" s="42" t="s">
        <v>655</v>
      </c>
    </row>
    <row r="16" spans="2:15" x14ac:dyDescent="0.35">
      <c r="B16" s="44" t="s">
        <v>656</v>
      </c>
      <c r="C16" s="45">
        <f>COUNTIF('Recommendations'!M:M,"Resolved")</f>
        <v>0</v>
      </c>
      <c r="D16" s="45">
        <f>COUNTIF('Recommendations'!M:M,"Testing")</f>
        <v>0</v>
      </c>
      <c r="E16" s="45">
        <f>COUNTIF('Recommendations'!M:M,"Outstanding")</f>
        <v>122</v>
      </c>
      <c r="F16" s="45">
        <f>SUM(C16:E16)</f>
        <v>122</v>
      </c>
    </row>
    <row r="18" spans="2:6" x14ac:dyDescent="0.35">
      <c r="B18" s="54" t="s">
        <v>657</v>
      </c>
    </row>
    <row r="19" spans="2:6" x14ac:dyDescent="0.35">
      <c r="B19" s="55" t="s">
        <v>21</v>
      </c>
      <c r="C19" s="55" t="s">
        <v>652</v>
      </c>
      <c r="D19" s="55" t="s">
        <v>653</v>
      </c>
      <c r="E19" s="55" t="s">
        <v>654</v>
      </c>
      <c r="F19" s="55" t="s">
        <v>21</v>
      </c>
    </row>
    <row r="20" spans="2:6" x14ac:dyDescent="0.35">
      <c r="B20" s="44" t="s">
        <v>656</v>
      </c>
      <c r="C20" s="46">
        <f>IF(F16&gt;0, C16/F16, 0)</f>
        <v>0</v>
      </c>
      <c r="D20" s="46">
        <f>IF(F16&gt;0, D16/F16, 0)</f>
        <v>0</v>
      </c>
      <c r="E20" s="46">
        <f>IF(F16&gt;0, E16/F16, 0)</f>
        <v>1</v>
      </c>
      <c r="F20" s="47" t="s">
        <v>21</v>
      </c>
    </row>
    <row r="25" spans="2:6" ht="18.5" x14ac:dyDescent="0.45">
      <c r="B25" s="40" t="s">
        <v>658</v>
      </c>
    </row>
    <row r="27" spans="2:6" x14ac:dyDescent="0.35">
      <c r="B27" s="54" t="s">
        <v>651</v>
      </c>
    </row>
    <row r="28" spans="2:6" x14ac:dyDescent="0.35">
      <c r="B28" s="42" t="s">
        <v>3</v>
      </c>
      <c r="C28" s="42" t="s">
        <v>652</v>
      </c>
      <c r="D28" s="42" t="s">
        <v>653</v>
      </c>
      <c r="E28" s="42" t="s">
        <v>654</v>
      </c>
      <c r="F28" s="42" t="s">
        <v>655</v>
      </c>
    </row>
    <row r="29" spans="2:6" x14ac:dyDescent="0.35">
      <c r="B29" s="44" t="s">
        <v>17</v>
      </c>
      <c r="C29" s="45">
        <f>COUNTIFS('Recommendations'!D:D,"L2S",'Recommendations'!M:M,"=Resolved")</f>
        <v>0</v>
      </c>
      <c r="D29" s="45">
        <f>COUNTIFS('Recommendations'!D:D,"=L2S",'Recommendations'!M:M,"=Testing")</f>
        <v>0</v>
      </c>
      <c r="E29" s="45">
        <f>COUNTIFS('Recommendations'!D:D,"=L2S",'Recommendations'!M:M,"=Outstanding")</f>
        <v>22</v>
      </c>
      <c r="F29" s="45">
        <f>SUM(C29:E29)</f>
        <v>22</v>
      </c>
    </row>
    <row r="30" spans="2:6" x14ac:dyDescent="0.35">
      <c r="B30" s="44" t="s">
        <v>234</v>
      </c>
      <c r="C30" s="45">
        <f>COUNTIFS('Recommendations'!D:D,"NDM",'Recommendations'!M:M,"=Resolved")</f>
        <v>0</v>
      </c>
      <c r="D30" s="45">
        <f>COUNTIFS('Recommendations'!D:D,"=NDM",'Recommendations'!M:M,"=Testing")</f>
        <v>0</v>
      </c>
      <c r="E30" s="45">
        <f>COUNTIFS('Recommendations'!D:D,"=NDM",'Recommendations'!M:M,"=Outstanding")</f>
        <v>79</v>
      </c>
      <c r="F30" s="45">
        <f>SUM(C30:E30)</f>
        <v>79</v>
      </c>
    </row>
    <row r="31" spans="2:6" x14ac:dyDescent="0.35">
      <c r="B31" s="44" t="s">
        <v>27</v>
      </c>
      <c r="C31" s="45">
        <f>COUNTIFS('Recommendations'!D:D,"RTR",'Recommendations'!M:M,"=Resolved")</f>
        <v>0</v>
      </c>
      <c r="D31" s="45">
        <f>COUNTIFS('Recommendations'!D:D,"=RTR",'Recommendations'!M:M,"=Testing")</f>
        <v>0</v>
      </c>
      <c r="E31" s="45">
        <f>COUNTIFS('Recommendations'!D:D,"=RTR",'Recommendations'!M:M,"=Outstanding")</f>
        <v>21</v>
      </c>
      <c r="F31" s="45">
        <f>SUM(C31:E31)</f>
        <v>21</v>
      </c>
    </row>
    <row r="33" spans="2:6" x14ac:dyDescent="0.35">
      <c r="B33" s="54" t="s">
        <v>657</v>
      </c>
    </row>
    <row r="34" spans="2:6" x14ac:dyDescent="0.35">
      <c r="B34" s="55" t="s">
        <v>3</v>
      </c>
      <c r="C34" s="55" t="s">
        <v>652</v>
      </c>
      <c r="D34" s="55" t="s">
        <v>653</v>
      </c>
      <c r="E34" s="55" t="s">
        <v>654</v>
      </c>
      <c r="F34" s="55" t="s">
        <v>21</v>
      </c>
    </row>
    <row r="35" spans="2:6" x14ac:dyDescent="0.35">
      <c r="B35" s="44" t="s">
        <v>17</v>
      </c>
      <c r="C35" s="46">
        <f>IF(F29&gt;0, C29/F29, 0)</f>
        <v>0</v>
      </c>
      <c r="D35" s="46">
        <f>IF(F29&gt;0, D29/F29, 0)</f>
        <v>0</v>
      </c>
      <c r="E35" s="46">
        <f>IF(F29&gt;0, E29/F29, 0)</f>
        <v>1</v>
      </c>
      <c r="F35" s="47" t="s">
        <v>21</v>
      </c>
    </row>
    <row r="36" spans="2:6" x14ac:dyDescent="0.35">
      <c r="B36" s="44" t="s">
        <v>234</v>
      </c>
      <c r="C36" s="46">
        <f>IF(F30&gt;0, C30/F30, 0)</f>
        <v>0</v>
      </c>
      <c r="D36" s="46">
        <f>IF(F30&gt;0, D30/F30, 0)</f>
        <v>0</v>
      </c>
      <c r="E36" s="46">
        <f>IF(F30&gt;0, E30/F30, 0)</f>
        <v>1</v>
      </c>
      <c r="F36" s="47" t="s">
        <v>21</v>
      </c>
    </row>
    <row r="37" spans="2:6" x14ac:dyDescent="0.35">
      <c r="B37" s="44" t="s">
        <v>27</v>
      </c>
      <c r="C37" s="46">
        <f>IF(F31&gt;0, C31/F31, 0)</f>
        <v>0</v>
      </c>
      <c r="D37" s="46">
        <f>IF(F31&gt;0, D31/F31, 0)</f>
        <v>0</v>
      </c>
      <c r="E37" s="46">
        <f>IF(F31&gt;0, E31/F31, 0)</f>
        <v>1</v>
      </c>
      <c r="F37" s="47" t="s">
        <v>21</v>
      </c>
    </row>
    <row r="42" spans="2:6" ht="18.5" x14ac:dyDescent="0.45">
      <c r="B42" s="40" t="s">
        <v>659</v>
      </c>
    </row>
    <row r="44" spans="2:6" x14ac:dyDescent="0.35">
      <c r="B44" s="54" t="s">
        <v>651</v>
      </c>
    </row>
    <row r="45" spans="2:6" x14ac:dyDescent="0.35">
      <c r="B45" s="42" t="s">
        <v>6</v>
      </c>
      <c r="C45" s="42" t="s">
        <v>652</v>
      </c>
      <c r="D45" s="42" t="s">
        <v>653</v>
      </c>
      <c r="E45" s="42" t="s">
        <v>654</v>
      </c>
      <c r="F45" s="42" t="s">
        <v>655</v>
      </c>
    </row>
    <row r="46" spans="2:6" x14ac:dyDescent="0.35">
      <c r="B46" s="44" t="s">
        <v>660</v>
      </c>
      <c r="C46" s="45">
        <f>COUNTIFS('Recommendations'!G:G,"Phase1",'Recommendations'!M:M,"=Resolved")</f>
        <v>0</v>
      </c>
      <c r="D46" s="45">
        <f>COUNTIFS('Recommendations'!G:G,"=Phase1",'Recommendations'!M:M,"=Testing")</f>
        <v>0</v>
      </c>
      <c r="E46" s="45">
        <f>COUNTIFS('Recommendations'!G:G,"=Phase1",'Recommendations'!M:M,"=Outstanding")</f>
        <v>0</v>
      </c>
      <c r="F46" s="45">
        <f t="shared" ref="F46:F51" si="0">SUM(C46:E46)</f>
        <v>0</v>
      </c>
    </row>
    <row r="47" spans="2:6" x14ac:dyDescent="0.35">
      <c r="B47" s="44" t="s">
        <v>661</v>
      </c>
      <c r="C47" s="45">
        <f>COUNTIFS('Recommendations'!G:G,"Phase2",'Recommendations'!M:M,"=Resolved")</f>
        <v>0</v>
      </c>
      <c r="D47" s="45">
        <f>COUNTIFS('Recommendations'!G:G,"=Phase2",'Recommendations'!M:M,"=Testing")</f>
        <v>0</v>
      </c>
      <c r="E47" s="45">
        <f>COUNTIFS('Recommendations'!G:G,"=Phase2",'Recommendations'!M:M,"=Outstanding")</f>
        <v>0</v>
      </c>
      <c r="F47" s="45">
        <f t="shared" si="0"/>
        <v>0</v>
      </c>
    </row>
    <row r="48" spans="2:6" x14ac:dyDescent="0.35">
      <c r="B48" s="44" t="s">
        <v>662</v>
      </c>
      <c r="C48" s="45">
        <f>COUNTIFS('Recommendations'!G:G,"Phase3",'Recommendations'!M:M,"=Resolved")</f>
        <v>0</v>
      </c>
      <c r="D48" s="45">
        <f>COUNTIFS('Recommendations'!G:G,"=Phase3",'Recommendations'!M:M,"=Testing")</f>
        <v>0</v>
      </c>
      <c r="E48" s="45">
        <f>COUNTIFS('Recommendations'!G:G,"=Phase3",'Recommendations'!M:M,"=Outstanding")</f>
        <v>0</v>
      </c>
      <c r="F48" s="45">
        <f t="shared" si="0"/>
        <v>0</v>
      </c>
    </row>
    <row r="49" spans="2:6" x14ac:dyDescent="0.35">
      <c r="B49" s="44" t="s">
        <v>663</v>
      </c>
      <c r="C49" s="45">
        <f>COUNTIFS('Recommendations'!G:G,"Phase4",'Recommendations'!M:M,"=Resolved")</f>
        <v>0</v>
      </c>
      <c r="D49" s="45">
        <f>COUNTIFS('Recommendations'!G:G,"=Phase4",'Recommendations'!M:M,"=Testing")</f>
        <v>0</v>
      </c>
      <c r="E49" s="45">
        <f>COUNTIFS('Recommendations'!G:G,"=Phase4",'Recommendations'!M:M,"=Outstanding")</f>
        <v>0</v>
      </c>
      <c r="F49" s="45">
        <f t="shared" si="0"/>
        <v>0</v>
      </c>
    </row>
    <row r="50" spans="2:6" x14ac:dyDescent="0.35">
      <c r="B50" s="44" t="s">
        <v>664</v>
      </c>
      <c r="C50" s="45">
        <f>COUNTIFS('Recommendations'!G:G,"Phase5",'Recommendations'!M:M,"=Resolved")</f>
        <v>0</v>
      </c>
      <c r="D50" s="45">
        <f>COUNTIFS('Recommendations'!G:G,"=Phase5",'Recommendations'!M:M,"=Testing")</f>
        <v>0</v>
      </c>
      <c r="E50" s="45">
        <f>COUNTIFS('Recommendations'!G:G,"=Phase5",'Recommendations'!M:M,"=Outstanding")</f>
        <v>0</v>
      </c>
      <c r="F50" s="45">
        <f t="shared" si="0"/>
        <v>0</v>
      </c>
    </row>
    <row r="51" spans="2:6" x14ac:dyDescent="0.35">
      <c r="B51" s="44" t="s">
        <v>20</v>
      </c>
      <c r="C51" s="45">
        <f>COUNTIFS('Recommendations'!G:G,"Pending",'Recommendations'!M:M,"=Resolved")</f>
        <v>0</v>
      </c>
      <c r="D51" s="45">
        <f>COUNTIFS('Recommendations'!G:G,"=Pending",'Recommendations'!M:M,"=Testing")</f>
        <v>0</v>
      </c>
      <c r="E51" s="45">
        <f>COUNTIFS('Recommendations'!G:G,"=Pending",'Recommendations'!M:M,"=Outstanding")</f>
        <v>122</v>
      </c>
      <c r="F51" s="45">
        <f t="shared" si="0"/>
        <v>122</v>
      </c>
    </row>
    <row r="53" spans="2:6" x14ac:dyDescent="0.35">
      <c r="B53" s="54" t="s">
        <v>657</v>
      </c>
    </row>
    <row r="54" spans="2:6" x14ac:dyDescent="0.35">
      <c r="B54" s="55" t="s">
        <v>6</v>
      </c>
      <c r="C54" s="55" t="s">
        <v>652</v>
      </c>
      <c r="D54" s="55" t="s">
        <v>653</v>
      </c>
      <c r="E54" s="55" t="s">
        <v>654</v>
      </c>
      <c r="F54" s="55" t="s">
        <v>21</v>
      </c>
    </row>
    <row r="55" spans="2:6" x14ac:dyDescent="0.35">
      <c r="B55" s="44" t="s">
        <v>660</v>
      </c>
      <c r="C55" s="46">
        <f t="shared" ref="C55:C60" si="1">IF(F46&gt;0, C46/F46, 0)</f>
        <v>0</v>
      </c>
      <c r="D55" s="46">
        <f t="shared" ref="D55:D60" si="2">IF(F46&gt;0, D46/F46, 0)</f>
        <v>0</v>
      </c>
      <c r="E55" s="46">
        <f t="shared" ref="E55:E60" si="3">IF(F46&gt;0, E46/F46, 0)</f>
        <v>0</v>
      </c>
      <c r="F55" s="47" t="s">
        <v>21</v>
      </c>
    </row>
    <row r="56" spans="2:6" x14ac:dyDescent="0.35">
      <c r="B56" s="44" t="s">
        <v>661</v>
      </c>
      <c r="C56" s="46">
        <f t="shared" si="1"/>
        <v>0</v>
      </c>
      <c r="D56" s="46">
        <f t="shared" si="2"/>
        <v>0</v>
      </c>
      <c r="E56" s="46">
        <f t="shared" si="3"/>
        <v>0</v>
      </c>
      <c r="F56" s="47" t="s">
        <v>21</v>
      </c>
    </row>
    <row r="57" spans="2:6" x14ac:dyDescent="0.35">
      <c r="B57" s="44" t="s">
        <v>662</v>
      </c>
      <c r="C57" s="46">
        <f t="shared" si="1"/>
        <v>0</v>
      </c>
      <c r="D57" s="46">
        <f t="shared" si="2"/>
        <v>0</v>
      </c>
      <c r="E57" s="46">
        <f t="shared" si="3"/>
        <v>0</v>
      </c>
      <c r="F57" s="47" t="s">
        <v>21</v>
      </c>
    </row>
    <row r="58" spans="2:6" x14ac:dyDescent="0.35">
      <c r="B58" s="44" t="s">
        <v>663</v>
      </c>
      <c r="C58" s="46">
        <f t="shared" si="1"/>
        <v>0</v>
      </c>
      <c r="D58" s="46">
        <f t="shared" si="2"/>
        <v>0</v>
      </c>
      <c r="E58" s="46">
        <f t="shared" si="3"/>
        <v>0</v>
      </c>
      <c r="F58" s="47" t="s">
        <v>21</v>
      </c>
    </row>
    <row r="59" spans="2:6" x14ac:dyDescent="0.35">
      <c r="B59" s="44" t="s">
        <v>664</v>
      </c>
      <c r="C59" s="46">
        <f t="shared" si="1"/>
        <v>0</v>
      </c>
      <c r="D59" s="46">
        <f t="shared" si="2"/>
        <v>0</v>
      </c>
      <c r="E59" s="46">
        <f t="shared" si="3"/>
        <v>0</v>
      </c>
      <c r="F59" s="47" t="s">
        <v>21</v>
      </c>
    </row>
    <row r="60" spans="2:6" x14ac:dyDescent="0.35">
      <c r="B60" s="44" t="s">
        <v>20</v>
      </c>
      <c r="C60" s="46">
        <f t="shared" si="1"/>
        <v>0</v>
      </c>
      <c r="D60" s="46">
        <f t="shared" si="2"/>
        <v>0</v>
      </c>
      <c r="E60" s="46">
        <f t="shared" si="3"/>
        <v>1</v>
      </c>
      <c r="F60" s="47" t="s">
        <v>21</v>
      </c>
    </row>
    <row r="65" spans="2:6" ht="18.5" x14ac:dyDescent="0.45">
      <c r="B65" s="40" t="s">
        <v>665</v>
      </c>
    </row>
    <row r="67" spans="2:6" x14ac:dyDescent="0.35">
      <c r="B67" s="54" t="s">
        <v>651</v>
      </c>
    </row>
    <row r="68" spans="2:6" x14ac:dyDescent="0.35">
      <c r="B68" s="42" t="s">
        <v>2</v>
      </c>
      <c r="C68" s="42" t="s">
        <v>652</v>
      </c>
      <c r="D68" s="42" t="s">
        <v>653</v>
      </c>
      <c r="E68" s="42" t="s">
        <v>654</v>
      </c>
      <c r="F68" s="42" t="s">
        <v>655</v>
      </c>
    </row>
    <row r="69" spans="2:6" x14ac:dyDescent="0.35">
      <c r="B69" s="44" t="s">
        <v>33</v>
      </c>
      <c r="C69" s="45">
        <f>COUNTIFS('Recommendations'!C:C,"CAT I (High)",'Recommendations'!M:M,"=Resolved")</f>
        <v>0</v>
      </c>
      <c r="D69" s="45">
        <f>COUNTIFS('Recommendations'!C:C,"=CAT I (High)",'Recommendations'!M:M,"=Testing")</f>
        <v>0</v>
      </c>
      <c r="E69" s="45">
        <f>COUNTIFS('Recommendations'!C:C,"=CAT I (High)",'Recommendations'!M:M,"=Outstanding")</f>
        <v>4</v>
      </c>
      <c r="F69" s="45">
        <f>SUM(C69:E69)</f>
        <v>4</v>
      </c>
    </row>
    <row r="70" spans="2:6" x14ac:dyDescent="0.35">
      <c r="B70" s="44" t="s">
        <v>16</v>
      </c>
      <c r="C70" s="45">
        <f>COUNTIFS('Recommendations'!C:C,"CAT II (Medium)",'Recommendations'!M:M,"=Resolved")</f>
        <v>0</v>
      </c>
      <c r="D70" s="45">
        <f>COUNTIFS('Recommendations'!C:C,"=CAT II (Medium)",'Recommendations'!M:M,"=Testing")</f>
        <v>0</v>
      </c>
      <c r="E70" s="45">
        <f>COUNTIFS('Recommendations'!C:C,"=CAT II (Medium)",'Recommendations'!M:M,"=Outstanding")</f>
        <v>105</v>
      </c>
      <c r="F70" s="45">
        <f>SUM(C70:E70)</f>
        <v>105</v>
      </c>
    </row>
    <row r="71" spans="2:6" x14ac:dyDescent="0.35">
      <c r="B71" s="44" t="s">
        <v>233</v>
      </c>
      <c r="C71" s="45">
        <f>COUNTIFS('Recommendations'!C:C,"CAT III (Low)",'Recommendations'!M:M,"=Resolved")</f>
        <v>0</v>
      </c>
      <c r="D71" s="45">
        <f>COUNTIFS('Recommendations'!C:C,"=CAT III (Low)",'Recommendations'!M:M,"=Testing")</f>
        <v>0</v>
      </c>
      <c r="E71" s="45">
        <f>COUNTIFS('Recommendations'!C:C,"=CAT III (Low)",'Recommendations'!M:M,"=Outstanding")</f>
        <v>13</v>
      </c>
      <c r="F71" s="45">
        <f>SUM(C71:E71)</f>
        <v>13</v>
      </c>
    </row>
    <row r="73" spans="2:6" x14ac:dyDescent="0.35">
      <c r="B73" s="54" t="s">
        <v>657</v>
      </c>
    </row>
    <row r="74" spans="2:6" x14ac:dyDescent="0.35">
      <c r="B74" s="55" t="s">
        <v>2</v>
      </c>
      <c r="C74" s="55" t="s">
        <v>652</v>
      </c>
      <c r="D74" s="55" t="s">
        <v>653</v>
      </c>
      <c r="E74" s="55" t="s">
        <v>654</v>
      </c>
      <c r="F74" s="55" t="s">
        <v>21</v>
      </c>
    </row>
    <row r="75" spans="2:6" x14ac:dyDescent="0.35">
      <c r="B75" s="44" t="s">
        <v>33</v>
      </c>
      <c r="C75" s="46">
        <f>IF(F69&gt;0, C69/F69, 0)</f>
        <v>0</v>
      </c>
      <c r="D75" s="46">
        <f>IF(F69&gt;0, D69/F69, 0)</f>
        <v>0</v>
      </c>
      <c r="E75" s="46">
        <f>IF(F69&gt;0, E69/F69, 0)</f>
        <v>1</v>
      </c>
      <c r="F75" s="47" t="s">
        <v>21</v>
      </c>
    </row>
    <row r="76" spans="2:6" x14ac:dyDescent="0.35">
      <c r="B76" s="44" t="s">
        <v>16</v>
      </c>
      <c r="C76" s="46">
        <f>IF(F70&gt;0, C70/F70, 0)</f>
        <v>0</v>
      </c>
      <c r="D76" s="46">
        <f>IF(F70&gt;0, D70/F70, 0)</f>
        <v>0</v>
      </c>
      <c r="E76" s="46">
        <f>IF(F70&gt;0, E70/F70, 0)</f>
        <v>1</v>
      </c>
      <c r="F76" s="47" t="s">
        <v>21</v>
      </c>
    </row>
    <row r="77" spans="2:6" x14ac:dyDescent="0.35">
      <c r="B77" s="44" t="s">
        <v>233</v>
      </c>
      <c r="C77" s="46">
        <f>IF(F71&gt;0, C71/F71, 0)</f>
        <v>0</v>
      </c>
      <c r="D77" s="46">
        <f>IF(F71&gt;0, D71/F71, 0)</f>
        <v>0</v>
      </c>
      <c r="E77" s="46">
        <f>IF(F71&gt;0, E71/F71, 0)</f>
        <v>1</v>
      </c>
      <c r="F77" s="47" t="s">
        <v>21</v>
      </c>
    </row>
    <row r="82" spans="2:6" ht="18.5" x14ac:dyDescent="0.45">
      <c r="B82" s="40" t="s">
        <v>666</v>
      </c>
    </row>
    <row r="84" spans="2:6" x14ac:dyDescent="0.35">
      <c r="B84" s="54" t="s">
        <v>651</v>
      </c>
    </row>
    <row r="85" spans="2:6" x14ac:dyDescent="0.35">
      <c r="B85" s="42" t="s">
        <v>4</v>
      </c>
      <c r="C85" s="42" t="s">
        <v>652</v>
      </c>
      <c r="D85" s="42" t="s">
        <v>653</v>
      </c>
      <c r="E85" s="42" t="s">
        <v>654</v>
      </c>
      <c r="F85" s="42" t="s">
        <v>655</v>
      </c>
    </row>
    <row r="86" spans="2:6" x14ac:dyDescent="0.35">
      <c r="B86" s="44" t="s">
        <v>667</v>
      </c>
      <c r="C86" s="45">
        <f>COUNTIFS('Recommendations'!E:E,"Must",'Recommendations'!M:M,"=Resolved")</f>
        <v>0</v>
      </c>
      <c r="D86" s="45">
        <f>COUNTIFS('Recommendations'!E:E,"=Must",'Recommendations'!M:M,"=Testing")</f>
        <v>0</v>
      </c>
      <c r="E86" s="45">
        <f>COUNTIFS('Recommendations'!E:E,"=Must",'Recommendations'!M:M,"=Outstanding")</f>
        <v>0</v>
      </c>
      <c r="F86" s="45">
        <f>SUM(C86:E86)</f>
        <v>0</v>
      </c>
    </row>
    <row r="87" spans="2:6" x14ac:dyDescent="0.35">
      <c r="B87" s="44" t="s">
        <v>668</v>
      </c>
      <c r="C87" s="45">
        <f>COUNTIFS('Recommendations'!E:E,"Should",'Recommendations'!M:M,"=Resolved")</f>
        <v>0</v>
      </c>
      <c r="D87" s="45">
        <f>COUNTIFS('Recommendations'!E:E,"=Should",'Recommendations'!M:M,"=Testing")</f>
        <v>0</v>
      </c>
      <c r="E87" s="45">
        <f>COUNTIFS('Recommendations'!E:E,"=Should",'Recommendations'!M:M,"=Outstanding")</f>
        <v>0</v>
      </c>
      <c r="F87" s="45">
        <f>SUM(C87:E87)</f>
        <v>0</v>
      </c>
    </row>
    <row r="88" spans="2:6" x14ac:dyDescent="0.35">
      <c r="B88" s="44" t="s">
        <v>669</v>
      </c>
      <c r="C88" s="45">
        <f>COUNTIFS('Recommendations'!E:E,"Could",'Recommendations'!M:M,"=Resolved")</f>
        <v>0</v>
      </c>
      <c r="D88" s="45">
        <f>COUNTIFS('Recommendations'!E:E,"=Could",'Recommendations'!M:M,"=Testing")</f>
        <v>0</v>
      </c>
      <c r="E88" s="45">
        <f>COUNTIFS('Recommendations'!E:E,"=Could",'Recommendations'!M:M,"=Outstanding")</f>
        <v>0</v>
      </c>
      <c r="F88" s="45">
        <f>SUM(C88:E88)</f>
        <v>0</v>
      </c>
    </row>
    <row r="89" spans="2:6" x14ac:dyDescent="0.35">
      <c r="B89" s="44" t="s">
        <v>670</v>
      </c>
      <c r="C89" s="45">
        <f>COUNTIFS('Recommendations'!E:E,"Won't",'Recommendations'!M:M,"=Resolved")</f>
        <v>0</v>
      </c>
      <c r="D89" s="45">
        <f>COUNTIFS('Recommendations'!E:E,"=Won't",'Recommendations'!M:M,"=Testing")</f>
        <v>0</v>
      </c>
      <c r="E89" s="45">
        <f>COUNTIFS('Recommendations'!E:E,"=Won't",'Recommendations'!M:M,"=Outstanding")</f>
        <v>0</v>
      </c>
      <c r="F89" s="45">
        <f>SUM(C89:E89)</f>
        <v>0</v>
      </c>
    </row>
    <row r="90" spans="2:6" x14ac:dyDescent="0.35">
      <c r="B90" s="44" t="s">
        <v>18</v>
      </c>
      <c r="C90" s="45">
        <f>COUNTIFS('Recommendations'!E:E,"Unassigned",'Recommendations'!M:M,"=Resolved")</f>
        <v>0</v>
      </c>
      <c r="D90" s="45">
        <f>COUNTIFS('Recommendations'!E:E,"=Unassigned",'Recommendations'!M:M,"=Testing")</f>
        <v>0</v>
      </c>
      <c r="E90" s="45">
        <f>COUNTIFS('Recommendations'!E:E,"=Unassigned",'Recommendations'!M:M,"=Outstanding")</f>
        <v>122</v>
      </c>
      <c r="F90" s="45">
        <f>SUM(C90:E90)</f>
        <v>122</v>
      </c>
    </row>
    <row r="92" spans="2:6" x14ac:dyDescent="0.35">
      <c r="B92" s="54" t="s">
        <v>657</v>
      </c>
    </row>
    <row r="93" spans="2:6" x14ac:dyDescent="0.35">
      <c r="B93" s="55" t="s">
        <v>4</v>
      </c>
      <c r="C93" s="55" t="s">
        <v>652</v>
      </c>
      <c r="D93" s="55" t="s">
        <v>653</v>
      </c>
      <c r="E93" s="55" t="s">
        <v>654</v>
      </c>
      <c r="F93" s="55" t="s">
        <v>21</v>
      </c>
    </row>
    <row r="94" spans="2:6" x14ac:dyDescent="0.35">
      <c r="B94" s="44" t="s">
        <v>667</v>
      </c>
      <c r="C94" s="46">
        <f>IF(F86&gt;0, C86/F86, 0)</f>
        <v>0</v>
      </c>
      <c r="D94" s="46">
        <f>IF(F86&gt;0, D86/F86, 0)</f>
        <v>0</v>
      </c>
      <c r="E94" s="46">
        <f>IF(F86&gt;0, E86/F86, 0)</f>
        <v>0</v>
      </c>
      <c r="F94" s="47" t="s">
        <v>21</v>
      </c>
    </row>
    <row r="95" spans="2:6" x14ac:dyDescent="0.35">
      <c r="B95" s="44" t="s">
        <v>668</v>
      </c>
      <c r="C95" s="46">
        <f>IF(F87&gt;0, C87/F87, 0)</f>
        <v>0</v>
      </c>
      <c r="D95" s="46">
        <f>IF(F87&gt;0, D87/F87, 0)</f>
        <v>0</v>
      </c>
      <c r="E95" s="46">
        <f>IF(F87&gt;0, E87/F87, 0)</f>
        <v>0</v>
      </c>
      <c r="F95" s="47" t="s">
        <v>21</v>
      </c>
    </row>
    <row r="96" spans="2:6" x14ac:dyDescent="0.35">
      <c r="B96" s="44" t="s">
        <v>669</v>
      </c>
      <c r="C96" s="46">
        <f>IF(F88&gt;0, C88/F88, 0)</f>
        <v>0</v>
      </c>
      <c r="D96" s="46">
        <f>IF(F88&gt;0, D88/F88, 0)</f>
        <v>0</v>
      </c>
      <c r="E96" s="46">
        <f>IF(F88&gt;0, E88/F88, 0)</f>
        <v>0</v>
      </c>
      <c r="F96" s="47" t="s">
        <v>21</v>
      </c>
    </row>
    <row r="97" spans="2:6" x14ac:dyDescent="0.35">
      <c r="B97" s="44" t="s">
        <v>670</v>
      </c>
      <c r="C97" s="46">
        <f>IF(F89&gt;0, C89/F89, 0)</f>
        <v>0</v>
      </c>
      <c r="D97" s="46">
        <f>IF(F89&gt;0, D89/F89, 0)</f>
        <v>0</v>
      </c>
      <c r="E97" s="46">
        <f>IF(F89&gt;0, E89/F89, 0)</f>
        <v>0</v>
      </c>
      <c r="F97" s="47" t="s">
        <v>21</v>
      </c>
    </row>
    <row r="98" spans="2:6" x14ac:dyDescent="0.35">
      <c r="B98" s="44" t="s">
        <v>18</v>
      </c>
      <c r="C98" s="46">
        <f>IF(F90&gt;0, C90/F90, 0)</f>
        <v>0</v>
      </c>
      <c r="D98" s="46">
        <f>IF(F90&gt;0, D90/F90, 0)</f>
        <v>0</v>
      </c>
      <c r="E98" s="46">
        <f>IF(F90&gt;0, E90/F90, 0)</f>
        <v>1</v>
      </c>
      <c r="F98" s="47" t="s">
        <v>21</v>
      </c>
    </row>
    <row r="103" spans="2:6" ht="18.5" x14ac:dyDescent="0.45">
      <c r="B103" s="40" t="s">
        <v>671</v>
      </c>
    </row>
    <row r="105" spans="2:6" x14ac:dyDescent="0.35">
      <c r="B105" s="54" t="s">
        <v>651</v>
      </c>
    </row>
    <row r="106" spans="2:6" x14ac:dyDescent="0.35">
      <c r="B106" s="42" t="s">
        <v>672</v>
      </c>
      <c r="C106" s="42" t="s">
        <v>652</v>
      </c>
      <c r="D106" s="42" t="s">
        <v>653</v>
      </c>
      <c r="E106" s="42" t="s">
        <v>654</v>
      </c>
      <c r="F106" s="42" t="s">
        <v>655</v>
      </c>
    </row>
    <row r="107" spans="2:6" x14ac:dyDescent="0.35">
      <c r="B107" s="44" t="s">
        <v>673</v>
      </c>
      <c r="C107" s="45">
        <f>COUNTIFS('Recommendations'!F:F,"Low",'Recommendations'!M:M,"=Resolved")</f>
        <v>0</v>
      </c>
      <c r="D107" s="45">
        <f>COUNTIFS('Recommendations'!F:F,"=Low",'Recommendations'!M:M,"=Testing")</f>
        <v>0</v>
      </c>
      <c r="E107" s="45">
        <f>COUNTIFS('Recommendations'!F:F,"=Low",'Recommendations'!M:M,"=Outstanding")</f>
        <v>0</v>
      </c>
      <c r="F107" s="45">
        <f>SUM(C107:E107)</f>
        <v>0</v>
      </c>
    </row>
    <row r="108" spans="2:6" x14ac:dyDescent="0.35">
      <c r="B108" s="44" t="s">
        <v>674</v>
      </c>
      <c r="C108" s="45">
        <f>COUNTIFS('Recommendations'!F:F,"Medium",'Recommendations'!M:M,"=Resolved")</f>
        <v>0</v>
      </c>
      <c r="D108" s="45">
        <f>COUNTIFS('Recommendations'!F:F,"=Medium",'Recommendations'!M:M,"=Testing")</f>
        <v>0</v>
      </c>
      <c r="E108" s="45">
        <f>COUNTIFS('Recommendations'!F:F,"=Medium",'Recommendations'!M:M,"=Outstanding")</f>
        <v>0</v>
      </c>
      <c r="F108" s="45">
        <f>SUM(C108:E108)</f>
        <v>0</v>
      </c>
    </row>
    <row r="109" spans="2:6" x14ac:dyDescent="0.35">
      <c r="B109" s="44" t="s">
        <v>675</v>
      </c>
      <c r="C109" s="45">
        <f>COUNTIFS('Recommendations'!F:F,"High",'Recommendations'!M:M,"=Resolved")</f>
        <v>0</v>
      </c>
      <c r="D109" s="45">
        <f>COUNTIFS('Recommendations'!F:F,"=High",'Recommendations'!M:M,"=Testing")</f>
        <v>0</v>
      </c>
      <c r="E109" s="45">
        <f>COUNTIFS('Recommendations'!F:F,"=High",'Recommendations'!M:M,"=Outstanding")</f>
        <v>0</v>
      </c>
      <c r="F109" s="45">
        <f>SUM(C109:E109)</f>
        <v>0</v>
      </c>
    </row>
    <row r="110" spans="2:6" x14ac:dyDescent="0.35">
      <c r="B110" s="44" t="s">
        <v>19</v>
      </c>
      <c r="C110" s="45">
        <f>COUNTIFS('Recommendations'!F:F,"Unassessed",'Recommendations'!M:M,"=Resolved")</f>
        <v>0</v>
      </c>
      <c r="D110" s="45">
        <f>COUNTIFS('Recommendations'!F:F,"=Unassessed",'Recommendations'!M:M,"=Testing")</f>
        <v>0</v>
      </c>
      <c r="E110" s="45">
        <f>COUNTIFS('Recommendations'!F:F,"=Unassessed",'Recommendations'!M:M,"=Outstanding")</f>
        <v>122</v>
      </c>
      <c r="F110" s="45">
        <f>SUM(C110:E110)</f>
        <v>122</v>
      </c>
    </row>
    <row r="112" spans="2:6" x14ac:dyDescent="0.35">
      <c r="B112" s="54" t="s">
        <v>657</v>
      </c>
    </row>
    <row r="113" spans="2:15" x14ac:dyDescent="0.35">
      <c r="B113" s="55" t="s">
        <v>672</v>
      </c>
      <c r="C113" s="55" t="s">
        <v>652</v>
      </c>
      <c r="D113" s="55" t="s">
        <v>653</v>
      </c>
      <c r="E113" s="55" t="s">
        <v>654</v>
      </c>
      <c r="F113" s="55" t="s">
        <v>21</v>
      </c>
    </row>
    <row r="114" spans="2:15" x14ac:dyDescent="0.35">
      <c r="B114" s="44" t="s">
        <v>673</v>
      </c>
      <c r="C114" s="46">
        <f>IF(F107&gt;0, C107/F107, 0)</f>
        <v>0</v>
      </c>
      <c r="D114" s="46">
        <f>IF(F107&gt;0, D107/F107, 0)</f>
        <v>0</v>
      </c>
      <c r="E114" s="46">
        <f>IF(F107&gt;0, E107/F107, 0)</f>
        <v>0</v>
      </c>
      <c r="F114" s="47" t="s">
        <v>21</v>
      </c>
    </row>
    <row r="115" spans="2:15" x14ac:dyDescent="0.35">
      <c r="B115" s="44" t="s">
        <v>674</v>
      </c>
      <c r="C115" s="46">
        <f>IF(F108&gt;0, C108/F108, 0)</f>
        <v>0</v>
      </c>
      <c r="D115" s="46">
        <f>IF(F108&gt;0, D108/F108, 0)</f>
        <v>0</v>
      </c>
      <c r="E115" s="46">
        <f>IF(F108&gt;0, E108/F108, 0)</f>
        <v>0</v>
      </c>
      <c r="F115" s="47" t="s">
        <v>21</v>
      </c>
    </row>
    <row r="116" spans="2:15" x14ac:dyDescent="0.35">
      <c r="B116" s="44" t="s">
        <v>675</v>
      </c>
      <c r="C116" s="46">
        <f>IF(F109&gt;0, C109/F109, 0)</f>
        <v>0</v>
      </c>
      <c r="D116" s="46">
        <f>IF(F109&gt;0, D109/F109, 0)</f>
        <v>0</v>
      </c>
      <c r="E116" s="46">
        <f>IF(F109&gt;0, E109/F109, 0)</f>
        <v>0</v>
      </c>
      <c r="F116" s="47" t="s">
        <v>21</v>
      </c>
    </row>
    <row r="117" spans="2:15" x14ac:dyDescent="0.35">
      <c r="B117" s="44" t="s">
        <v>19</v>
      </c>
      <c r="C117" s="46">
        <f>IF(F110&gt;0, C110/F110, 0)</f>
        <v>0</v>
      </c>
      <c r="D117" s="46">
        <f>IF(F110&gt;0, D110/F110, 0)</f>
        <v>0</v>
      </c>
      <c r="E117" s="46">
        <f>IF(F110&gt;0, E110/F110, 0)</f>
        <v>1</v>
      </c>
      <c r="F117" s="47" t="s">
        <v>21</v>
      </c>
    </row>
    <row r="122" spans="2:15" ht="18.5" x14ac:dyDescent="0.45">
      <c r="B122" s="40" t="s">
        <v>676</v>
      </c>
      <c r="J122" s="40" t="s">
        <v>677</v>
      </c>
    </row>
    <row r="123" spans="2:15" x14ac:dyDescent="0.35">
      <c r="B123" s="42" t="s">
        <v>6</v>
      </c>
      <c r="C123" s="87" t="s">
        <v>678</v>
      </c>
      <c r="D123" s="87"/>
      <c r="E123" s="42" t="s">
        <v>644</v>
      </c>
      <c r="F123" s="42" t="s">
        <v>652</v>
      </c>
      <c r="G123" s="87" t="s">
        <v>679</v>
      </c>
      <c r="H123" s="87"/>
      <c r="J123" s="42" t="s">
        <v>6</v>
      </c>
      <c r="K123" s="42" t="s">
        <v>667</v>
      </c>
      <c r="L123" s="42" t="s">
        <v>668</v>
      </c>
      <c r="M123" s="42" t="s">
        <v>669</v>
      </c>
      <c r="N123" s="42" t="s">
        <v>670</v>
      </c>
      <c r="O123" s="42" t="s">
        <v>18</v>
      </c>
    </row>
    <row r="124" spans="2:15" x14ac:dyDescent="0.35">
      <c r="B124" s="48" t="s">
        <v>660</v>
      </c>
      <c r="C124" s="88" t="s">
        <v>21</v>
      </c>
      <c r="D124" s="88"/>
      <c r="E124" s="45">
        <f>COUNTIF('Recommendations'!G:G,"Phase1")-COUNTIFS('Recommendations'!G:G,"Phase1",'Recommendations'!H:H,"Risk Accepted")-COUNTIFS('Recommendations'!G:G,"Phase1",'Recommendations'!H:H,"N/A")</f>
        <v>0</v>
      </c>
      <c r="F124" s="45">
        <f>COUNTIFS('Recommendations'!G:G,"Phase1",'Recommendations'!M:M,"Resolved")</f>
        <v>0</v>
      </c>
      <c r="G124" s="89">
        <f t="shared" ref="G124:G129" si="4">IF(E124&gt;0,F124/E124,0)</f>
        <v>0</v>
      </c>
      <c r="H124" s="89"/>
      <c r="J124" s="48" t="s">
        <v>660</v>
      </c>
      <c r="K124" s="45">
        <f>COUNTIFS('Recommendations'!G:G,"Phase1",'Recommendations'!E:E,"Must")</f>
        <v>0</v>
      </c>
      <c r="L124" s="45">
        <f>COUNTIFS('Recommendations'!G:G,"Phase1",'Recommendations'!E:E,"Should")</f>
        <v>0</v>
      </c>
      <c r="M124" s="45">
        <f>COUNTIFS('Recommendations'!G:G,"Phase1",'Recommendations'!E:E,"Could")</f>
        <v>0</v>
      </c>
      <c r="N124" s="45">
        <f>COUNTIFS('Recommendations'!G:G,"Phase1",'Recommendations'!E:E,"Won't")</f>
        <v>0</v>
      </c>
      <c r="O124" s="45">
        <f>COUNTIFS('Recommendations'!G:G,"Phase1",'Recommendations'!E:E,"Unassigned")</f>
        <v>0</v>
      </c>
    </row>
    <row r="125" spans="2:15" x14ac:dyDescent="0.35">
      <c r="B125" s="48" t="s">
        <v>661</v>
      </c>
      <c r="C125" s="88" t="s">
        <v>21</v>
      </c>
      <c r="D125" s="88"/>
      <c r="E125" s="45">
        <f>COUNTIF('Recommendations'!G:G,"Phase2")-COUNTIFS('Recommendations'!G:G,"Phase2",'Recommendations'!H:H,"Risk Accepted")-COUNTIFS('Recommendations'!G:G,"Phase2",'Recommendations'!H:H,"N/A")</f>
        <v>0</v>
      </c>
      <c r="F125" s="45">
        <f>COUNTIFS('Recommendations'!G:G,"Phase2",'Recommendations'!M:M,"Resolved")</f>
        <v>0</v>
      </c>
      <c r="G125" s="89">
        <f t="shared" si="4"/>
        <v>0</v>
      </c>
      <c r="H125" s="89"/>
      <c r="J125" s="48" t="s">
        <v>661</v>
      </c>
      <c r="K125" s="45">
        <f>COUNTIFS('Recommendations'!G:G,"Phase2",'Recommendations'!E:E,"Must")</f>
        <v>0</v>
      </c>
      <c r="L125" s="45">
        <f>COUNTIFS('Recommendations'!G:G,"Phase2",'Recommendations'!E:E,"Should")</f>
        <v>0</v>
      </c>
      <c r="M125" s="45">
        <f>COUNTIFS('Recommendations'!G:G,"Phase2",'Recommendations'!E:E,"Could")</f>
        <v>0</v>
      </c>
      <c r="N125" s="45">
        <f>COUNTIFS('Recommendations'!G:G,"Phase2",'Recommendations'!E:E,"Won't")</f>
        <v>0</v>
      </c>
      <c r="O125" s="45">
        <f>COUNTIFS('Recommendations'!G:G,"Phase2",'Recommendations'!E:E,"Unassigned")</f>
        <v>0</v>
      </c>
    </row>
    <row r="126" spans="2:15" x14ac:dyDescent="0.35">
      <c r="B126" s="48" t="s">
        <v>662</v>
      </c>
      <c r="C126" s="88" t="s">
        <v>21</v>
      </c>
      <c r="D126" s="88"/>
      <c r="E126" s="45">
        <f>COUNTIF('Recommendations'!G:G,"Phase3")-COUNTIFS('Recommendations'!G:G,"Phase3",'Recommendations'!H:H,"Risk Accepted")-COUNTIFS('Recommendations'!G:G,"Phase3",'Recommendations'!H:H,"N/A")</f>
        <v>0</v>
      </c>
      <c r="F126" s="45">
        <f>COUNTIFS('Recommendations'!G:G,"Phase3",'Recommendations'!M:M,"Resolved")</f>
        <v>0</v>
      </c>
      <c r="G126" s="89">
        <f t="shared" si="4"/>
        <v>0</v>
      </c>
      <c r="H126" s="89"/>
      <c r="J126" s="48" t="s">
        <v>662</v>
      </c>
      <c r="K126" s="45">
        <f>COUNTIFS('Recommendations'!G:G,"Phase3",'Recommendations'!E:E,"Must")</f>
        <v>0</v>
      </c>
      <c r="L126" s="45">
        <f>COUNTIFS('Recommendations'!G:G,"Phase3",'Recommendations'!E:E,"Should")</f>
        <v>0</v>
      </c>
      <c r="M126" s="45">
        <f>COUNTIFS('Recommendations'!G:G,"Phase3",'Recommendations'!E:E,"Could")</f>
        <v>0</v>
      </c>
      <c r="N126" s="45">
        <f>COUNTIFS('Recommendations'!G:G,"Phase3",'Recommendations'!E:E,"Won't")</f>
        <v>0</v>
      </c>
      <c r="O126" s="45">
        <f>COUNTIFS('Recommendations'!G:G,"Phase3",'Recommendations'!E:E,"Unassigned")</f>
        <v>0</v>
      </c>
    </row>
    <row r="127" spans="2:15" x14ac:dyDescent="0.35">
      <c r="B127" s="48" t="s">
        <v>663</v>
      </c>
      <c r="C127" s="88" t="s">
        <v>21</v>
      </c>
      <c r="D127" s="88"/>
      <c r="E127" s="45">
        <f>COUNTIF('Recommendations'!G:G,"Phase4")-COUNTIFS('Recommendations'!G:G,"Phase4",'Recommendations'!H:H,"Risk Accepted")-COUNTIFS('Recommendations'!G:G,"Phase4",'Recommendations'!H:H,"N/A")</f>
        <v>0</v>
      </c>
      <c r="F127" s="45">
        <f>COUNTIFS('Recommendations'!G:G,"Phase4",'Recommendations'!M:M,"Resolved")</f>
        <v>0</v>
      </c>
      <c r="G127" s="89">
        <f t="shared" si="4"/>
        <v>0</v>
      </c>
      <c r="H127" s="89"/>
      <c r="J127" s="48" t="s">
        <v>663</v>
      </c>
      <c r="K127" s="45">
        <f>COUNTIFS('Recommendations'!G:G,"Phase4",'Recommendations'!E:E,"Must")</f>
        <v>0</v>
      </c>
      <c r="L127" s="45">
        <f>COUNTIFS('Recommendations'!G:G,"Phase4",'Recommendations'!E:E,"Should")</f>
        <v>0</v>
      </c>
      <c r="M127" s="45">
        <f>COUNTIFS('Recommendations'!G:G,"Phase4",'Recommendations'!E:E,"Could")</f>
        <v>0</v>
      </c>
      <c r="N127" s="45">
        <f>COUNTIFS('Recommendations'!G:G,"Phase4",'Recommendations'!E:E,"Won't")</f>
        <v>0</v>
      </c>
      <c r="O127" s="45">
        <f>COUNTIFS('Recommendations'!G:G,"Phase4",'Recommendations'!E:E,"Unassigned")</f>
        <v>0</v>
      </c>
    </row>
    <row r="128" spans="2:15" x14ac:dyDescent="0.35">
      <c r="B128" s="48" t="s">
        <v>664</v>
      </c>
      <c r="C128" s="88" t="s">
        <v>21</v>
      </c>
      <c r="D128" s="88"/>
      <c r="E128" s="45">
        <f>COUNTIF('Recommendations'!G:G,"Phase5")-COUNTIFS('Recommendations'!G:G,"Phase5",'Recommendations'!H:H,"Risk Accepted")-COUNTIFS('Recommendations'!G:G,"Phase5",'Recommendations'!H:H,"N/A")</f>
        <v>0</v>
      </c>
      <c r="F128" s="45">
        <f>COUNTIFS('Recommendations'!G:G,"Phase5",'Recommendations'!M:M,"Resolved")</f>
        <v>0</v>
      </c>
      <c r="G128" s="89">
        <f t="shared" si="4"/>
        <v>0</v>
      </c>
      <c r="H128" s="89"/>
      <c r="J128" s="48" t="s">
        <v>664</v>
      </c>
      <c r="K128" s="45">
        <f>COUNTIFS('Recommendations'!G:G,"Phase5",'Recommendations'!E:E,"Must")</f>
        <v>0</v>
      </c>
      <c r="L128" s="45">
        <f>COUNTIFS('Recommendations'!G:G,"Phase5",'Recommendations'!E:E,"Should")</f>
        <v>0</v>
      </c>
      <c r="M128" s="45">
        <f>COUNTIFS('Recommendations'!G:G,"Phase5",'Recommendations'!E:E,"Could")</f>
        <v>0</v>
      </c>
      <c r="N128" s="45">
        <f>COUNTIFS('Recommendations'!G:G,"Phase5",'Recommendations'!E:E,"Won't")</f>
        <v>0</v>
      </c>
      <c r="O128" s="45">
        <f>COUNTIFS('Recommendations'!G:G,"Phase5",'Recommendations'!E:E,"Unassigned")</f>
        <v>0</v>
      </c>
    </row>
    <row r="129" spans="2:24" x14ac:dyDescent="0.35">
      <c r="B129" s="48" t="s">
        <v>20</v>
      </c>
      <c r="C129" s="88" t="s">
        <v>21</v>
      </c>
      <c r="D129" s="88"/>
      <c r="E129" s="45">
        <f>COUNTIF('Recommendations'!G:G,"Pending")-COUNTIFS('Recommendations'!G:G,"Pending",'Recommendations'!H:H,"Risk Accepted")-COUNTIFS('Recommendations'!G:G,"Pending",'Recommendations'!H:H,"N/A")</f>
        <v>122</v>
      </c>
      <c r="F129" s="45">
        <f>COUNTIFS('Recommendations'!G:G,"Pending",'Recommendations'!M:M,"Resolved")</f>
        <v>0</v>
      </c>
      <c r="G129" s="89">
        <f t="shared" si="4"/>
        <v>0</v>
      </c>
      <c r="H129" s="89"/>
      <c r="J129" s="48" t="s">
        <v>20</v>
      </c>
      <c r="K129" s="45">
        <f>COUNTIFS('Recommendations'!G:G,"Pending",'Recommendations'!E:E,"Must")</f>
        <v>0</v>
      </c>
      <c r="L129" s="45">
        <f>COUNTIFS('Recommendations'!G:G,"Pending",'Recommendations'!E:E,"Should")</f>
        <v>0</v>
      </c>
      <c r="M129" s="45">
        <f>COUNTIFS('Recommendations'!G:G,"Pending",'Recommendations'!E:E,"Could")</f>
        <v>0</v>
      </c>
      <c r="N129" s="45">
        <f>COUNTIFS('Recommendations'!G:G,"Pending",'Recommendations'!E:E,"Won't")</f>
        <v>0</v>
      </c>
      <c r="O129" s="45">
        <f>COUNTIFS('Recommendations'!G:G,"Pending",'Recommendations'!E:E,"Unassigned")</f>
        <v>122</v>
      </c>
    </row>
    <row r="136" spans="2:24" ht="21" x14ac:dyDescent="0.5">
      <c r="B136" s="40" t="s">
        <v>680</v>
      </c>
      <c r="P136" s="57" t="s">
        <v>681</v>
      </c>
    </row>
    <row r="138" spans="2:24" ht="60" customHeight="1" x14ac:dyDescent="0.35">
      <c r="B138" s="90" t="s">
        <v>682</v>
      </c>
      <c r="C138" s="83"/>
      <c r="D138" s="83"/>
      <c r="E138" s="83"/>
      <c r="F138" s="83"/>
      <c r="P138" s="90" t="s">
        <v>683</v>
      </c>
      <c r="Q138" s="83"/>
      <c r="R138" s="83"/>
      <c r="S138" s="83"/>
      <c r="T138" s="83"/>
      <c r="U138" s="83"/>
      <c r="V138" s="83"/>
      <c r="W138" s="83"/>
    </row>
    <row r="140" spans="2:24" ht="30" customHeight="1" x14ac:dyDescent="0.35">
      <c r="P140" s="58" t="s">
        <v>684</v>
      </c>
      <c r="Q140" s="59">
        <f>C16</f>
        <v>0</v>
      </c>
      <c r="R140" s="60"/>
      <c r="S140" s="59">
        <f>C86</f>
        <v>0</v>
      </c>
      <c r="T140" s="60"/>
      <c r="U140" s="59">
        <f>C87</f>
        <v>0</v>
      </c>
      <c r="V140" s="60"/>
      <c r="W140" s="59">
        <f>C88</f>
        <v>0</v>
      </c>
      <c r="X140" s="60"/>
    </row>
    <row r="141" spans="2:24" ht="35" customHeight="1" x14ac:dyDescent="0.35">
      <c r="P141" s="61" t="s">
        <v>685</v>
      </c>
      <c r="Q141" s="61" t="s">
        <v>686</v>
      </c>
      <c r="R141" s="61" t="s">
        <v>687</v>
      </c>
      <c r="S141" s="61" t="s">
        <v>688</v>
      </c>
      <c r="T141" s="61" t="s">
        <v>689</v>
      </c>
      <c r="U141" s="61" t="s">
        <v>690</v>
      </c>
      <c r="V141" s="61" t="s">
        <v>691</v>
      </c>
      <c r="W141" s="61" t="s">
        <v>692</v>
      </c>
      <c r="X141" s="61" t="s">
        <v>693</v>
      </c>
    </row>
    <row r="142" spans="2:24" x14ac:dyDescent="0.35">
      <c r="O142" s="62" t="s">
        <v>694</v>
      </c>
      <c r="P142" s="63" t="s">
        <v>695</v>
      </c>
      <c r="Q142" s="64">
        <v>0</v>
      </c>
      <c r="R142" s="65">
        <f>IF(Dashboard!F16&gt;0, Q142/Dashboard!F16, "")</f>
        <v>0</v>
      </c>
      <c r="S142" s="64">
        <v>0</v>
      </c>
      <c r="T142" s="65" t="str">
        <f>IF(AND(NOT(ISBLANK(S142)),Dashboard!F86&gt;0), S142/Dashboard!F86, "")</f>
        <v/>
      </c>
      <c r="U142" s="64">
        <v>0</v>
      </c>
      <c r="V142" s="65" t="str">
        <f>IF(AND(NOT(ISBLANK(U142)),Dashboard!F87&gt;0), U142/Dashboard!F87, "")</f>
        <v/>
      </c>
      <c r="W142" s="64">
        <v>0</v>
      </c>
      <c r="X142" s="65" t="str">
        <f>IF(AND(NOT(ISBLANK(W142)),Dashboard!F88&gt;0), W142/Dashboard!F88, "")</f>
        <v/>
      </c>
    </row>
    <row r="143" spans="2:24" x14ac:dyDescent="0.35">
      <c r="P143" s="56"/>
      <c r="Q143" s="43"/>
      <c r="R143" s="46" t="str">
        <f>IF(AND(NOT(ISBLANK(Q143)),Dashboard!F16&gt;0), Q143/Dashboard!F16, "")</f>
        <v/>
      </c>
      <c r="S143" s="43"/>
      <c r="T143" s="46" t="str">
        <f>IF(AND(NOT(ISBLANK(S143)),Dashboard!F86&gt;0), S143/Dashboard!F86, "")</f>
        <v/>
      </c>
      <c r="U143" s="43"/>
      <c r="V143" s="46" t="str">
        <f>IF(AND(NOT(ISBLANK(U143)),Dashboard!F87&gt;0), U143/Dashboard!F87, "")</f>
        <v/>
      </c>
      <c r="W143" s="43"/>
      <c r="X143" s="46" t="str">
        <f>IF(AND(NOT(ISBLANK(W143)),Dashboard!F88&gt;0), W143/Dashboard!F88, "")</f>
        <v/>
      </c>
    </row>
    <row r="144" spans="2:24" x14ac:dyDescent="0.35">
      <c r="P144" s="56"/>
      <c r="Q144" s="43"/>
      <c r="R144" s="46" t="str">
        <f>IF(AND(NOT(ISBLANK(Q144)),Dashboard!F16&gt;0), Q144/Dashboard!F16, "")</f>
        <v/>
      </c>
      <c r="S144" s="43"/>
      <c r="T144" s="46" t="str">
        <f>IF(AND(NOT(ISBLANK(S144)),Dashboard!F86&gt;0), S144/Dashboard!F86, "")</f>
        <v/>
      </c>
      <c r="U144" s="43"/>
      <c r="V144" s="46" t="str">
        <f>IF(AND(NOT(ISBLANK(U144)),Dashboard!F87&gt;0), U144/Dashboard!F87, "")</f>
        <v/>
      </c>
      <c r="W144" s="43"/>
      <c r="X144" s="46" t="str">
        <f>IF(AND(NOT(ISBLANK(W144)),Dashboard!F88&gt;0), W144/Dashboard!F88, "")</f>
        <v/>
      </c>
    </row>
    <row r="145" spans="16:24" x14ac:dyDescent="0.35">
      <c r="P145" s="56"/>
      <c r="Q145" s="43"/>
      <c r="R145" s="46" t="str">
        <f>IF(AND(NOT(ISBLANK(Q145)),Dashboard!F16&gt;0), Q145/Dashboard!F16, "")</f>
        <v/>
      </c>
      <c r="S145" s="43"/>
      <c r="T145" s="46" t="str">
        <f>IF(AND(NOT(ISBLANK(S145)),Dashboard!F86&gt;0), S145/Dashboard!F86, "")</f>
        <v/>
      </c>
      <c r="U145" s="43"/>
      <c r="V145" s="46" t="str">
        <f>IF(AND(NOT(ISBLANK(U145)),Dashboard!F87&gt;0), U145/Dashboard!F87, "")</f>
        <v/>
      </c>
      <c r="W145" s="43"/>
      <c r="X145" s="46" t="str">
        <f>IF(AND(NOT(ISBLANK(W145)),Dashboard!F88&gt;0), W145/Dashboard!F88, "")</f>
        <v/>
      </c>
    </row>
    <row r="146" spans="16:24" x14ac:dyDescent="0.35">
      <c r="P146" s="56"/>
      <c r="Q146" s="43"/>
      <c r="R146" s="46" t="str">
        <f>IF(AND(NOT(ISBLANK(Q146)),Dashboard!F16&gt;0), Q146/Dashboard!F16, "")</f>
        <v/>
      </c>
      <c r="S146" s="43"/>
      <c r="T146" s="46" t="str">
        <f>IF(AND(NOT(ISBLANK(S146)),Dashboard!F86&gt;0), S146/Dashboard!F86, "")</f>
        <v/>
      </c>
      <c r="U146" s="43"/>
      <c r="V146" s="46" t="str">
        <f>IF(AND(NOT(ISBLANK(U146)),Dashboard!F87&gt;0), U146/Dashboard!F87, "")</f>
        <v/>
      </c>
      <c r="W146" s="43"/>
      <c r="X146" s="46" t="str">
        <f>IF(AND(NOT(ISBLANK(W146)),Dashboard!F88&gt;0), W146/Dashboard!F88, "")</f>
        <v/>
      </c>
    </row>
    <row r="147" spans="16:24" x14ac:dyDescent="0.35">
      <c r="P147" s="56"/>
      <c r="Q147" s="43"/>
      <c r="R147" s="46" t="str">
        <f>IF(AND(NOT(ISBLANK(Q147)),Dashboard!F16&gt;0), Q147/Dashboard!F16, "")</f>
        <v/>
      </c>
      <c r="S147" s="43"/>
      <c r="T147" s="46" t="str">
        <f>IF(AND(NOT(ISBLANK(S147)),Dashboard!F86&gt;0), S147/Dashboard!F86, "")</f>
        <v/>
      </c>
      <c r="U147" s="43"/>
      <c r="V147" s="46" t="str">
        <f>IF(AND(NOT(ISBLANK(U147)),Dashboard!F87&gt;0), U147/Dashboard!F87, "")</f>
        <v/>
      </c>
      <c r="W147" s="43"/>
      <c r="X147" s="46" t="str">
        <f>IF(AND(NOT(ISBLANK(W147)),Dashboard!F88&gt;0), W147/Dashboard!F88, "")</f>
        <v/>
      </c>
    </row>
    <row r="148" spans="16:24" x14ac:dyDescent="0.35">
      <c r="P148" s="56"/>
      <c r="Q148" s="43"/>
      <c r="R148" s="46" t="str">
        <f>IF(AND(NOT(ISBLANK(Q148)),Dashboard!F16&gt;0), Q148/Dashboard!F16, "")</f>
        <v/>
      </c>
      <c r="S148" s="43"/>
      <c r="T148" s="46" t="str">
        <f>IF(AND(NOT(ISBLANK(S148)),Dashboard!F86&gt;0), S148/Dashboard!F86, "")</f>
        <v/>
      </c>
      <c r="U148" s="43"/>
      <c r="V148" s="46" t="str">
        <f>IF(AND(NOT(ISBLANK(U148)),Dashboard!F87&gt;0), U148/Dashboard!F87, "")</f>
        <v/>
      </c>
      <c r="W148" s="43"/>
      <c r="X148" s="46" t="str">
        <f>IF(AND(NOT(ISBLANK(W148)),Dashboard!F88&gt;0), W148/Dashboard!F88, "")</f>
        <v/>
      </c>
    </row>
    <row r="149" spans="16:24" x14ac:dyDescent="0.35">
      <c r="P149" s="56"/>
      <c r="Q149" s="43"/>
      <c r="R149" s="46" t="str">
        <f>IF(AND(NOT(ISBLANK(Q149)),Dashboard!F16&gt;0), Q149/Dashboard!F16, "")</f>
        <v/>
      </c>
      <c r="S149" s="43"/>
      <c r="T149" s="46" t="str">
        <f>IF(AND(NOT(ISBLANK(S149)),Dashboard!F86&gt;0), S149/Dashboard!F86, "")</f>
        <v/>
      </c>
      <c r="U149" s="43"/>
      <c r="V149" s="46" t="str">
        <f>IF(AND(NOT(ISBLANK(U149)),Dashboard!F87&gt;0), U149/Dashboard!F87, "")</f>
        <v/>
      </c>
      <c r="W149" s="43"/>
      <c r="X149" s="46" t="str">
        <f>IF(AND(NOT(ISBLANK(W149)),Dashboard!F88&gt;0), W149/Dashboard!F88, "")</f>
        <v/>
      </c>
    </row>
    <row r="150" spans="16:24" x14ac:dyDescent="0.35">
      <c r="P150" s="56"/>
      <c r="Q150" s="43"/>
      <c r="R150" s="46" t="str">
        <f>IF(AND(NOT(ISBLANK(Q150)),Dashboard!F16&gt;0), Q150/Dashboard!F16, "")</f>
        <v/>
      </c>
      <c r="S150" s="43"/>
      <c r="T150" s="46" t="str">
        <f>IF(AND(NOT(ISBLANK(S150)),Dashboard!F86&gt;0), S150/Dashboard!F86, "")</f>
        <v/>
      </c>
      <c r="U150" s="43"/>
      <c r="V150" s="46" t="str">
        <f>IF(AND(NOT(ISBLANK(U150)),Dashboard!F87&gt;0), U150/Dashboard!F87, "")</f>
        <v/>
      </c>
      <c r="W150" s="43"/>
      <c r="X150" s="46" t="str">
        <f>IF(AND(NOT(ISBLANK(W150)),Dashboard!F88&gt;0), W150/Dashboard!F88, "")</f>
        <v/>
      </c>
    </row>
    <row r="151" spans="16:24" x14ac:dyDescent="0.35">
      <c r="P151" s="56"/>
      <c r="Q151" s="43"/>
      <c r="R151" s="46" t="str">
        <f>IF(AND(NOT(ISBLANK(Q151)),Dashboard!F16&gt;0), Q151/Dashboard!F16, "")</f>
        <v/>
      </c>
      <c r="S151" s="43"/>
      <c r="T151" s="46" t="str">
        <f>IF(AND(NOT(ISBLANK(S151)),Dashboard!F86&gt;0), S151/Dashboard!F86, "")</f>
        <v/>
      </c>
      <c r="U151" s="43"/>
      <c r="V151" s="46" t="str">
        <f>IF(AND(NOT(ISBLANK(U151)),Dashboard!F87&gt;0), U151/Dashboard!F87, "")</f>
        <v/>
      </c>
      <c r="W151" s="43"/>
      <c r="X151" s="46" t="str">
        <f>IF(AND(NOT(ISBLANK(W151)),Dashboard!F88&gt;0), W151/Dashboard!F88, "")</f>
        <v/>
      </c>
    </row>
    <row r="152" spans="16:24" x14ac:dyDescent="0.35">
      <c r="P152" s="56"/>
      <c r="Q152" s="43"/>
      <c r="R152" s="46" t="str">
        <f>IF(AND(NOT(ISBLANK(Q152)),Dashboard!F16&gt;0), Q152/Dashboard!F16, "")</f>
        <v/>
      </c>
      <c r="S152" s="43"/>
      <c r="T152" s="46" t="str">
        <f>IF(AND(NOT(ISBLANK(S152)),Dashboard!F86&gt;0), S152/Dashboard!F86, "")</f>
        <v/>
      </c>
      <c r="U152" s="43"/>
      <c r="V152" s="46" t="str">
        <f>IF(AND(NOT(ISBLANK(U152)),Dashboard!F87&gt;0), U152/Dashboard!F87, "")</f>
        <v/>
      </c>
      <c r="W152" s="43"/>
      <c r="X152" s="46" t="str">
        <f>IF(AND(NOT(ISBLANK(W152)),Dashboard!F88&gt;0), W152/Dashboard!F88, "")</f>
        <v/>
      </c>
    </row>
    <row r="153" spans="16:24" x14ac:dyDescent="0.35">
      <c r="P153" s="56"/>
      <c r="Q153" s="43"/>
      <c r="R153" s="46" t="str">
        <f>IF(AND(NOT(ISBLANK(Q153)),Dashboard!F16&gt;0), Q153/Dashboard!F16, "")</f>
        <v/>
      </c>
      <c r="S153" s="43"/>
      <c r="T153" s="46" t="str">
        <f>IF(AND(NOT(ISBLANK(S153)),Dashboard!F86&gt;0), S153/Dashboard!F86, "")</f>
        <v/>
      </c>
      <c r="U153" s="43"/>
      <c r="V153" s="46" t="str">
        <f>IF(AND(NOT(ISBLANK(U153)),Dashboard!F87&gt;0), U153/Dashboard!F87, "")</f>
        <v/>
      </c>
      <c r="W153" s="43"/>
      <c r="X153" s="46" t="str">
        <f>IF(AND(NOT(ISBLANK(W153)),Dashboard!F88&gt;0), W153/Dashboard!F88, "")</f>
        <v/>
      </c>
    </row>
    <row r="154" spans="16:24" x14ac:dyDescent="0.35">
      <c r="P154" s="56"/>
      <c r="Q154" s="43"/>
      <c r="R154" s="46" t="str">
        <f>IF(AND(NOT(ISBLANK(Q154)),Dashboard!F16&gt;0), Q154/Dashboard!F16, "")</f>
        <v/>
      </c>
      <c r="S154" s="43"/>
      <c r="T154" s="46" t="str">
        <f>IF(AND(NOT(ISBLANK(S154)),Dashboard!F86&gt;0), S154/Dashboard!F86, "")</f>
        <v/>
      </c>
      <c r="U154" s="43"/>
      <c r="V154" s="46" t="str">
        <f>IF(AND(NOT(ISBLANK(U154)),Dashboard!F87&gt;0), U154/Dashboard!F87, "")</f>
        <v/>
      </c>
      <c r="W154" s="43"/>
      <c r="X154" s="46" t="str">
        <f>IF(AND(NOT(ISBLANK(W154)),Dashboard!F88&gt;0), W154/Dashboard!F88, "")</f>
        <v/>
      </c>
    </row>
    <row r="155" spans="16:24" x14ac:dyDescent="0.35">
      <c r="P155" s="56"/>
      <c r="Q155" s="43"/>
      <c r="R155" s="46" t="str">
        <f>IF(AND(NOT(ISBLANK(Q155)),Dashboard!F16&gt;0), Q155/Dashboard!F16, "")</f>
        <v/>
      </c>
      <c r="S155" s="43"/>
      <c r="T155" s="46" t="str">
        <f>IF(AND(NOT(ISBLANK(S155)),Dashboard!F86&gt;0), S155/Dashboard!F86, "")</f>
        <v/>
      </c>
      <c r="U155" s="43"/>
      <c r="V155" s="46" t="str">
        <f>IF(AND(NOT(ISBLANK(U155)),Dashboard!F87&gt;0), U155/Dashboard!F87, "")</f>
        <v/>
      </c>
      <c r="W155" s="43"/>
      <c r="X155" s="46" t="str">
        <f>IF(AND(NOT(ISBLANK(W155)),Dashboard!F88&gt;0), W155/Dashboard!F88, "")</f>
        <v/>
      </c>
    </row>
    <row r="156" spans="16:24" x14ac:dyDescent="0.35">
      <c r="P156" s="56"/>
      <c r="Q156" s="43"/>
      <c r="R156" s="46" t="str">
        <f>IF(AND(NOT(ISBLANK(Q156)),Dashboard!F16&gt;0), Q156/Dashboard!F16, "")</f>
        <v/>
      </c>
      <c r="S156" s="43"/>
      <c r="T156" s="46" t="str">
        <f>IF(AND(NOT(ISBLANK(S156)),Dashboard!F86&gt;0), S156/Dashboard!F86, "")</f>
        <v/>
      </c>
      <c r="U156" s="43"/>
      <c r="V156" s="46" t="str">
        <f>IF(AND(NOT(ISBLANK(U156)),Dashboard!F87&gt;0), U156/Dashboard!F87, "")</f>
        <v/>
      </c>
      <c r="W156" s="43"/>
      <c r="X156" s="46" t="str">
        <f>IF(AND(NOT(ISBLANK(W156)),Dashboard!F88&gt;0), W156/Dashboard!F88, "")</f>
        <v/>
      </c>
    </row>
    <row r="157" spans="16:24" x14ac:dyDescent="0.35">
      <c r="P157" s="56"/>
      <c r="Q157" s="43"/>
      <c r="R157" s="46" t="str">
        <f>IF(AND(NOT(ISBLANK(Q157)),Dashboard!F16&gt;0), Q157/Dashboard!F16, "")</f>
        <v/>
      </c>
      <c r="S157" s="43"/>
      <c r="T157" s="46" t="str">
        <f>IF(AND(NOT(ISBLANK(S157)),Dashboard!F86&gt;0), S157/Dashboard!F86, "")</f>
        <v/>
      </c>
      <c r="U157" s="43"/>
      <c r="V157" s="46" t="str">
        <f>IF(AND(NOT(ISBLANK(U157)),Dashboard!F87&gt;0), U157/Dashboard!F87, "")</f>
        <v/>
      </c>
      <c r="W157" s="43"/>
      <c r="X157" s="46" t="str">
        <f>IF(AND(NOT(ISBLANK(W157)),Dashboard!F88&gt;0), W157/Dashboard!F88, "")</f>
        <v/>
      </c>
    </row>
    <row r="158" spans="16:24" x14ac:dyDescent="0.35">
      <c r="P158" s="56"/>
      <c r="Q158" s="43"/>
      <c r="R158" s="46" t="str">
        <f>IF(AND(NOT(ISBLANK(Q158)),Dashboard!F16&gt;0), Q158/Dashboard!F16, "")</f>
        <v/>
      </c>
      <c r="S158" s="43"/>
      <c r="T158" s="46" t="str">
        <f>IF(AND(NOT(ISBLANK(S158)),Dashboard!F86&gt;0), S158/Dashboard!F86, "")</f>
        <v/>
      </c>
      <c r="U158" s="43"/>
      <c r="V158" s="46" t="str">
        <f>IF(AND(NOT(ISBLANK(U158)),Dashboard!F87&gt;0), U158/Dashboard!F87, "")</f>
        <v/>
      </c>
      <c r="W158" s="43"/>
      <c r="X158" s="46" t="str">
        <f>IF(AND(NOT(ISBLANK(W158)),Dashboard!F88&gt;0), W158/Dashboard!F88, "")</f>
        <v/>
      </c>
    </row>
    <row r="159" spans="16:24" x14ac:dyDescent="0.35">
      <c r="P159" s="56"/>
      <c r="Q159" s="43"/>
      <c r="R159" s="46" t="str">
        <f>IF(AND(NOT(ISBLANK(Q159)),Dashboard!F16&gt;0), Q159/Dashboard!F16, "")</f>
        <v/>
      </c>
      <c r="S159" s="43"/>
      <c r="T159" s="46" t="str">
        <f>IF(AND(NOT(ISBLANK(S159)),Dashboard!F86&gt;0), S159/Dashboard!F86, "")</f>
        <v/>
      </c>
      <c r="U159" s="43"/>
      <c r="V159" s="46" t="str">
        <f>IF(AND(NOT(ISBLANK(U159)),Dashboard!F87&gt;0), U159/Dashboard!F87, "")</f>
        <v/>
      </c>
      <c r="W159" s="43"/>
      <c r="X159" s="46" t="str">
        <f>IF(AND(NOT(ISBLANK(W159)),Dashboard!F88&gt;0), W159/Dashboard!F88, "")</f>
        <v/>
      </c>
    </row>
    <row r="160" spans="16:24" x14ac:dyDescent="0.35">
      <c r="P160" s="56"/>
      <c r="Q160" s="43"/>
      <c r="R160" s="46" t="str">
        <f>IF(AND(NOT(ISBLANK(Q160)),Dashboard!F16&gt;0), Q160/Dashboard!F16, "")</f>
        <v/>
      </c>
      <c r="S160" s="43"/>
      <c r="T160" s="46" t="str">
        <f>IF(AND(NOT(ISBLANK(S160)),Dashboard!F86&gt;0), S160/Dashboard!F86, "")</f>
        <v/>
      </c>
      <c r="U160" s="43"/>
      <c r="V160" s="46" t="str">
        <f>IF(AND(NOT(ISBLANK(U160)),Dashboard!F87&gt;0), U160/Dashboard!F87, "")</f>
        <v/>
      </c>
      <c r="W160" s="43"/>
      <c r="X160" s="46" t="str">
        <f>IF(AND(NOT(ISBLANK(W160)),Dashboard!F88&gt;0), W160/Dashboard!F88, "")</f>
        <v/>
      </c>
    </row>
    <row r="161" spans="16:24" x14ac:dyDescent="0.35">
      <c r="P161" s="56"/>
      <c r="Q161" s="43"/>
      <c r="R161" s="46" t="str">
        <f>IF(AND(NOT(ISBLANK(Q161)),Dashboard!F16&gt;0), Q161/Dashboard!F16, "")</f>
        <v/>
      </c>
      <c r="S161" s="43"/>
      <c r="T161" s="46" t="str">
        <f>IF(AND(NOT(ISBLANK(S161)),Dashboard!F86&gt;0), S161/Dashboard!F86, "")</f>
        <v/>
      </c>
      <c r="U161" s="43"/>
      <c r="V161" s="46" t="str">
        <f>IF(AND(NOT(ISBLANK(U161)),Dashboard!F87&gt;0), U161/Dashboard!F87, "")</f>
        <v/>
      </c>
      <c r="W161" s="43"/>
      <c r="X161" s="46" t="str">
        <f>IF(AND(NOT(ISBLANK(W161)),Dashboard!F88&gt;0), W161/Dashboard!F88, "")</f>
        <v/>
      </c>
    </row>
    <row r="162" spans="16:24" x14ac:dyDescent="0.35">
      <c r="P162" s="56"/>
      <c r="Q162" s="43"/>
      <c r="R162" s="46" t="str">
        <f>IF(AND(NOT(ISBLANK(Q162)),Dashboard!F16&gt;0), Q162/Dashboard!F16, "")</f>
        <v/>
      </c>
      <c r="S162" s="43"/>
      <c r="T162" s="46" t="str">
        <f>IF(AND(NOT(ISBLANK(S162)),Dashboard!F86&gt;0), S162/Dashboard!F86, "")</f>
        <v/>
      </c>
      <c r="U162" s="43"/>
      <c r="V162" s="46" t="str">
        <f>IF(AND(NOT(ISBLANK(U162)),Dashboard!F87&gt;0), U162/Dashboard!F87, "")</f>
        <v/>
      </c>
      <c r="W162" s="43"/>
      <c r="X162" s="46" t="str">
        <f>IF(AND(NOT(ISBLANK(W162)),Dashboard!F88&gt;0), W162/Dashboard!F88, "")</f>
        <v/>
      </c>
    </row>
    <row r="163" spans="16:24" x14ac:dyDescent="0.35">
      <c r="P163" s="56"/>
      <c r="Q163" s="43"/>
      <c r="R163" s="46" t="str">
        <f>IF(AND(NOT(ISBLANK(Q163)),Dashboard!F16&gt;0), Q163/Dashboard!F16, "")</f>
        <v/>
      </c>
      <c r="S163" s="43"/>
      <c r="T163" s="46" t="str">
        <f>IF(AND(NOT(ISBLANK(S163)),Dashboard!F86&gt;0), S163/Dashboard!F86, "")</f>
        <v/>
      </c>
      <c r="U163" s="43"/>
      <c r="V163" s="46" t="str">
        <f>IF(AND(NOT(ISBLANK(U163)),Dashboard!F87&gt;0), U163/Dashboard!F87, "")</f>
        <v/>
      </c>
      <c r="W163" s="43"/>
      <c r="X163" s="46" t="str">
        <f>IF(AND(NOT(ISBLANK(W163)),Dashboard!F88&gt;0), W163/Dashboard!F88, "")</f>
        <v/>
      </c>
    </row>
    <row r="164" spans="16:24" x14ac:dyDescent="0.35">
      <c r="P164" s="56"/>
      <c r="Q164" s="43"/>
      <c r="R164" s="46" t="str">
        <f>IF(AND(NOT(ISBLANK(Q164)),Dashboard!F16&gt;0), Q164/Dashboard!F16, "")</f>
        <v/>
      </c>
      <c r="S164" s="43"/>
      <c r="T164" s="46" t="str">
        <f>IF(AND(NOT(ISBLANK(S164)),Dashboard!F86&gt;0), S164/Dashboard!F86, "")</f>
        <v/>
      </c>
      <c r="U164" s="43"/>
      <c r="V164" s="46" t="str">
        <f>IF(AND(NOT(ISBLANK(U164)),Dashboard!F87&gt;0), U164/Dashboard!F87, "")</f>
        <v/>
      </c>
      <c r="W164" s="43"/>
      <c r="X164" s="46" t="str">
        <f>IF(AND(NOT(ISBLANK(W164)),Dashboard!F88&gt;0), W164/Dashboard!F88, "")</f>
        <v/>
      </c>
    </row>
    <row r="165" spans="16:24" x14ac:dyDescent="0.35">
      <c r="P165" s="56"/>
      <c r="Q165" s="43"/>
      <c r="R165" s="46" t="str">
        <f>IF(AND(NOT(ISBLANK(Q165)),Dashboard!F16&gt;0), Q165/Dashboard!F16, "")</f>
        <v/>
      </c>
      <c r="S165" s="43"/>
      <c r="T165" s="46" t="str">
        <f>IF(AND(NOT(ISBLANK(S165)),Dashboard!F86&gt;0), S165/Dashboard!F86, "")</f>
        <v/>
      </c>
      <c r="U165" s="43"/>
      <c r="V165" s="46" t="str">
        <f>IF(AND(NOT(ISBLANK(U165)),Dashboard!F87&gt;0), U165/Dashboard!F87, "")</f>
        <v/>
      </c>
      <c r="W165" s="43"/>
      <c r="X165" s="46" t="str">
        <f>IF(AND(NOT(ISBLANK(W165)),Dashboard!F88&gt;0), W165/Dashboard!F88, "")</f>
        <v/>
      </c>
    </row>
    <row r="166" spans="16:24" x14ac:dyDescent="0.35">
      <c r="P166" s="56"/>
      <c r="Q166" s="43"/>
      <c r="R166" s="46" t="str">
        <f>IF(AND(NOT(ISBLANK(Q166)),Dashboard!F16&gt;0), Q166/Dashboard!F16, "")</f>
        <v/>
      </c>
      <c r="S166" s="43"/>
      <c r="T166" s="46" t="str">
        <f>IF(AND(NOT(ISBLANK(S166)),Dashboard!F86&gt;0), S166/Dashboard!F86, "")</f>
        <v/>
      </c>
      <c r="U166" s="43"/>
      <c r="V166" s="46" t="str">
        <f>IF(AND(NOT(ISBLANK(U166)),Dashboard!F87&gt;0), U166/Dashboard!F87, "")</f>
        <v/>
      </c>
      <c r="W166" s="43"/>
      <c r="X166" s="46" t="str">
        <f>IF(AND(NOT(ISBLANK(W166)),Dashboard!F88&gt;0), W166/Dashboard!F88, "")</f>
        <v/>
      </c>
    </row>
    <row r="167" spans="16:24" x14ac:dyDescent="0.35">
      <c r="P167" s="56"/>
      <c r="Q167" s="43"/>
      <c r="R167" s="46" t="str">
        <f>IF(AND(NOT(ISBLANK(Q167)),Dashboard!F16&gt;0), Q167/Dashboard!F16, "")</f>
        <v/>
      </c>
      <c r="S167" s="43"/>
      <c r="T167" s="46" t="str">
        <f>IF(AND(NOT(ISBLANK(S167)),Dashboard!F86&gt;0), S167/Dashboard!F86, "")</f>
        <v/>
      </c>
      <c r="U167" s="43"/>
      <c r="V167" s="46" t="str">
        <f>IF(AND(NOT(ISBLANK(U167)),Dashboard!F87&gt;0), U167/Dashboard!F87, "")</f>
        <v/>
      </c>
      <c r="W167" s="43"/>
      <c r="X167" s="46" t="str">
        <f>IF(AND(NOT(ISBLANK(W167)),Dashboard!F88&gt;0), W167/Dashboard!F88, "")</f>
        <v/>
      </c>
    </row>
    <row r="168" spans="16:24" x14ac:dyDescent="0.35">
      <c r="P168" s="56"/>
      <c r="Q168" s="43"/>
      <c r="R168" s="46" t="str">
        <f>IF(AND(NOT(ISBLANK(Q168)),Dashboard!F16&gt;0), Q168/Dashboard!F16, "")</f>
        <v/>
      </c>
      <c r="S168" s="43"/>
      <c r="T168" s="46" t="str">
        <f>IF(AND(NOT(ISBLANK(S168)),Dashboard!F86&gt;0), S168/Dashboard!F86, "")</f>
        <v/>
      </c>
      <c r="U168" s="43"/>
      <c r="V168" s="46" t="str">
        <f>IF(AND(NOT(ISBLANK(U168)),Dashboard!F87&gt;0), U168/Dashboard!F87, "")</f>
        <v/>
      </c>
      <c r="W168" s="43"/>
      <c r="X168" s="46" t="str">
        <f>IF(AND(NOT(ISBLANK(W168)),Dashboard!F88&gt;0), W168/Dashboard!F88, "")</f>
        <v/>
      </c>
    </row>
    <row r="169" spans="16:24" x14ac:dyDescent="0.35">
      <c r="P169" s="56"/>
      <c r="Q169" s="43"/>
      <c r="R169" s="46" t="str">
        <f>IF(AND(NOT(ISBLANK(Q169)),Dashboard!F16&gt;0), Q169/Dashboard!F16, "")</f>
        <v/>
      </c>
      <c r="S169" s="43"/>
      <c r="T169" s="46" t="str">
        <f>IF(AND(NOT(ISBLANK(S169)),Dashboard!F86&gt;0), S169/Dashboard!F86, "")</f>
        <v/>
      </c>
      <c r="U169" s="43"/>
      <c r="V169" s="46" t="str">
        <f>IF(AND(NOT(ISBLANK(U169)),Dashboard!F87&gt;0), U169/Dashboard!F87, "")</f>
        <v/>
      </c>
      <c r="W169" s="43"/>
      <c r="X169" s="46" t="str">
        <f>IF(AND(NOT(ISBLANK(W169)),Dashboard!F88&gt;0), W169/Dashboard!F88, "")</f>
        <v/>
      </c>
    </row>
    <row r="170" spans="16:24" x14ac:dyDescent="0.35">
      <c r="P170" s="56"/>
      <c r="Q170" s="43"/>
      <c r="R170" s="46" t="str">
        <f>IF(AND(NOT(ISBLANK(Q170)),Dashboard!F16&gt;0), Q170/Dashboard!F16, "")</f>
        <v/>
      </c>
      <c r="S170" s="43"/>
      <c r="T170" s="46" t="str">
        <f>IF(AND(NOT(ISBLANK(S170)),Dashboard!F86&gt;0), S170/Dashboard!F86, "")</f>
        <v/>
      </c>
      <c r="U170" s="43"/>
      <c r="V170" s="46" t="str">
        <f>IF(AND(NOT(ISBLANK(U170)),Dashboard!F87&gt;0), U170/Dashboard!F87, "")</f>
        <v/>
      </c>
      <c r="W170" s="43"/>
      <c r="X170" s="46" t="str">
        <f>IF(AND(NOT(ISBLANK(W170)),Dashboard!F88&gt;0), W170/Dashboard!F88, "")</f>
        <v/>
      </c>
    </row>
    <row r="171" spans="16:24" x14ac:dyDescent="0.35">
      <c r="P171" s="56"/>
      <c r="Q171" s="43"/>
      <c r="R171" s="46" t="str">
        <f>IF(AND(NOT(ISBLANK(Q171)),Dashboard!F16&gt;0), Q171/Dashboard!F16, "")</f>
        <v/>
      </c>
      <c r="S171" s="43"/>
      <c r="T171" s="46" t="str">
        <f>IF(AND(NOT(ISBLANK(S171)),Dashboard!F86&gt;0), S171/Dashboard!F86, "")</f>
        <v/>
      </c>
      <c r="U171" s="43"/>
      <c r="V171" s="46" t="str">
        <f>IF(AND(NOT(ISBLANK(U171)),Dashboard!F87&gt;0), U171/Dashboard!F87, "")</f>
        <v/>
      </c>
      <c r="W171" s="43"/>
      <c r="X171" s="46" t="str">
        <f>IF(AND(NOT(ISBLANK(W171)),Dashboard!F88&gt;0), W171/Dashboard!F88, "")</f>
        <v/>
      </c>
    </row>
    <row r="172" spans="16:24" x14ac:dyDescent="0.35">
      <c r="P172" s="56"/>
      <c r="Q172" s="43"/>
      <c r="R172" s="46" t="str">
        <f>IF(AND(NOT(ISBLANK(Q172)),Dashboard!F16&gt;0), Q172/Dashboard!F16, "")</f>
        <v/>
      </c>
      <c r="S172" s="43"/>
      <c r="T172" s="46" t="str">
        <f>IF(AND(NOT(ISBLANK(S172)),Dashboard!F86&gt;0), S172/Dashboard!F86, "")</f>
        <v/>
      </c>
      <c r="U172" s="43"/>
      <c r="V172" s="46" t="str">
        <f>IF(AND(NOT(ISBLANK(U172)),Dashboard!F87&gt;0), U172/Dashboard!F87, "")</f>
        <v/>
      </c>
      <c r="W172" s="43"/>
      <c r="X172" s="46" t="str">
        <f>IF(AND(NOT(ISBLANK(W172)),Dashboard!F88&gt;0), W172/Dashboard!F88, "")</f>
        <v/>
      </c>
    </row>
    <row r="177" spans="2:22" ht="21" x14ac:dyDescent="0.5">
      <c r="B177" s="40" t="s">
        <v>696</v>
      </c>
      <c r="P177" s="57" t="s">
        <v>697</v>
      </c>
    </row>
    <row r="179" spans="2:22" ht="45" customHeight="1" x14ac:dyDescent="0.35">
      <c r="B179" s="90" t="s">
        <v>698</v>
      </c>
      <c r="C179" s="83"/>
      <c r="D179" s="83"/>
      <c r="E179" s="83"/>
      <c r="F179" s="83"/>
      <c r="P179" s="90" t="s">
        <v>699</v>
      </c>
      <c r="Q179" s="83"/>
      <c r="R179" s="83"/>
      <c r="S179" s="83"/>
      <c r="T179" s="83"/>
      <c r="U179" s="83"/>
    </row>
    <row r="180" spans="2:22" ht="35" customHeight="1" x14ac:dyDescent="0.35">
      <c r="P180" s="87" t="s">
        <v>700</v>
      </c>
      <c r="Q180" s="87"/>
      <c r="R180" s="87" t="s">
        <v>701</v>
      </c>
      <c r="S180" s="87"/>
      <c r="T180" s="87"/>
    </row>
    <row r="181" spans="2:22" ht="30" customHeight="1" x14ac:dyDescent="0.35">
      <c r="P181" s="91">
        <v>0</v>
      </c>
      <c r="Q181" s="92"/>
      <c r="R181" s="93" t="s">
        <v>702</v>
      </c>
      <c r="S181" s="94"/>
      <c r="T181" s="94"/>
    </row>
    <row r="184" spans="2:22" ht="25" customHeight="1" x14ac:dyDescent="0.35">
      <c r="P184" s="66" t="s">
        <v>685</v>
      </c>
      <c r="Q184" s="66" t="s">
        <v>703</v>
      </c>
      <c r="R184" s="66" t="s">
        <v>704</v>
      </c>
      <c r="S184" s="95" t="s">
        <v>8</v>
      </c>
      <c r="T184" s="95"/>
      <c r="U184" s="95"/>
      <c r="V184" s="83"/>
    </row>
    <row r="185" spans="2:22" ht="20" customHeight="1" x14ac:dyDescent="0.35">
      <c r="P185" s="68"/>
      <c r="Q185" s="69"/>
      <c r="R185" s="70" t="str">
        <f>IF(AND(NOT(ISBLANK(Q185)), Dashboard!$P181&gt;0), Q185/Dashboard!$P181, "")</f>
        <v/>
      </c>
      <c r="S185" s="96"/>
      <c r="T185" s="97"/>
      <c r="U185" s="97"/>
      <c r="V185" s="97"/>
    </row>
    <row r="186" spans="2:22" ht="20" customHeight="1" x14ac:dyDescent="0.35">
      <c r="P186" s="68"/>
      <c r="Q186" s="69"/>
      <c r="R186" s="70" t="str">
        <f>IF(AND(NOT(ISBLANK(Q186)), Dashboard!$P181&gt;0), Q186/Dashboard!$P181, "")</f>
        <v/>
      </c>
      <c r="S186" s="96"/>
      <c r="T186" s="97"/>
      <c r="U186" s="97"/>
      <c r="V186" s="97"/>
    </row>
    <row r="187" spans="2:22" ht="20" customHeight="1" x14ac:dyDescent="0.35">
      <c r="P187" s="68"/>
      <c r="Q187" s="69"/>
      <c r="R187" s="70" t="str">
        <f>IF(AND(NOT(ISBLANK(Q187)), Dashboard!$P181&gt;0), Q187/Dashboard!$P181, "")</f>
        <v/>
      </c>
      <c r="S187" s="96"/>
      <c r="T187" s="97"/>
      <c r="U187" s="97"/>
      <c r="V187" s="97"/>
    </row>
    <row r="188" spans="2:22" ht="20" customHeight="1" x14ac:dyDescent="0.35">
      <c r="P188" s="68"/>
      <c r="Q188" s="69"/>
      <c r="R188" s="70" t="str">
        <f>IF(AND(NOT(ISBLANK(Q188)), Dashboard!$P181&gt;0), Q188/Dashboard!$P181, "")</f>
        <v/>
      </c>
      <c r="S188" s="96"/>
      <c r="T188" s="97"/>
      <c r="U188" s="97"/>
      <c r="V188" s="97"/>
    </row>
    <row r="189" spans="2:22" ht="20" customHeight="1" x14ac:dyDescent="0.35">
      <c r="P189" s="68"/>
      <c r="Q189" s="69"/>
      <c r="R189" s="70" t="str">
        <f>IF(AND(NOT(ISBLANK(Q189)), Dashboard!$P181&gt;0), Q189/Dashboard!$P181, "")</f>
        <v/>
      </c>
      <c r="S189" s="96"/>
      <c r="T189" s="97"/>
      <c r="U189" s="97"/>
      <c r="V189" s="97"/>
    </row>
    <row r="190" spans="2:22" ht="20" customHeight="1" x14ac:dyDescent="0.35">
      <c r="P190" s="68"/>
      <c r="Q190" s="69"/>
      <c r="R190" s="70" t="str">
        <f>IF(AND(NOT(ISBLANK(Q190)), Dashboard!$P181&gt;0), Q190/Dashboard!$P181, "")</f>
        <v/>
      </c>
      <c r="S190" s="96"/>
      <c r="T190" s="97"/>
      <c r="U190" s="97"/>
      <c r="V190" s="97"/>
    </row>
    <row r="191" spans="2:22" ht="20" customHeight="1" x14ac:dyDescent="0.35">
      <c r="P191" s="68"/>
      <c r="Q191" s="69"/>
      <c r="R191" s="70" t="str">
        <f>IF(AND(NOT(ISBLANK(Q191)), Dashboard!$P181&gt;0), Q191/Dashboard!$P181, "")</f>
        <v/>
      </c>
      <c r="S191" s="96"/>
      <c r="T191" s="97"/>
      <c r="U191" s="97"/>
      <c r="V191" s="97"/>
    </row>
    <row r="192" spans="2:22" ht="20" customHeight="1" x14ac:dyDescent="0.35">
      <c r="P192" s="68"/>
      <c r="Q192" s="69"/>
      <c r="R192" s="70" t="str">
        <f>IF(AND(NOT(ISBLANK(Q192)), Dashboard!$P181&gt;0), Q192/Dashboard!$P181, "")</f>
        <v/>
      </c>
      <c r="S192" s="96"/>
      <c r="T192" s="97"/>
      <c r="U192" s="97"/>
      <c r="V192" s="97"/>
    </row>
    <row r="193" spans="2:22" ht="20" customHeight="1" x14ac:dyDescent="0.35">
      <c r="P193" s="68"/>
      <c r="Q193" s="69"/>
      <c r="R193" s="70" t="str">
        <f>IF(AND(NOT(ISBLANK(Q193)), Dashboard!$P181&gt;0), Q193/Dashboard!$P181, "")</f>
        <v/>
      </c>
      <c r="S193" s="96"/>
      <c r="T193" s="97"/>
      <c r="U193" s="97"/>
      <c r="V193" s="97"/>
    </row>
    <row r="194" spans="2:22" ht="20" customHeight="1" x14ac:dyDescent="0.35">
      <c r="P194" s="68"/>
      <c r="Q194" s="69"/>
      <c r="R194" s="70" t="str">
        <f>IF(AND(NOT(ISBLANK(Q194)), Dashboard!$P181&gt;0), Q194/Dashboard!$P181, "")</f>
        <v/>
      </c>
      <c r="S194" s="96"/>
      <c r="T194" s="97"/>
      <c r="U194" s="97"/>
      <c r="V194" s="97"/>
    </row>
    <row r="195" spans="2:22" ht="20" customHeight="1" x14ac:dyDescent="0.35">
      <c r="P195" s="68"/>
      <c r="Q195" s="69"/>
      <c r="R195" s="70" t="str">
        <f>IF(AND(NOT(ISBLANK(Q195)), Dashboard!$P181&gt;0), Q195/Dashboard!$P181, "")</f>
        <v/>
      </c>
      <c r="S195" s="96"/>
      <c r="T195" s="97"/>
      <c r="U195" s="97"/>
      <c r="V195" s="97"/>
    </row>
    <row r="196" spans="2:22" ht="20" customHeight="1" x14ac:dyDescent="0.35">
      <c r="P196" s="68"/>
      <c r="Q196" s="69"/>
      <c r="R196" s="70" t="str">
        <f>IF(AND(NOT(ISBLANK(Q196)), Dashboard!$P181&gt;0), Q196/Dashboard!$P181, "")</f>
        <v/>
      </c>
      <c r="S196" s="96"/>
      <c r="T196" s="97"/>
      <c r="U196" s="97"/>
      <c r="V196" s="97"/>
    </row>
    <row r="197" spans="2:22" ht="20" customHeight="1" x14ac:dyDescent="0.35">
      <c r="P197" s="68"/>
      <c r="Q197" s="69"/>
      <c r="R197" s="70" t="str">
        <f>IF(AND(NOT(ISBLANK(Q197)), Dashboard!$P181&gt;0), Q197/Dashboard!$P181, "")</f>
        <v/>
      </c>
      <c r="S197" s="96"/>
      <c r="T197" s="97"/>
      <c r="U197" s="97"/>
      <c r="V197" s="97"/>
    </row>
    <row r="198" spans="2:22" ht="20" customHeight="1" x14ac:dyDescent="0.35">
      <c r="P198" s="68"/>
      <c r="Q198" s="69"/>
      <c r="R198" s="70" t="str">
        <f>IF(AND(NOT(ISBLANK(Q198)), Dashboard!$P181&gt;0), Q198/Dashboard!$P181, "")</f>
        <v/>
      </c>
      <c r="S198" s="96"/>
      <c r="T198" s="97"/>
      <c r="U198" s="97"/>
      <c r="V198" s="97"/>
    </row>
    <row r="199" spans="2:22" ht="20" customHeight="1" x14ac:dyDescent="0.35">
      <c r="P199" s="68"/>
      <c r="Q199" s="69"/>
      <c r="R199" s="70" t="str">
        <f>IF(AND(NOT(ISBLANK(Q199)), Dashboard!$P181&gt;0), Q199/Dashboard!$P181, "")</f>
        <v/>
      </c>
      <c r="S199" s="96"/>
      <c r="T199" s="97"/>
      <c r="U199" s="97"/>
      <c r="V199" s="97"/>
    </row>
    <row r="200" spans="2:22" ht="20" customHeight="1" x14ac:dyDescent="0.35">
      <c r="P200" s="68"/>
      <c r="Q200" s="69"/>
      <c r="R200" s="70" t="str">
        <f>IF(AND(NOT(ISBLANK(Q200)), Dashboard!$P181&gt;0), Q200/Dashboard!$P181, "")</f>
        <v/>
      </c>
      <c r="S200" s="96"/>
      <c r="T200" s="97"/>
      <c r="U200" s="97"/>
      <c r="V200" s="97"/>
    </row>
    <row r="201" spans="2:22" ht="20" customHeight="1" x14ac:dyDescent="0.35">
      <c r="P201" s="68"/>
      <c r="Q201" s="69"/>
      <c r="R201" s="70" t="str">
        <f>IF(AND(NOT(ISBLANK(Q201)), Dashboard!$P181&gt;0), Q201/Dashboard!$P181, "")</f>
        <v/>
      </c>
      <c r="S201" s="96"/>
      <c r="T201" s="97"/>
      <c r="U201" s="97"/>
      <c r="V201" s="97"/>
    </row>
    <row r="202" spans="2:22" ht="20" customHeight="1" x14ac:dyDescent="0.35">
      <c r="P202" s="68"/>
      <c r="Q202" s="69"/>
      <c r="R202" s="70" t="str">
        <f>IF(AND(NOT(ISBLANK(Q202)), Dashboard!$P181&gt;0), Q202/Dashboard!$P181, "")</f>
        <v/>
      </c>
      <c r="S202" s="96"/>
      <c r="T202" s="97"/>
      <c r="U202" s="97"/>
      <c r="V202" s="97"/>
    </row>
    <row r="203" spans="2:22" ht="20" customHeight="1" x14ac:dyDescent="0.35">
      <c r="P203" s="68"/>
      <c r="Q203" s="69"/>
      <c r="R203" s="70" t="str">
        <f>IF(AND(NOT(ISBLANK(Q203)), Dashboard!$P181&gt;0), Q203/Dashboard!$P181, "")</f>
        <v/>
      </c>
      <c r="S203" s="96"/>
      <c r="T203" s="97"/>
      <c r="U203" s="97"/>
      <c r="V203" s="97"/>
    </row>
    <row r="204" spans="2:22" ht="20" customHeight="1" x14ac:dyDescent="0.35">
      <c r="P204" s="68"/>
      <c r="Q204" s="69"/>
      <c r="R204" s="70" t="str">
        <f>IF(AND(NOT(ISBLANK(Q204)), Dashboard!$P181&gt;0), Q204/Dashboard!$P181, "")</f>
        <v/>
      </c>
      <c r="S204" s="96"/>
      <c r="T204" s="97"/>
      <c r="U204" s="97"/>
      <c r="V204" s="97"/>
    </row>
    <row r="208" spans="2:22" ht="32" customHeight="1" x14ac:dyDescent="0.35">
      <c r="B208" s="81" t="s">
        <v>576</v>
      </c>
      <c r="C208" s="81"/>
      <c r="D208" s="81"/>
      <c r="E208" s="81"/>
      <c r="F208" s="81"/>
      <c r="G208" s="81"/>
      <c r="H208" s="81"/>
      <c r="I208" s="81"/>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4:H129">
    <cfRule type="expression" dxfId="32" priority="4">
      <formula>$G124&gt;=0.8</formula>
    </cfRule>
    <cfRule type="expression" dxfId="31" priority="5">
      <formula>AND($G124&gt;=0.5,$G124&lt;0.8)</formula>
    </cfRule>
    <cfRule type="expression" dxfId="30" priority="6">
      <formula>$G124&lt;0.5</formula>
    </cfRule>
  </conditionalFormatting>
  <conditionalFormatting sqref="K124:K129">
    <cfRule type="cellIs" dxfId="29" priority="7" operator="greaterThan">
      <formula>0</formula>
    </cfRule>
  </conditionalFormatting>
  <conditionalFormatting sqref="L124:L129">
    <cfRule type="cellIs" dxfId="28" priority="8" operator="greaterThan">
      <formula>0</formula>
    </cfRule>
  </conditionalFormatting>
  <conditionalFormatting sqref="M124:M129">
    <cfRule type="cellIs" dxfId="27" priority="9" operator="greaterThan">
      <formula>0</formula>
    </cfRule>
  </conditionalFormatting>
  <conditionalFormatting sqref="N124:N129">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27"/>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23" si="0">IF(OR(H2="Implemented",H2="Compensated"),"Resolved",IF(OR(H2="Risk Accepted",H2="N/A"),"Excluded",IF(H2="Testing","Testing","Outstanding")))</f>
        <v>Outstanding</v>
      </c>
      <c r="N2" s="13" t="s">
        <v>21</v>
      </c>
    </row>
    <row r="3" spans="1:14" ht="60" customHeight="1" x14ac:dyDescent="0.35">
      <c r="A3" s="11" t="s">
        <v>25</v>
      </c>
      <c r="B3" s="1" t="s">
        <v>26</v>
      </c>
      <c r="C3" s="2" t="s">
        <v>16</v>
      </c>
      <c r="D3" s="3" t="s">
        <v>27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33</v>
      </c>
      <c r="D4" s="3" t="s">
        <v>17</v>
      </c>
      <c r="E4" s="4" t="s">
        <v>18</v>
      </c>
      <c r="F4" s="4" t="s">
        <v>19</v>
      </c>
      <c r="G4" s="4" t="s">
        <v>20</v>
      </c>
      <c r="H4" s="4" t="s">
        <v>21</v>
      </c>
      <c r="I4" s="5" t="s">
        <v>21</v>
      </c>
      <c r="J4" s="1" t="s">
        <v>34</v>
      </c>
      <c r="K4" s="1" t="s">
        <v>35</v>
      </c>
      <c r="L4" s="1" t="s">
        <v>36</v>
      </c>
      <c r="M4" s="4" t="str">
        <f t="shared" si="0"/>
        <v>Outstanding</v>
      </c>
      <c r="N4" s="13" t="s">
        <v>21</v>
      </c>
    </row>
    <row r="5" spans="1:14" ht="60" customHeight="1" x14ac:dyDescent="0.35">
      <c r="A5" s="11" t="s">
        <v>37</v>
      </c>
      <c r="B5" s="1" t="s">
        <v>38</v>
      </c>
      <c r="C5" s="2" t="s">
        <v>16</v>
      </c>
      <c r="D5" s="3" t="s">
        <v>17</v>
      </c>
      <c r="E5" s="4" t="s">
        <v>18</v>
      </c>
      <c r="F5" s="4" t="s">
        <v>19</v>
      </c>
      <c r="G5" s="4" t="s">
        <v>20</v>
      </c>
      <c r="H5" s="4" t="s">
        <v>21</v>
      </c>
      <c r="I5" s="5" t="s">
        <v>21</v>
      </c>
      <c r="J5" s="1" t="s">
        <v>39</v>
      </c>
      <c r="K5" s="1" t="s">
        <v>40</v>
      </c>
      <c r="L5" s="1" t="s">
        <v>41</v>
      </c>
      <c r="M5" s="4" t="str">
        <f t="shared" si="0"/>
        <v>Outstanding</v>
      </c>
      <c r="N5" s="13" t="s">
        <v>21</v>
      </c>
    </row>
    <row r="6" spans="1:14" ht="60" customHeight="1" x14ac:dyDescent="0.35">
      <c r="A6" s="11" t="s">
        <v>42</v>
      </c>
      <c r="B6" s="1" t="s">
        <v>43</v>
      </c>
      <c r="C6" s="2" t="s">
        <v>16</v>
      </c>
      <c r="D6" s="3" t="s">
        <v>17</v>
      </c>
      <c r="E6" s="4" t="s">
        <v>18</v>
      </c>
      <c r="F6" s="4" t="s">
        <v>19</v>
      </c>
      <c r="G6" s="4" t="s">
        <v>20</v>
      </c>
      <c r="H6" s="4" t="s">
        <v>21</v>
      </c>
      <c r="I6" s="5" t="s">
        <v>21</v>
      </c>
      <c r="J6" s="1" t="s">
        <v>44</v>
      </c>
      <c r="K6" s="1" t="s">
        <v>45</v>
      </c>
      <c r="L6" s="1" t="s">
        <v>46</v>
      </c>
      <c r="M6" s="4" t="str">
        <f t="shared" si="0"/>
        <v>Outstanding</v>
      </c>
      <c r="N6" s="13" t="s">
        <v>21</v>
      </c>
    </row>
    <row r="7" spans="1:14" ht="60" customHeight="1" x14ac:dyDescent="0.35">
      <c r="A7" s="11" t="s">
        <v>47</v>
      </c>
      <c r="B7" s="1" t="s">
        <v>48</v>
      </c>
      <c r="C7" s="2" t="s">
        <v>16</v>
      </c>
      <c r="D7" s="3" t="s">
        <v>17</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16</v>
      </c>
      <c r="D8" s="3" t="s">
        <v>17</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16</v>
      </c>
      <c r="D9" s="3" t="s">
        <v>17</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16</v>
      </c>
      <c r="D10" s="3" t="s">
        <v>17</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16</v>
      </c>
      <c r="D11" s="3" t="s">
        <v>17</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16</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16</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16</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16</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16</v>
      </c>
      <c r="D16" s="3" t="s">
        <v>17</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16</v>
      </c>
      <c r="D17" s="3" t="s">
        <v>17</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16</v>
      </c>
      <c r="D18" s="3" t="s">
        <v>17</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16</v>
      </c>
      <c r="D19" s="3" t="s">
        <v>17</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16</v>
      </c>
      <c r="D20" s="3" t="s">
        <v>17</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16</v>
      </c>
      <c r="D21" s="3" t="s">
        <v>17</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16</v>
      </c>
      <c r="D22" s="3" t="s">
        <v>17</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16</v>
      </c>
      <c r="D23" s="3" t="s">
        <v>17</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16</v>
      </c>
      <c r="D24" s="3" t="s">
        <v>17</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16</v>
      </c>
      <c r="D25" s="3" t="s">
        <v>27</v>
      </c>
      <c r="E25" s="4" t="s">
        <v>18</v>
      </c>
      <c r="F25" s="4" t="s">
        <v>19</v>
      </c>
      <c r="G25" s="4" t="s">
        <v>20</v>
      </c>
      <c r="H25" s="4" t="s">
        <v>21</v>
      </c>
      <c r="I25" s="5" t="s">
        <v>21</v>
      </c>
      <c r="J25" s="1" t="s">
        <v>139</v>
      </c>
      <c r="K25" s="1" t="s">
        <v>140</v>
      </c>
      <c r="L25" s="1" t="s">
        <v>141</v>
      </c>
      <c r="M25" s="4" t="str">
        <f t="shared" si="0"/>
        <v>Outstanding</v>
      </c>
      <c r="N25" s="13" t="s">
        <v>21</v>
      </c>
    </row>
    <row r="26" spans="1:14" ht="60" customHeight="1" x14ac:dyDescent="0.35">
      <c r="A26" s="11" t="s">
        <v>142</v>
      </c>
      <c r="B26" s="1" t="s">
        <v>143</v>
      </c>
      <c r="C26" s="2" t="s">
        <v>33</v>
      </c>
      <c r="D26" s="3" t="s">
        <v>27</v>
      </c>
      <c r="E26" s="4" t="s">
        <v>18</v>
      </c>
      <c r="F26" s="4" t="s">
        <v>19</v>
      </c>
      <c r="G26" s="4" t="s">
        <v>20</v>
      </c>
      <c r="H26" s="4" t="s">
        <v>21</v>
      </c>
      <c r="I26" s="5" t="s">
        <v>21</v>
      </c>
      <c r="J26" s="1" t="s">
        <v>144</v>
      </c>
      <c r="K26" s="1" t="s">
        <v>145</v>
      </c>
      <c r="L26" s="1" t="s">
        <v>146</v>
      </c>
      <c r="M26" s="4" t="str">
        <f t="shared" si="0"/>
        <v>Outstanding</v>
      </c>
      <c r="N26" s="13" t="s">
        <v>21</v>
      </c>
    </row>
    <row r="27" spans="1:14" ht="60" customHeight="1" x14ac:dyDescent="0.35">
      <c r="A27" s="11" t="s">
        <v>147</v>
      </c>
      <c r="B27" s="1" t="s">
        <v>148</v>
      </c>
      <c r="C27" s="2" t="s">
        <v>16</v>
      </c>
      <c r="D27" s="3" t="s">
        <v>27</v>
      </c>
      <c r="E27" s="4" t="s">
        <v>18</v>
      </c>
      <c r="F27" s="4" t="s">
        <v>19</v>
      </c>
      <c r="G27" s="4" t="s">
        <v>20</v>
      </c>
      <c r="H27" s="4" t="s">
        <v>21</v>
      </c>
      <c r="I27" s="5" t="s">
        <v>21</v>
      </c>
      <c r="J27" s="1" t="s">
        <v>149</v>
      </c>
      <c r="K27" s="1" t="s">
        <v>150</v>
      </c>
      <c r="L27" s="1" t="s">
        <v>151</v>
      </c>
      <c r="M27" s="4" t="str">
        <f t="shared" si="0"/>
        <v>Outstanding</v>
      </c>
      <c r="N27" s="13" t="s">
        <v>21</v>
      </c>
    </row>
    <row r="28" spans="1:14" ht="60" customHeight="1" x14ac:dyDescent="0.35">
      <c r="A28" s="11" t="s">
        <v>152</v>
      </c>
      <c r="B28" s="1" t="s">
        <v>15</v>
      </c>
      <c r="C28" s="2" t="s">
        <v>16</v>
      </c>
      <c r="D28" s="3" t="s">
        <v>27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16</v>
      </c>
      <c r="D29" s="3" t="s">
        <v>27</v>
      </c>
      <c r="E29" s="4" t="s">
        <v>18</v>
      </c>
      <c r="F29" s="4" t="s">
        <v>19</v>
      </c>
      <c r="G29" s="4" t="s">
        <v>20</v>
      </c>
      <c r="H29" s="4" t="s">
        <v>21</v>
      </c>
      <c r="I29" s="5" t="s">
        <v>21</v>
      </c>
      <c r="J29" s="1" t="s">
        <v>158</v>
      </c>
      <c r="K29" s="1" t="s">
        <v>159</v>
      </c>
      <c r="L29" s="1" t="s">
        <v>160</v>
      </c>
      <c r="M29" s="4" t="str">
        <f t="shared" si="0"/>
        <v>Outstanding</v>
      </c>
      <c r="N29" s="13" t="s">
        <v>21</v>
      </c>
    </row>
    <row r="30" spans="1:14" ht="60" customHeight="1" x14ac:dyDescent="0.35">
      <c r="A30" s="11" t="s">
        <v>161</v>
      </c>
      <c r="B30" s="1" t="s">
        <v>162</v>
      </c>
      <c r="C30" s="2" t="s">
        <v>16</v>
      </c>
      <c r="D30" s="3" t="s">
        <v>27</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16</v>
      </c>
      <c r="D31" s="3" t="s">
        <v>27</v>
      </c>
      <c r="E31" s="4" t="s">
        <v>18</v>
      </c>
      <c r="F31" s="4" t="s">
        <v>19</v>
      </c>
      <c r="G31" s="4" t="s">
        <v>20</v>
      </c>
      <c r="H31" s="4" t="s">
        <v>21</v>
      </c>
      <c r="I31" s="5" t="s">
        <v>21</v>
      </c>
      <c r="J31" s="1" t="s">
        <v>163</v>
      </c>
      <c r="K31" s="1" t="s">
        <v>168</v>
      </c>
      <c r="L31" s="1" t="s">
        <v>165</v>
      </c>
      <c r="M31" s="4" t="str">
        <f t="shared" si="0"/>
        <v>Outstanding</v>
      </c>
      <c r="N31" s="13" t="s">
        <v>21</v>
      </c>
    </row>
    <row r="32" spans="1:14" ht="60" customHeight="1" x14ac:dyDescent="0.35">
      <c r="A32" s="11" t="s">
        <v>169</v>
      </c>
      <c r="B32" s="1" t="s">
        <v>170</v>
      </c>
      <c r="C32" s="2" t="s">
        <v>16</v>
      </c>
      <c r="D32" s="3" t="s">
        <v>27</v>
      </c>
      <c r="E32" s="4" t="s">
        <v>18</v>
      </c>
      <c r="F32" s="4" t="s">
        <v>19</v>
      </c>
      <c r="G32" s="4" t="s">
        <v>20</v>
      </c>
      <c r="H32" s="4" t="s">
        <v>21</v>
      </c>
      <c r="I32" s="5" t="s">
        <v>21</v>
      </c>
      <c r="J32" s="1" t="s">
        <v>171</v>
      </c>
      <c r="K32" s="1" t="s">
        <v>172</v>
      </c>
      <c r="L32" s="1" t="s">
        <v>173</v>
      </c>
      <c r="M32" s="4" t="str">
        <f t="shared" si="0"/>
        <v>Outstanding</v>
      </c>
      <c r="N32" s="13" t="s">
        <v>21</v>
      </c>
    </row>
    <row r="33" spans="1:14" ht="60" customHeight="1" x14ac:dyDescent="0.35">
      <c r="A33" s="11" t="s">
        <v>174</v>
      </c>
      <c r="B33" s="1" t="s">
        <v>175</v>
      </c>
      <c r="C33" s="2" t="s">
        <v>16</v>
      </c>
      <c r="D33" s="3" t="s">
        <v>27</v>
      </c>
      <c r="E33" s="4" t="s">
        <v>18</v>
      </c>
      <c r="F33" s="4" t="s">
        <v>19</v>
      </c>
      <c r="G33" s="4" t="s">
        <v>20</v>
      </c>
      <c r="H33" s="4" t="s">
        <v>21</v>
      </c>
      <c r="I33" s="5" t="s">
        <v>21</v>
      </c>
      <c r="J33" s="1" t="s">
        <v>171</v>
      </c>
      <c r="K33" s="1" t="s">
        <v>176</v>
      </c>
      <c r="L33" s="1" t="s">
        <v>173</v>
      </c>
      <c r="M33" s="4" t="str">
        <f t="shared" si="0"/>
        <v>Outstanding</v>
      </c>
      <c r="N33" s="13" t="s">
        <v>21</v>
      </c>
    </row>
    <row r="34" spans="1:14" ht="60" customHeight="1" x14ac:dyDescent="0.35">
      <c r="A34" s="11" t="s">
        <v>177</v>
      </c>
      <c r="B34" s="1" t="s">
        <v>178</v>
      </c>
      <c r="C34" s="2" t="s">
        <v>16</v>
      </c>
      <c r="D34" s="3" t="s">
        <v>27</v>
      </c>
      <c r="E34" s="4" t="s">
        <v>18</v>
      </c>
      <c r="F34" s="4" t="s">
        <v>19</v>
      </c>
      <c r="G34" s="4" t="s">
        <v>20</v>
      </c>
      <c r="H34" s="4" t="s">
        <v>21</v>
      </c>
      <c r="I34" s="5" t="s">
        <v>21</v>
      </c>
      <c r="J34" s="1" t="s">
        <v>179</v>
      </c>
      <c r="K34" s="1" t="s">
        <v>180</v>
      </c>
      <c r="L34" s="1" t="s">
        <v>181</v>
      </c>
      <c r="M34" s="4" t="str">
        <f t="shared" si="0"/>
        <v>Outstanding</v>
      </c>
      <c r="N34" s="13" t="s">
        <v>21</v>
      </c>
    </row>
    <row r="35" spans="1:14" ht="60" customHeight="1" x14ac:dyDescent="0.35">
      <c r="A35" s="11" t="s">
        <v>182</v>
      </c>
      <c r="B35" s="1" t="s">
        <v>183</v>
      </c>
      <c r="C35" s="2" t="s">
        <v>16</v>
      </c>
      <c r="D35" s="3" t="s">
        <v>27</v>
      </c>
      <c r="E35" s="4" t="s">
        <v>18</v>
      </c>
      <c r="F35" s="4" t="s">
        <v>19</v>
      </c>
      <c r="G35" s="4" t="s">
        <v>20</v>
      </c>
      <c r="H35" s="4" t="s">
        <v>21</v>
      </c>
      <c r="I35" s="5" t="s">
        <v>21</v>
      </c>
      <c r="J35" s="1" t="s">
        <v>184</v>
      </c>
      <c r="K35" s="1" t="s">
        <v>185</v>
      </c>
      <c r="L35" s="1" t="s">
        <v>186</v>
      </c>
      <c r="M35" s="4" t="str">
        <f t="shared" si="0"/>
        <v>Outstanding</v>
      </c>
      <c r="N35" s="13" t="s">
        <v>21</v>
      </c>
    </row>
    <row r="36" spans="1:14" ht="60" customHeight="1" x14ac:dyDescent="0.35">
      <c r="A36" s="11" t="s">
        <v>187</v>
      </c>
      <c r="B36" s="1" t="s">
        <v>38</v>
      </c>
      <c r="C36" s="2" t="s">
        <v>16</v>
      </c>
      <c r="D36" s="3" t="s">
        <v>27</v>
      </c>
      <c r="E36" s="4" t="s">
        <v>18</v>
      </c>
      <c r="F36" s="4" t="s">
        <v>19</v>
      </c>
      <c r="G36" s="4" t="s">
        <v>20</v>
      </c>
      <c r="H36" s="4" t="s">
        <v>21</v>
      </c>
      <c r="I36" s="5" t="s">
        <v>21</v>
      </c>
      <c r="J36" s="1" t="s">
        <v>188</v>
      </c>
      <c r="K36" s="1" t="s">
        <v>189</v>
      </c>
      <c r="L36" s="1" t="s">
        <v>190</v>
      </c>
      <c r="M36" s="4" t="str">
        <f t="shared" si="0"/>
        <v>Outstanding</v>
      </c>
      <c r="N36" s="13" t="s">
        <v>21</v>
      </c>
    </row>
    <row r="37" spans="1:14" ht="60" customHeight="1" x14ac:dyDescent="0.35">
      <c r="A37" s="11" t="s">
        <v>191</v>
      </c>
      <c r="B37" s="1" t="s">
        <v>192</v>
      </c>
      <c r="C37" s="2" t="s">
        <v>16</v>
      </c>
      <c r="D37" s="3" t="s">
        <v>27</v>
      </c>
      <c r="E37" s="4" t="s">
        <v>18</v>
      </c>
      <c r="F37" s="4" t="s">
        <v>19</v>
      </c>
      <c r="G37" s="4" t="s">
        <v>20</v>
      </c>
      <c r="H37" s="4" t="s">
        <v>21</v>
      </c>
      <c r="I37" s="5" t="s">
        <v>21</v>
      </c>
      <c r="J37" s="1" t="s">
        <v>193</v>
      </c>
      <c r="K37" s="1" t="s">
        <v>194</v>
      </c>
      <c r="L37" s="1" t="s">
        <v>195</v>
      </c>
      <c r="M37" s="4" t="str">
        <f t="shared" si="0"/>
        <v>Outstanding</v>
      </c>
      <c r="N37" s="13" t="s">
        <v>21</v>
      </c>
    </row>
    <row r="38" spans="1:14" ht="60" customHeight="1" x14ac:dyDescent="0.35">
      <c r="A38" s="11" t="s">
        <v>196</v>
      </c>
      <c r="B38" s="1" t="s">
        <v>197</v>
      </c>
      <c r="C38" s="2" t="s">
        <v>16</v>
      </c>
      <c r="D38" s="3" t="s">
        <v>27</v>
      </c>
      <c r="E38" s="4" t="s">
        <v>18</v>
      </c>
      <c r="F38" s="4" t="s">
        <v>19</v>
      </c>
      <c r="G38" s="4" t="s">
        <v>20</v>
      </c>
      <c r="H38" s="4" t="s">
        <v>21</v>
      </c>
      <c r="I38" s="5" t="s">
        <v>21</v>
      </c>
      <c r="J38" s="1" t="s">
        <v>198</v>
      </c>
      <c r="K38" s="1" t="s">
        <v>199</v>
      </c>
      <c r="L38" s="1" t="s">
        <v>200</v>
      </c>
      <c r="M38" s="4" t="str">
        <f t="shared" si="0"/>
        <v>Outstanding</v>
      </c>
      <c r="N38" s="13" t="s">
        <v>21</v>
      </c>
    </row>
    <row r="39" spans="1:14" ht="60" customHeight="1" x14ac:dyDescent="0.35">
      <c r="A39" s="11" t="s">
        <v>201</v>
      </c>
      <c r="B39" s="1" t="s">
        <v>202</v>
      </c>
      <c r="C39" s="2" t="s">
        <v>16</v>
      </c>
      <c r="D39" s="3" t="s">
        <v>27</v>
      </c>
      <c r="E39" s="4" t="s">
        <v>18</v>
      </c>
      <c r="F39" s="4" t="s">
        <v>19</v>
      </c>
      <c r="G39" s="4" t="s">
        <v>20</v>
      </c>
      <c r="H39" s="4" t="s">
        <v>21</v>
      </c>
      <c r="I39" s="5" t="s">
        <v>21</v>
      </c>
      <c r="J39" s="1" t="s">
        <v>203</v>
      </c>
      <c r="K39" s="1" t="s">
        <v>204</v>
      </c>
      <c r="L39" s="1" t="s">
        <v>205</v>
      </c>
      <c r="M39" s="4" t="str">
        <f t="shared" si="0"/>
        <v>Outstanding</v>
      </c>
      <c r="N39" s="13" t="s">
        <v>21</v>
      </c>
    </row>
    <row r="40" spans="1:14" ht="60" customHeight="1" x14ac:dyDescent="0.35">
      <c r="A40" s="11" t="s">
        <v>206</v>
      </c>
      <c r="B40" s="1" t="s">
        <v>207</v>
      </c>
      <c r="C40" s="2" t="s">
        <v>16</v>
      </c>
      <c r="D40" s="3" t="s">
        <v>27</v>
      </c>
      <c r="E40" s="4" t="s">
        <v>18</v>
      </c>
      <c r="F40" s="4" t="s">
        <v>19</v>
      </c>
      <c r="G40" s="4" t="s">
        <v>20</v>
      </c>
      <c r="H40" s="4" t="s">
        <v>21</v>
      </c>
      <c r="I40" s="5" t="s">
        <v>21</v>
      </c>
      <c r="J40" s="1" t="s">
        <v>208</v>
      </c>
      <c r="K40" s="1" t="s">
        <v>209</v>
      </c>
      <c r="L40" s="1" t="s">
        <v>210</v>
      </c>
      <c r="M40" s="4" t="str">
        <f t="shared" si="0"/>
        <v>Outstanding</v>
      </c>
      <c r="N40" s="13" t="s">
        <v>21</v>
      </c>
    </row>
    <row r="41" spans="1:14" ht="60" customHeight="1" x14ac:dyDescent="0.35">
      <c r="A41" s="11" t="s">
        <v>211</v>
      </c>
      <c r="B41" s="1" t="s">
        <v>212</v>
      </c>
      <c r="C41" s="2" t="s">
        <v>16</v>
      </c>
      <c r="D41" s="3" t="s">
        <v>27</v>
      </c>
      <c r="E41" s="4" t="s">
        <v>18</v>
      </c>
      <c r="F41" s="4" t="s">
        <v>19</v>
      </c>
      <c r="G41" s="4" t="s">
        <v>20</v>
      </c>
      <c r="H41" s="4" t="s">
        <v>21</v>
      </c>
      <c r="I41" s="5" t="s">
        <v>21</v>
      </c>
      <c r="J41" s="1" t="s">
        <v>213</v>
      </c>
      <c r="K41" s="1" t="s">
        <v>214</v>
      </c>
      <c r="L41" s="1" t="s">
        <v>215</v>
      </c>
      <c r="M41" s="4" t="str">
        <f t="shared" si="0"/>
        <v>Outstanding</v>
      </c>
      <c r="N41" s="13" t="s">
        <v>21</v>
      </c>
    </row>
    <row r="42" spans="1:14" ht="60" customHeight="1" x14ac:dyDescent="0.35">
      <c r="A42" s="11" t="s">
        <v>216</v>
      </c>
      <c r="B42" s="1" t="s">
        <v>217</v>
      </c>
      <c r="C42" s="2" t="s">
        <v>16</v>
      </c>
      <c r="D42" s="3" t="s">
        <v>27</v>
      </c>
      <c r="E42" s="4" t="s">
        <v>18</v>
      </c>
      <c r="F42" s="4" t="s">
        <v>19</v>
      </c>
      <c r="G42" s="4" t="s">
        <v>20</v>
      </c>
      <c r="H42" s="4" t="s">
        <v>21</v>
      </c>
      <c r="I42" s="5" t="s">
        <v>21</v>
      </c>
      <c r="J42" s="1" t="s">
        <v>218</v>
      </c>
      <c r="K42" s="1" t="s">
        <v>219</v>
      </c>
      <c r="L42" s="1" t="s">
        <v>220</v>
      </c>
      <c r="M42" s="4" t="str">
        <f t="shared" si="0"/>
        <v>Outstanding</v>
      </c>
      <c r="N42" s="13" t="s">
        <v>21</v>
      </c>
    </row>
    <row r="43" spans="1:14" ht="60" customHeight="1" x14ac:dyDescent="0.35">
      <c r="A43" s="11" t="s">
        <v>221</v>
      </c>
      <c r="B43" s="1" t="s">
        <v>222</v>
      </c>
      <c r="C43" s="2" t="s">
        <v>16</v>
      </c>
      <c r="D43" s="3" t="s">
        <v>27</v>
      </c>
      <c r="E43" s="4" t="s">
        <v>18</v>
      </c>
      <c r="F43" s="4" t="s">
        <v>19</v>
      </c>
      <c r="G43" s="4" t="s">
        <v>20</v>
      </c>
      <c r="H43" s="4" t="s">
        <v>21</v>
      </c>
      <c r="I43" s="5" t="s">
        <v>21</v>
      </c>
      <c r="J43" s="1" t="s">
        <v>223</v>
      </c>
      <c r="K43" s="1" t="s">
        <v>224</v>
      </c>
      <c r="L43" s="1" t="s">
        <v>225</v>
      </c>
      <c r="M43" s="4" t="str">
        <f t="shared" si="0"/>
        <v>Outstanding</v>
      </c>
      <c r="N43" s="13" t="s">
        <v>21</v>
      </c>
    </row>
    <row r="44" spans="1:14" ht="60" customHeight="1" x14ac:dyDescent="0.35">
      <c r="A44" s="11" t="s">
        <v>226</v>
      </c>
      <c r="B44" s="1" t="s">
        <v>227</v>
      </c>
      <c r="C44" s="2" t="s">
        <v>16</v>
      </c>
      <c r="D44" s="3" t="s">
        <v>27</v>
      </c>
      <c r="E44" s="4" t="s">
        <v>18</v>
      </c>
      <c r="F44" s="4" t="s">
        <v>19</v>
      </c>
      <c r="G44" s="4" t="s">
        <v>20</v>
      </c>
      <c r="H44" s="4" t="s">
        <v>21</v>
      </c>
      <c r="I44" s="5" t="s">
        <v>21</v>
      </c>
      <c r="J44" s="1" t="s">
        <v>228</v>
      </c>
      <c r="K44" s="1" t="s">
        <v>229</v>
      </c>
      <c r="L44" s="1" t="s">
        <v>230</v>
      </c>
      <c r="M44" s="4" t="str">
        <f t="shared" si="0"/>
        <v>Outstanding</v>
      </c>
      <c r="N44" s="13" t="s">
        <v>21</v>
      </c>
    </row>
    <row r="45" spans="1:14" ht="60" customHeight="1" x14ac:dyDescent="0.35">
      <c r="A45" s="11" t="s">
        <v>231</v>
      </c>
      <c r="B45" s="1" t="s">
        <v>232</v>
      </c>
      <c r="C45" s="2" t="s">
        <v>233</v>
      </c>
      <c r="D45" s="3" t="s">
        <v>234</v>
      </c>
      <c r="E45" s="4" t="s">
        <v>18</v>
      </c>
      <c r="F45" s="4" t="s">
        <v>19</v>
      </c>
      <c r="G45" s="4" t="s">
        <v>20</v>
      </c>
      <c r="H45" s="4" t="s">
        <v>21</v>
      </c>
      <c r="I45" s="5" t="s">
        <v>21</v>
      </c>
      <c r="J45" s="1" t="s">
        <v>235</v>
      </c>
      <c r="K45" s="1" t="s">
        <v>236</v>
      </c>
      <c r="L45" s="1" t="s">
        <v>237</v>
      </c>
      <c r="M45" s="4" t="str">
        <f t="shared" si="0"/>
        <v>Outstanding</v>
      </c>
      <c r="N45" s="13" t="s">
        <v>21</v>
      </c>
    </row>
    <row r="46" spans="1:14" ht="60" customHeight="1" x14ac:dyDescent="0.35">
      <c r="A46" s="11" t="s">
        <v>238</v>
      </c>
      <c r="B46" s="1" t="s">
        <v>239</v>
      </c>
      <c r="C46" s="2" t="s">
        <v>16</v>
      </c>
      <c r="D46" s="3" t="s">
        <v>234</v>
      </c>
      <c r="E46" s="4" t="s">
        <v>18</v>
      </c>
      <c r="F46" s="4" t="s">
        <v>19</v>
      </c>
      <c r="G46" s="4" t="s">
        <v>20</v>
      </c>
      <c r="H46" s="4" t="s">
        <v>21</v>
      </c>
      <c r="I46" s="5" t="s">
        <v>21</v>
      </c>
      <c r="J46" s="1" t="s">
        <v>240</v>
      </c>
      <c r="K46" s="1" t="s">
        <v>241</v>
      </c>
      <c r="L46" s="1" t="s">
        <v>242</v>
      </c>
      <c r="M46" s="4" t="str">
        <f t="shared" si="0"/>
        <v>Outstanding</v>
      </c>
      <c r="N46" s="13" t="s">
        <v>21</v>
      </c>
    </row>
    <row r="47" spans="1:14" ht="60" customHeight="1" x14ac:dyDescent="0.35">
      <c r="A47" s="11" t="s">
        <v>243</v>
      </c>
      <c r="B47" s="1" t="s">
        <v>244</v>
      </c>
      <c r="C47" s="2" t="s">
        <v>16</v>
      </c>
      <c r="D47" s="3" t="s">
        <v>234</v>
      </c>
      <c r="E47" s="4" t="s">
        <v>18</v>
      </c>
      <c r="F47" s="4" t="s">
        <v>19</v>
      </c>
      <c r="G47" s="4" t="s">
        <v>20</v>
      </c>
      <c r="H47" s="4" t="s">
        <v>21</v>
      </c>
      <c r="I47" s="5" t="s">
        <v>21</v>
      </c>
      <c r="J47" s="1" t="s">
        <v>245</v>
      </c>
      <c r="K47" s="1" t="s">
        <v>246</v>
      </c>
      <c r="L47" s="1" t="s">
        <v>242</v>
      </c>
      <c r="M47" s="4" t="str">
        <f t="shared" si="0"/>
        <v>Outstanding</v>
      </c>
      <c r="N47" s="13" t="s">
        <v>21</v>
      </c>
    </row>
    <row r="48" spans="1:14" ht="60" customHeight="1" x14ac:dyDescent="0.35">
      <c r="A48" s="11" t="s">
        <v>247</v>
      </c>
      <c r="B48" s="1" t="s">
        <v>248</v>
      </c>
      <c r="C48" s="2" t="s">
        <v>16</v>
      </c>
      <c r="D48" s="3" t="s">
        <v>234</v>
      </c>
      <c r="E48" s="4" t="s">
        <v>18</v>
      </c>
      <c r="F48" s="4" t="s">
        <v>19</v>
      </c>
      <c r="G48" s="4" t="s">
        <v>20</v>
      </c>
      <c r="H48" s="4" t="s">
        <v>21</v>
      </c>
      <c r="I48" s="5" t="s">
        <v>21</v>
      </c>
      <c r="J48" s="1" t="s">
        <v>249</v>
      </c>
      <c r="K48" s="1" t="s">
        <v>250</v>
      </c>
      <c r="L48" s="1" t="s">
        <v>242</v>
      </c>
      <c r="M48" s="4" t="str">
        <f t="shared" si="0"/>
        <v>Outstanding</v>
      </c>
      <c r="N48" s="13" t="s">
        <v>21</v>
      </c>
    </row>
    <row r="49" spans="1:14" ht="60" customHeight="1" x14ac:dyDescent="0.35">
      <c r="A49" s="11" t="s">
        <v>251</v>
      </c>
      <c r="B49" s="1" t="s">
        <v>252</v>
      </c>
      <c r="C49" s="2" t="s">
        <v>16</v>
      </c>
      <c r="D49" s="3" t="s">
        <v>234</v>
      </c>
      <c r="E49" s="4" t="s">
        <v>18</v>
      </c>
      <c r="F49" s="4" t="s">
        <v>19</v>
      </c>
      <c r="G49" s="4" t="s">
        <v>20</v>
      </c>
      <c r="H49" s="4" t="s">
        <v>21</v>
      </c>
      <c r="I49" s="5" t="s">
        <v>21</v>
      </c>
      <c r="J49" s="1" t="s">
        <v>253</v>
      </c>
      <c r="K49" s="1" t="s">
        <v>254</v>
      </c>
      <c r="L49" s="1" t="s">
        <v>242</v>
      </c>
      <c r="M49" s="4" t="str">
        <f t="shared" si="0"/>
        <v>Outstanding</v>
      </c>
      <c r="N49" s="13" t="s">
        <v>21</v>
      </c>
    </row>
    <row r="50" spans="1:14" ht="60" customHeight="1" x14ac:dyDescent="0.35">
      <c r="A50" s="11" t="s">
        <v>255</v>
      </c>
      <c r="B50" s="1" t="s">
        <v>256</v>
      </c>
      <c r="C50" s="2" t="s">
        <v>33</v>
      </c>
      <c r="D50" s="3" t="s">
        <v>234</v>
      </c>
      <c r="E50" s="4" t="s">
        <v>18</v>
      </c>
      <c r="F50" s="4" t="s">
        <v>19</v>
      </c>
      <c r="G50" s="4" t="s">
        <v>20</v>
      </c>
      <c r="H50" s="4" t="s">
        <v>21</v>
      </c>
      <c r="I50" s="5" t="s">
        <v>21</v>
      </c>
      <c r="J50" s="1" t="s">
        <v>257</v>
      </c>
      <c r="K50" s="1" t="s">
        <v>258</v>
      </c>
      <c r="L50" s="1" t="s">
        <v>259</v>
      </c>
      <c r="M50" s="4" t="str">
        <f t="shared" si="0"/>
        <v>Outstanding</v>
      </c>
      <c r="N50" s="13" t="s">
        <v>21</v>
      </c>
    </row>
    <row r="51" spans="1:14" ht="60" customHeight="1" x14ac:dyDescent="0.35">
      <c r="A51" s="11" t="s">
        <v>260</v>
      </c>
      <c r="B51" s="1" t="s">
        <v>261</v>
      </c>
      <c r="C51" s="2" t="s">
        <v>16</v>
      </c>
      <c r="D51" s="3" t="s">
        <v>234</v>
      </c>
      <c r="E51" s="4" t="s">
        <v>18</v>
      </c>
      <c r="F51" s="4" t="s">
        <v>19</v>
      </c>
      <c r="G51" s="4" t="s">
        <v>20</v>
      </c>
      <c r="H51" s="4" t="s">
        <v>21</v>
      </c>
      <c r="I51" s="5" t="s">
        <v>21</v>
      </c>
      <c r="J51" s="1" t="s">
        <v>262</v>
      </c>
      <c r="K51" s="1" t="s">
        <v>263</v>
      </c>
      <c r="L51" s="1" t="s">
        <v>264</v>
      </c>
      <c r="M51" s="4" t="str">
        <f t="shared" si="0"/>
        <v>Outstanding</v>
      </c>
      <c r="N51" s="13" t="s">
        <v>21</v>
      </c>
    </row>
    <row r="52" spans="1:14" ht="60" customHeight="1" x14ac:dyDescent="0.35">
      <c r="A52" s="11" t="s">
        <v>265</v>
      </c>
      <c r="B52" s="1" t="s">
        <v>266</v>
      </c>
      <c r="C52" s="2" t="s">
        <v>16</v>
      </c>
      <c r="D52" s="3" t="s">
        <v>234</v>
      </c>
      <c r="E52" s="4" t="s">
        <v>18</v>
      </c>
      <c r="F52" s="4" t="s">
        <v>19</v>
      </c>
      <c r="G52" s="4" t="s">
        <v>20</v>
      </c>
      <c r="H52" s="4" t="s">
        <v>21</v>
      </c>
      <c r="I52" s="5" t="s">
        <v>21</v>
      </c>
      <c r="J52" s="1" t="s">
        <v>267</v>
      </c>
      <c r="K52" s="1" t="s">
        <v>268</v>
      </c>
      <c r="L52" s="1" t="s">
        <v>269</v>
      </c>
      <c r="M52" s="4" t="str">
        <f t="shared" si="0"/>
        <v>Outstanding</v>
      </c>
      <c r="N52" s="13" t="s">
        <v>21</v>
      </c>
    </row>
    <row r="53" spans="1:14" ht="60" customHeight="1" x14ac:dyDescent="0.35">
      <c r="A53" s="11" t="s">
        <v>270</v>
      </c>
      <c r="B53" s="1" t="s">
        <v>271</v>
      </c>
      <c r="C53" s="2" t="s">
        <v>16</v>
      </c>
      <c r="D53" s="3" t="s">
        <v>234</v>
      </c>
      <c r="E53" s="4" t="s">
        <v>18</v>
      </c>
      <c r="F53" s="4" t="s">
        <v>19</v>
      </c>
      <c r="G53" s="4" t="s">
        <v>20</v>
      </c>
      <c r="H53" s="4" t="s">
        <v>21</v>
      </c>
      <c r="I53" s="5" t="s">
        <v>21</v>
      </c>
      <c r="J53" s="1" t="s">
        <v>272</v>
      </c>
      <c r="K53" s="1" t="s">
        <v>273</v>
      </c>
      <c r="L53" s="1" t="s">
        <v>274</v>
      </c>
      <c r="M53" s="4" t="str">
        <f t="shared" si="0"/>
        <v>Outstanding</v>
      </c>
      <c r="N53" s="13" t="s">
        <v>21</v>
      </c>
    </row>
    <row r="54" spans="1:14" ht="60" customHeight="1" x14ac:dyDescent="0.35">
      <c r="A54" s="11" t="s">
        <v>275</v>
      </c>
      <c r="B54" s="1" t="s">
        <v>276</v>
      </c>
      <c r="C54" s="2" t="s">
        <v>16</v>
      </c>
      <c r="D54" s="3" t="s">
        <v>234</v>
      </c>
      <c r="E54" s="4" t="s">
        <v>18</v>
      </c>
      <c r="F54" s="4" t="s">
        <v>19</v>
      </c>
      <c r="G54" s="4" t="s">
        <v>20</v>
      </c>
      <c r="H54" s="4" t="s">
        <v>21</v>
      </c>
      <c r="I54" s="5" t="s">
        <v>21</v>
      </c>
      <c r="J54" s="1" t="s">
        <v>272</v>
      </c>
      <c r="K54" s="1" t="s">
        <v>277</v>
      </c>
      <c r="L54" s="1" t="s">
        <v>278</v>
      </c>
      <c r="M54" s="4" t="str">
        <f t="shared" si="0"/>
        <v>Outstanding</v>
      </c>
      <c r="N54" s="13" t="s">
        <v>21</v>
      </c>
    </row>
    <row r="55" spans="1:14" ht="60" customHeight="1" x14ac:dyDescent="0.35">
      <c r="A55" s="11" t="s">
        <v>279</v>
      </c>
      <c r="B55" s="1" t="s">
        <v>280</v>
      </c>
      <c r="C55" s="2" t="s">
        <v>233</v>
      </c>
      <c r="D55" s="3" t="s">
        <v>234</v>
      </c>
      <c r="E55" s="4" t="s">
        <v>18</v>
      </c>
      <c r="F55" s="4" t="s">
        <v>19</v>
      </c>
      <c r="G55" s="4" t="s">
        <v>20</v>
      </c>
      <c r="H55" s="4" t="s">
        <v>21</v>
      </c>
      <c r="I55" s="5" t="s">
        <v>21</v>
      </c>
      <c r="J55" s="1" t="s">
        <v>281</v>
      </c>
      <c r="K55" s="1" t="s">
        <v>282</v>
      </c>
      <c r="L55" s="1" t="s">
        <v>283</v>
      </c>
      <c r="M55" s="4" t="str">
        <f t="shared" si="0"/>
        <v>Outstanding</v>
      </c>
      <c r="N55" s="13" t="s">
        <v>21</v>
      </c>
    </row>
    <row r="56" spans="1:14" ht="60" customHeight="1" x14ac:dyDescent="0.35">
      <c r="A56" s="11" t="s">
        <v>284</v>
      </c>
      <c r="B56" s="1" t="s">
        <v>285</v>
      </c>
      <c r="C56" s="2" t="s">
        <v>16</v>
      </c>
      <c r="D56" s="3" t="s">
        <v>234</v>
      </c>
      <c r="E56" s="4" t="s">
        <v>18</v>
      </c>
      <c r="F56" s="4" t="s">
        <v>19</v>
      </c>
      <c r="G56" s="4" t="s">
        <v>20</v>
      </c>
      <c r="H56" s="4" t="s">
        <v>21</v>
      </c>
      <c r="I56" s="5" t="s">
        <v>21</v>
      </c>
      <c r="J56" s="1" t="s">
        <v>286</v>
      </c>
      <c r="K56" s="1" t="s">
        <v>287</v>
      </c>
      <c r="L56" s="1" t="s">
        <v>242</v>
      </c>
      <c r="M56" s="4" t="str">
        <f t="shared" si="0"/>
        <v>Outstanding</v>
      </c>
      <c r="N56" s="13" t="s">
        <v>21</v>
      </c>
    </row>
    <row r="57" spans="1:14" ht="60" customHeight="1" x14ac:dyDescent="0.35">
      <c r="A57" s="11" t="s">
        <v>288</v>
      </c>
      <c r="B57" s="1" t="s">
        <v>289</v>
      </c>
      <c r="C57" s="2" t="s">
        <v>233</v>
      </c>
      <c r="D57" s="3" t="s">
        <v>234</v>
      </c>
      <c r="E57" s="4" t="s">
        <v>18</v>
      </c>
      <c r="F57" s="4" t="s">
        <v>19</v>
      </c>
      <c r="G57" s="4" t="s">
        <v>20</v>
      </c>
      <c r="H57" s="4" t="s">
        <v>21</v>
      </c>
      <c r="I57" s="5" t="s">
        <v>21</v>
      </c>
      <c r="J57" s="1" t="s">
        <v>286</v>
      </c>
      <c r="K57" s="1" t="s">
        <v>290</v>
      </c>
      <c r="L57" s="1" t="s">
        <v>242</v>
      </c>
      <c r="M57" s="4" t="str">
        <f t="shared" si="0"/>
        <v>Outstanding</v>
      </c>
      <c r="N57" s="13" t="s">
        <v>21</v>
      </c>
    </row>
    <row r="58" spans="1:14" ht="60" customHeight="1" x14ac:dyDescent="0.35">
      <c r="A58" s="11" t="s">
        <v>291</v>
      </c>
      <c r="B58" s="1" t="s">
        <v>292</v>
      </c>
      <c r="C58" s="2" t="s">
        <v>233</v>
      </c>
      <c r="D58" s="3" t="s">
        <v>234</v>
      </c>
      <c r="E58" s="4" t="s">
        <v>18</v>
      </c>
      <c r="F58" s="4" t="s">
        <v>19</v>
      </c>
      <c r="G58" s="4" t="s">
        <v>20</v>
      </c>
      <c r="H58" s="4" t="s">
        <v>21</v>
      </c>
      <c r="I58" s="5" t="s">
        <v>21</v>
      </c>
      <c r="J58" s="1" t="s">
        <v>286</v>
      </c>
      <c r="K58" s="1" t="s">
        <v>293</v>
      </c>
      <c r="L58" s="1" t="s">
        <v>242</v>
      </c>
      <c r="M58" s="4" t="str">
        <f t="shared" si="0"/>
        <v>Outstanding</v>
      </c>
      <c r="N58" s="13" t="s">
        <v>21</v>
      </c>
    </row>
    <row r="59" spans="1:14" ht="60" customHeight="1" x14ac:dyDescent="0.35">
      <c r="A59" s="11" t="s">
        <v>294</v>
      </c>
      <c r="B59" s="1" t="s">
        <v>295</v>
      </c>
      <c r="C59" s="2" t="s">
        <v>233</v>
      </c>
      <c r="D59" s="3" t="s">
        <v>234</v>
      </c>
      <c r="E59" s="4" t="s">
        <v>18</v>
      </c>
      <c r="F59" s="4" t="s">
        <v>19</v>
      </c>
      <c r="G59" s="4" t="s">
        <v>20</v>
      </c>
      <c r="H59" s="4" t="s">
        <v>21</v>
      </c>
      <c r="I59" s="5" t="s">
        <v>21</v>
      </c>
      <c r="J59" s="1" t="s">
        <v>286</v>
      </c>
      <c r="K59" s="1" t="s">
        <v>296</v>
      </c>
      <c r="L59" s="1" t="s">
        <v>242</v>
      </c>
      <c r="M59" s="4" t="str">
        <f t="shared" si="0"/>
        <v>Outstanding</v>
      </c>
      <c r="N59" s="13" t="s">
        <v>21</v>
      </c>
    </row>
    <row r="60" spans="1:14" ht="60" customHeight="1" x14ac:dyDescent="0.35">
      <c r="A60" s="11" t="s">
        <v>297</v>
      </c>
      <c r="B60" s="1" t="s">
        <v>298</v>
      </c>
      <c r="C60" s="2" t="s">
        <v>233</v>
      </c>
      <c r="D60" s="3" t="s">
        <v>234</v>
      </c>
      <c r="E60" s="4" t="s">
        <v>18</v>
      </c>
      <c r="F60" s="4" t="s">
        <v>19</v>
      </c>
      <c r="G60" s="4" t="s">
        <v>20</v>
      </c>
      <c r="H60" s="4" t="s">
        <v>21</v>
      </c>
      <c r="I60" s="5" t="s">
        <v>21</v>
      </c>
      <c r="J60" s="1" t="s">
        <v>286</v>
      </c>
      <c r="K60" s="1" t="s">
        <v>299</v>
      </c>
      <c r="L60" s="1" t="s">
        <v>242</v>
      </c>
      <c r="M60" s="4" t="str">
        <f t="shared" si="0"/>
        <v>Outstanding</v>
      </c>
      <c r="N60" s="13" t="s">
        <v>21</v>
      </c>
    </row>
    <row r="61" spans="1:14" ht="60" customHeight="1" x14ac:dyDescent="0.35">
      <c r="A61" s="11" t="s">
        <v>300</v>
      </c>
      <c r="B61" s="1" t="s">
        <v>301</v>
      </c>
      <c r="C61" s="2" t="s">
        <v>233</v>
      </c>
      <c r="D61" s="3" t="s">
        <v>234</v>
      </c>
      <c r="E61" s="4" t="s">
        <v>18</v>
      </c>
      <c r="F61" s="4" t="s">
        <v>19</v>
      </c>
      <c r="G61" s="4" t="s">
        <v>20</v>
      </c>
      <c r="H61" s="4" t="s">
        <v>21</v>
      </c>
      <c r="I61" s="5" t="s">
        <v>21</v>
      </c>
      <c r="J61" s="1" t="s">
        <v>286</v>
      </c>
      <c r="K61" s="1" t="s">
        <v>302</v>
      </c>
      <c r="L61" s="1" t="s">
        <v>242</v>
      </c>
      <c r="M61" s="4" t="str">
        <f t="shared" si="0"/>
        <v>Outstanding</v>
      </c>
      <c r="N61" s="13" t="s">
        <v>21</v>
      </c>
    </row>
    <row r="62" spans="1:14" ht="60" customHeight="1" x14ac:dyDescent="0.35">
      <c r="A62" s="11" t="s">
        <v>303</v>
      </c>
      <c r="B62" s="1" t="s">
        <v>304</v>
      </c>
      <c r="C62" s="2" t="s">
        <v>233</v>
      </c>
      <c r="D62" s="3" t="s">
        <v>234</v>
      </c>
      <c r="E62" s="4" t="s">
        <v>18</v>
      </c>
      <c r="F62" s="4" t="s">
        <v>19</v>
      </c>
      <c r="G62" s="4" t="s">
        <v>20</v>
      </c>
      <c r="H62" s="4" t="s">
        <v>21</v>
      </c>
      <c r="I62" s="5" t="s">
        <v>21</v>
      </c>
      <c r="J62" s="1" t="s">
        <v>286</v>
      </c>
      <c r="K62" s="1" t="s">
        <v>305</v>
      </c>
      <c r="L62" s="1" t="s">
        <v>242</v>
      </c>
      <c r="M62" s="4" t="str">
        <f t="shared" si="0"/>
        <v>Outstanding</v>
      </c>
      <c r="N62" s="13" t="s">
        <v>21</v>
      </c>
    </row>
    <row r="63" spans="1:14" ht="60" customHeight="1" x14ac:dyDescent="0.35">
      <c r="A63" s="11" t="s">
        <v>306</v>
      </c>
      <c r="B63" s="1" t="s">
        <v>307</v>
      </c>
      <c r="C63" s="2" t="s">
        <v>233</v>
      </c>
      <c r="D63" s="3" t="s">
        <v>234</v>
      </c>
      <c r="E63" s="4" t="s">
        <v>18</v>
      </c>
      <c r="F63" s="4" t="s">
        <v>19</v>
      </c>
      <c r="G63" s="4" t="s">
        <v>20</v>
      </c>
      <c r="H63" s="4" t="s">
        <v>21</v>
      </c>
      <c r="I63" s="5" t="s">
        <v>21</v>
      </c>
      <c r="J63" s="1" t="s">
        <v>286</v>
      </c>
      <c r="K63" s="1" t="s">
        <v>308</v>
      </c>
      <c r="L63" s="1" t="s">
        <v>242</v>
      </c>
      <c r="M63" s="4" t="str">
        <f t="shared" si="0"/>
        <v>Outstanding</v>
      </c>
      <c r="N63" s="13" t="s">
        <v>21</v>
      </c>
    </row>
    <row r="64" spans="1:14" ht="60" customHeight="1" x14ac:dyDescent="0.35">
      <c r="A64" s="11" t="s">
        <v>309</v>
      </c>
      <c r="B64" s="1" t="s">
        <v>310</v>
      </c>
      <c r="C64" s="2" t="s">
        <v>233</v>
      </c>
      <c r="D64" s="3" t="s">
        <v>234</v>
      </c>
      <c r="E64" s="4" t="s">
        <v>18</v>
      </c>
      <c r="F64" s="4" t="s">
        <v>19</v>
      </c>
      <c r="G64" s="4" t="s">
        <v>20</v>
      </c>
      <c r="H64" s="4" t="s">
        <v>21</v>
      </c>
      <c r="I64" s="5" t="s">
        <v>21</v>
      </c>
      <c r="J64" s="1" t="s">
        <v>286</v>
      </c>
      <c r="K64" s="1" t="s">
        <v>311</v>
      </c>
      <c r="L64" s="1" t="s">
        <v>242</v>
      </c>
      <c r="M64" s="4" t="str">
        <f t="shared" si="0"/>
        <v>Outstanding</v>
      </c>
      <c r="N64" s="13" t="s">
        <v>21</v>
      </c>
    </row>
    <row r="65" spans="1:14" ht="60" customHeight="1" x14ac:dyDescent="0.35">
      <c r="A65" s="11" t="s">
        <v>312</v>
      </c>
      <c r="B65" s="1" t="s">
        <v>313</v>
      </c>
      <c r="C65" s="2" t="s">
        <v>16</v>
      </c>
      <c r="D65" s="3" t="s">
        <v>234</v>
      </c>
      <c r="E65" s="4" t="s">
        <v>18</v>
      </c>
      <c r="F65" s="4" t="s">
        <v>19</v>
      </c>
      <c r="G65" s="4" t="s">
        <v>20</v>
      </c>
      <c r="H65" s="4" t="s">
        <v>21</v>
      </c>
      <c r="I65" s="5" t="s">
        <v>21</v>
      </c>
      <c r="J65" s="1" t="s">
        <v>314</v>
      </c>
      <c r="K65" s="1" t="s">
        <v>315</v>
      </c>
      <c r="L65" s="1" t="s">
        <v>316</v>
      </c>
      <c r="M65" s="4" t="str">
        <f t="shared" si="0"/>
        <v>Outstanding</v>
      </c>
      <c r="N65" s="13" t="s">
        <v>21</v>
      </c>
    </row>
    <row r="66" spans="1:14" ht="60" customHeight="1" x14ac:dyDescent="0.35">
      <c r="A66" s="11" t="s">
        <v>317</v>
      </c>
      <c r="B66" s="1" t="s">
        <v>318</v>
      </c>
      <c r="C66" s="2" t="s">
        <v>16</v>
      </c>
      <c r="D66" s="3" t="s">
        <v>234</v>
      </c>
      <c r="E66" s="4" t="s">
        <v>18</v>
      </c>
      <c r="F66" s="4" t="s">
        <v>19</v>
      </c>
      <c r="G66" s="4" t="s">
        <v>20</v>
      </c>
      <c r="H66" s="4" t="s">
        <v>21</v>
      </c>
      <c r="I66" s="5" t="s">
        <v>21</v>
      </c>
      <c r="J66" s="1" t="s">
        <v>319</v>
      </c>
      <c r="K66" s="1" t="s">
        <v>320</v>
      </c>
      <c r="L66" s="1" t="s">
        <v>321</v>
      </c>
      <c r="M66" s="4" t="str">
        <f t="shared" si="0"/>
        <v>Outstanding</v>
      </c>
      <c r="N66" s="13" t="s">
        <v>21</v>
      </c>
    </row>
    <row r="67" spans="1:14" ht="60" customHeight="1" x14ac:dyDescent="0.35">
      <c r="A67" s="11" t="s">
        <v>322</v>
      </c>
      <c r="B67" s="1" t="s">
        <v>323</v>
      </c>
      <c r="C67" s="2" t="s">
        <v>16</v>
      </c>
      <c r="D67" s="3" t="s">
        <v>234</v>
      </c>
      <c r="E67" s="4" t="s">
        <v>18</v>
      </c>
      <c r="F67" s="4" t="s">
        <v>19</v>
      </c>
      <c r="G67" s="4" t="s">
        <v>20</v>
      </c>
      <c r="H67" s="4" t="s">
        <v>21</v>
      </c>
      <c r="I67" s="5" t="s">
        <v>21</v>
      </c>
      <c r="J67" s="1" t="s">
        <v>324</v>
      </c>
      <c r="K67" s="1" t="s">
        <v>325</v>
      </c>
      <c r="L67" s="1" t="s">
        <v>326</v>
      </c>
      <c r="M67" s="4" t="str">
        <f t="shared" si="0"/>
        <v>Outstanding</v>
      </c>
      <c r="N67" s="13" t="s">
        <v>21</v>
      </c>
    </row>
    <row r="68" spans="1:14" ht="60" customHeight="1" x14ac:dyDescent="0.35">
      <c r="A68" s="11" t="s">
        <v>327</v>
      </c>
      <c r="B68" s="1" t="s">
        <v>328</v>
      </c>
      <c r="C68" s="2" t="s">
        <v>16</v>
      </c>
      <c r="D68" s="3" t="s">
        <v>234</v>
      </c>
      <c r="E68" s="4" t="s">
        <v>18</v>
      </c>
      <c r="F68" s="4" t="s">
        <v>19</v>
      </c>
      <c r="G68" s="4" t="s">
        <v>20</v>
      </c>
      <c r="H68" s="4" t="s">
        <v>21</v>
      </c>
      <c r="I68" s="5" t="s">
        <v>21</v>
      </c>
      <c r="J68" s="1" t="s">
        <v>153</v>
      </c>
      <c r="K68" s="1" t="s">
        <v>329</v>
      </c>
      <c r="L68" s="1" t="s">
        <v>330</v>
      </c>
      <c r="M68" s="4" t="str">
        <f t="shared" si="0"/>
        <v>Outstanding</v>
      </c>
      <c r="N68" s="13" t="s">
        <v>21</v>
      </c>
    </row>
    <row r="69" spans="1:14" ht="60" customHeight="1" x14ac:dyDescent="0.35">
      <c r="A69" s="11" t="s">
        <v>331</v>
      </c>
      <c r="B69" s="1" t="s">
        <v>332</v>
      </c>
      <c r="C69" s="2" t="s">
        <v>16</v>
      </c>
      <c r="D69" s="3" t="s">
        <v>234</v>
      </c>
      <c r="E69" s="4" t="s">
        <v>18</v>
      </c>
      <c r="F69" s="4" t="s">
        <v>19</v>
      </c>
      <c r="G69" s="4" t="s">
        <v>20</v>
      </c>
      <c r="H69" s="4" t="s">
        <v>21</v>
      </c>
      <c r="I69" s="5" t="s">
        <v>21</v>
      </c>
      <c r="J69" s="1" t="s">
        <v>333</v>
      </c>
      <c r="K69" s="1" t="s">
        <v>334</v>
      </c>
      <c r="L69" s="1" t="s">
        <v>335</v>
      </c>
      <c r="M69" s="4" t="str">
        <f t="shared" si="0"/>
        <v>Outstanding</v>
      </c>
      <c r="N69" s="13" t="s">
        <v>21</v>
      </c>
    </row>
    <row r="70" spans="1:14" ht="60" customHeight="1" x14ac:dyDescent="0.35">
      <c r="A70" s="11" t="s">
        <v>336</v>
      </c>
      <c r="B70" s="1" t="s">
        <v>337</v>
      </c>
      <c r="C70" s="2" t="s">
        <v>16</v>
      </c>
      <c r="D70" s="3" t="s">
        <v>234</v>
      </c>
      <c r="E70" s="4" t="s">
        <v>18</v>
      </c>
      <c r="F70" s="4" t="s">
        <v>19</v>
      </c>
      <c r="G70" s="4" t="s">
        <v>20</v>
      </c>
      <c r="H70" s="4" t="s">
        <v>21</v>
      </c>
      <c r="I70" s="5" t="s">
        <v>21</v>
      </c>
      <c r="J70" s="1" t="s">
        <v>338</v>
      </c>
      <c r="K70" s="1" t="s">
        <v>339</v>
      </c>
      <c r="L70" s="1" t="s">
        <v>340</v>
      </c>
      <c r="M70" s="4" t="str">
        <f t="shared" si="0"/>
        <v>Outstanding</v>
      </c>
      <c r="N70" s="13" t="s">
        <v>21</v>
      </c>
    </row>
    <row r="71" spans="1:14" ht="60" customHeight="1" x14ac:dyDescent="0.35">
      <c r="A71" s="11" t="s">
        <v>341</v>
      </c>
      <c r="B71" s="1" t="s">
        <v>342</v>
      </c>
      <c r="C71" s="2" t="s">
        <v>16</v>
      </c>
      <c r="D71" s="3" t="s">
        <v>234</v>
      </c>
      <c r="E71" s="4" t="s">
        <v>18</v>
      </c>
      <c r="F71" s="4" t="s">
        <v>19</v>
      </c>
      <c r="G71" s="4" t="s">
        <v>20</v>
      </c>
      <c r="H71" s="4" t="s">
        <v>21</v>
      </c>
      <c r="I71" s="5" t="s">
        <v>21</v>
      </c>
      <c r="J71" s="1" t="s">
        <v>343</v>
      </c>
      <c r="K71" s="1" t="s">
        <v>339</v>
      </c>
      <c r="L71" s="1" t="s">
        <v>344</v>
      </c>
      <c r="M71" s="4" t="str">
        <f t="shared" si="0"/>
        <v>Outstanding</v>
      </c>
      <c r="N71" s="13" t="s">
        <v>21</v>
      </c>
    </row>
    <row r="72" spans="1:14" ht="60" customHeight="1" x14ac:dyDescent="0.35">
      <c r="A72" s="11" t="s">
        <v>345</v>
      </c>
      <c r="B72" s="1" t="s">
        <v>346</v>
      </c>
      <c r="C72" s="2" t="s">
        <v>16</v>
      </c>
      <c r="D72" s="3" t="s">
        <v>234</v>
      </c>
      <c r="E72" s="4" t="s">
        <v>18</v>
      </c>
      <c r="F72" s="4" t="s">
        <v>19</v>
      </c>
      <c r="G72" s="4" t="s">
        <v>20</v>
      </c>
      <c r="H72" s="4" t="s">
        <v>21</v>
      </c>
      <c r="I72" s="5" t="s">
        <v>21</v>
      </c>
      <c r="J72" s="1" t="s">
        <v>347</v>
      </c>
      <c r="K72" s="1" t="s">
        <v>339</v>
      </c>
      <c r="L72" s="1" t="s">
        <v>348</v>
      </c>
      <c r="M72" s="4" t="str">
        <f t="shared" si="0"/>
        <v>Outstanding</v>
      </c>
      <c r="N72" s="13" t="s">
        <v>21</v>
      </c>
    </row>
    <row r="73" spans="1:14" ht="60" customHeight="1" x14ac:dyDescent="0.35">
      <c r="A73" s="11" t="s">
        <v>349</v>
      </c>
      <c r="B73" s="1" t="s">
        <v>350</v>
      </c>
      <c r="C73" s="2" t="s">
        <v>16</v>
      </c>
      <c r="D73" s="3" t="s">
        <v>234</v>
      </c>
      <c r="E73" s="4" t="s">
        <v>18</v>
      </c>
      <c r="F73" s="4" t="s">
        <v>19</v>
      </c>
      <c r="G73" s="4" t="s">
        <v>20</v>
      </c>
      <c r="H73" s="4" t="s">
        <v>21</v>
      </c>
      <c r="I73" s="5" t="s">
        <v>21</v>
      </c>
      <c r="J73" s="1" t="s">
        <v>351</v>
      </c>
      <c r="K73" s="1" t="s">
        <v>339</v>
      </c>
      <c r="L73" s="1" t="s">
        <v>352</v>
      </c>
      <c r="M73" s="4" t="str">
        <f t="shared" si="0"/>
        <v>Outstanding</v>
      </c>
      <c r="N73" s="13" t="s">
        <v>21</v>
      </c>
    </row>
    <row r="74" spans="1:14" ht="60" customHeight="1" x14ac:dyDescent="0.35">
      <c r="A74" s="11" t="s">
        <v>353</v>
      </c>
      <c r="B74" s="1" t="s">
        <v>354</v>
      </c>
      <c r="C74" s="2" t="s">
        <v>16</v>
      </c>
      <c r="D74" s="3" t="s">
        <v>234</v>
      </c>
      <c r="E74" s="4" t="s">
        <v>18</v>
      </c>
      <c r="F74" s="4" t="s">
        <v>19</v>
      </c>
      <c r="G74" s="4" t="s">
        <v>20</v>
      </c>
      <c r="H74" s="4" t="s">
        <v>21</v>
      </c>
      <c r="I74" s="5" t="s">
        <v>21</v>
      </c>
      <c r="J74" s="1" t="s">
        <v>355</v>
      </c>
      <c r="K74" s="1" t="s">
        <v>356</v>
      </c>
      <c r="L74" s="1" t="s">
        <v>357</v>
      </c>
      <c r="M74" s="4" t="str">
        <f t="shared" si="0"/>
        <v>Outstanding</v>
      </c>
      <c r="N74" s="13" t="s">
        <v>21</v>
      </c>
    </row>
    <row r="75" spans="1:14" ht="60" customHeight="1" x14ac:dyDescent="0.35">
      <c r="A75" s="11" t="s">
        <v>358</v>
      </c>
      <c r="B75" s="1" t="s">
        <v>359</v>
      </c>
      <c r="C75" s="2" t="s">
        <v>16</v>
      </c>
      <c r="D75" s="3" t="s">
        <v>234</v>
      </c>
      <c r="E75" s="4" t="s">
        <v>18</v>
      </c>
      <c r="F75" s="4" t="s">
        <v>19</v>
      </c>
      <c r="G75" s="4" t="s">
        <v>20</v>
      </c>
      <c r="H75" s="4" t="s">
        <v>21</v>
      </c>
      <c r="I75" s="5" t="s">
        <v>21</v>
      </c>
      <c r="J75" s="1" t="s">
        <v>360</v>
      </c>
      <c r="K75" s="1" t="s">
        <v>361</v>
      </c>
      <c r="L75" s="1" t="s">
        <v>362</v>
      </c>
      <c r="M75" s="4" t="str">
        <f t="shared" si="0"/>
        <v>Outstanding</v>
      </c>
      <c r="N75" s="13" t="s">
        <v>21</v>
      </c>
    </row>
    <row r="76" spans="1:14" ht="60" customHeight="1" x14ac:dyDescent="0.35">
      <c r="A76" s="11" t="s">
        <v>363</v>
      </c>
      <c r="B76" s="1" t="s">
        <v>364</v>
      </c>
      <c r="C76" s="2" t="s">
        <v>16</v>
      </c>
      <c r="D76" s="3" t="s">
        <v>234</v>
      </c>
      <c r="E76" s="4" t="s">
        <v>18</v>
      </c>
      <c r="F76" s="4" t="s">
        <v>19</v>
      </c>
      <c r="G76" s="4" t="s">
        <v>20</v>
      </c>
      <c r="H76" s="4" t="s">
        <v>21</v>
      </c>
      <c r="I76" s="5" t="s">
        <v>21</v>
      </c>
      <c r="J76" s="1" t="s">
        <v>365</v>
      </c>
      <c r="K76" s="1" t="s">
        <v>366</v>
      </c>
      <c r="L76" s="1" t="s">
        <v>242</v>
      </c>
      <c r="M76" s="4" t="str">
        <f t="shared" si="0"/>
        <v>Outstanding</v>
      </c>
      <c r="N76" s="13" t="s">
        <v>21</v>
      </c>
    </row>
    <row r="77" spans="1:14" ht="60" customHeight="1" x14ac:dyDescent="0.35">
      <c r="A77" s="11" t="s">
        <v>367</v>
      </c>
      <c r="B77" s="1" t="s">
        <v>368</v>
      </c>
      <c r="C77" s="2" t="s">
        <v>16</v>
      </c>
      <c r="D77" s="3" t="s">
        <v>234</v>
      </c>
      <c r="E77" s="4" t="s">
        <v>18</v>
      </c>
      <c r="F77" s="4" t="s">
        <v>19</v>
      </c>
      <c r="G77" s="4" t="s">
        <v>20</v>
      </c>
      <c r="H77" s="4" t="s">
        <v>21</v>
      </c>
      <c r="I77" s="5" t="s">
        <v>21</v>
      </c>
      <c r="J77" s="1" t="s">
        <v>369</v>
      </c>
      <c r="K77" s="1" t="s">
        <v>370</v>
      </c>
      <c r="L77" s="1" t="s">
        <v>371</v>
      </c>
      <c r="M77" s="4" t="str">
        <f t="shared" si="0"/>
        <v>Outstanding</v>
      </c>
      <c r="N77" s="13" t="s">
        <v>21</v>
      </c>
    </row>
    <row r="78" spans="1:14" ht="60" customHeight="1" x14ac:dyDescent="0.35">
      <c r="A78" s="11" t="s">
        <v>372</v>
      </c>
      <c r="B78" s="1" t="s">
        <v>373</v>
      </c>
      <c r="C78" s="2" t="s">
        <v>16</v>
      </c>
      <c r="D78" s="3" t="s">
        <v>234</v>
      </c>
      <c r="E78" s="4" t="s">
        <v>18</v>
      </c>
      <c r="F78" s="4" t="s">
        <v>19</v>
      </c>
      <c r="G78" s="4" t="s">
        <v>20</v>
      </c>
      <c r="H78" s="4" t="s">
        <v>21</v>
      </c>
      <c r="I78" s="5" t="s">
        <v>21</v>
      </c>
      <c r="J78" s="1" t="s">
        <v>374</v>
      </c>
      <c r="K78" s="1" t="s">
        <v>375</v>
      </c>
      <c r="L78" s="1" t="s">
        <v>371</v>
      </c>
      <c r="M78" s="4" t="str">
        <f t="shared" si="0"/>
        <v>Outstanding</v>
      </c>
      <c r="N78" s="13" t="s">
        <v>21</v>
      </c>
    </row>
    <row r="79" spans="1:14" ht="60" customHeight="1" x14ac:dyDescent="0.35">
      <c r="A79" s="11" t="s">
        <v>376</v>
      </c>
      <c r="B79" s="1" t="s">
        <v>377</v>
      </c>
      <c r="C79" s="2" t="s">
        <v>16</v>
      </c>
      <c r="D79" s="3" t="s">
        <v>234</v>
      </c>
      <c r="E79" s="4" t="s">
        <v>18</v>
      </c>
      <c r="F79" s="4" t="s">
        <v>19</v>
      </c>
      <c r="G79" s="4" t="s">
        <v>20</v>
      </c>
      <c r="H79" s="4" t="s">
        <v>21</v>
      </c>
      <c r="I79" s="5" t="s">
        <v>21</v>
      </c>
      <c r="J79" s="1" t="s">
        <v>378</v>
      </c>
      <c r="K79" s="1" t="s">
        <v>379</v>
      </c>
      <c r="L79" s="1" t="s">
        <v>380</v>
      </c>
      <c r="M79" s="4" t="str">
        <f t="shared" si="0"/>
        <v>Outstanding</v>
      </c>
      <c r="N79" s="13" t="s">
        <v>21</v>
      </c>
    </row>
    <row r="80" spans="1:14" ht="60" customHeight="1" x14ac:dyDescent="0.35">
      <c r="A80" s="11" t="s">
        <v>381</v>
      </c>
      <c r="B80" s="1" t="s">
        <v>382</v>
      </c>
      <c r="C80" s="2" t="s">
        <v>16</v>
      </c>
      <c r="D80" s="3" t="s">
        <v>234</v>
      </c>
      <c r="E80" s="4" t="s">
        <v>18</v>
      </c>
      <c r="F80" s="4" t="s">
        <v>19</v>
      </c>
      <c r="G80" s="4" t="s">
        <v>20</v>
      </c>
      <c r="H80" s="4" t="s">
        <v>21</v>
      </c>
      <c r="I80" s="5" t="s">
        <v>21</v>
      </c>
      <c r="J80" s="1" t="s">
        <v>383</v>
      </c>
      <c r="K80" s="1" t="s">
        <v>384</v>
      </c>
      <c r="L80" s="1" t="s">
        <v>385</v>
      </c>
      <c r="M80" s="4" t="str">
        <f t="shared" si="0"/>
        <v>Outstanding</v>
      </c>
      <c r="N80" s="13" t="s">
        <v>21</v>
      </c>
    </row>
    <row r="81" spans="1:14" ht="60" customHeight="1" x14ac:dyDescent="0.35">
      <c r="A81" s="11" t="s">
        <v>386</v>
      </c>
      <c r="B81" s="1" t="s">
        <v>387</v>
      </c>
      <c r="C81" s="2" t="s">
        <v>16</v>
      </c>
      <c r="D81" s="3" t="s">
        <v>234</v>
      </c>
      <c r="E81" s="4" t="s">
        <v>18</v>
      </c>
      <c r="F81" s="4" t="s">
        <v>19</v>
      </c>
      <c r="G81" s="4" t="s">
        <v>20</v>
      </c>
      <c r="H81" s="4" t="s">
        <v>21</v>
      </c>
      <c r="I81" s="5" t="s">
        <v>21</v>
      </c>
      <c r="J81" s="1" t="s">
        <v>388</v>
      </c>
      <c r="K81" s="1" t="s">
        <v>389</v>
      </c>
      <c r="L81" s="1" t="s">
        <v>390</v>
      </c>
      <c r="M81" s="4" t="str">
        <f t="shared" si="0"/>
        <v>Outstanding</v>
      </c>
      <c r="N81" s="13" t="s">
        <v>21</v>
      </c>
    </row>
    <row r="82" spans="1:14" ht="60" customHeight="1" x14ac:dyDescent="0.35">
      <c r="A82" s="11" t="s">
        <v>391</v>
      </c>
      <c r="B82" s="1" t="s">
        <v>392</v>
      </c>
      <c r="C82" s="2" t="s">
        <v>16</v>
      </c>
      <c r="D82" s="3" t="s">
        <v>234</v>
      </c>
      <c r="E82" s="4" t="s">
        <v>18</v>
      </c>
      <c r="F82" s="4" t="s">
        <v>19</v>
      </c>
      <c r="G82" s="4" t="s">
        <v>20</v>
      </c>
      <c r="H82" s="4" t="s">
        <v>21</v>
      </c>
      <c r="I82" s="5" t="s">
        <v>21</v>
      </c>
      <c r="J82" s="1" t="s">
        <v>393</v>
      </c>
      <c r="K82" s="1" t="s">
        <v>394</v>
      </c>
      <c r="L82" s="1" t="s">
        <v>395</v>
      </c>
      <c r="M82" s="4" t="str">
        <f t="shared" si="0"/>
        <v>Outstanding</v>
      </c>
      <c r="N82" s="13" t="s">
        <v>21</v>
      </c>
    </row>
    <row r="83" spans="1:14" ht="60" customHeight="1" x14ac:dyDescent="0.35">
      <c r="A83" s="11" t="s">
        <v>396</v>
      </c>
      <c r="B83" s="1" t="s">
        <v>397</v>
      </c>
      <c r="C83" s="2" t="s">
        <v>16</v>
      </c>
      <c r="D83" s="3" t="s">
        <v>234</v>
      </c>
      <c r="E83" s="4" t="s">
        <v>18</v>
      </c>
      <c r="F83" s="4" t="s">
        <v>19</v>
      </c>
      <c r="G83" s="4" t="s">
        <v>20</v>
      </c>
      <c r="H83" s="4" t="s">
        <v>21</v>
      </c>
      <c r="I83" s="5" t="s">
        <v>21</v>
      </c>
      <c r="J83" s="1" t="s">
        <v>398</v>
      </c>
      <c r="K83" s="1" t="s">
        <v>399</v>
      </c>
      <c r="L83" s="1" t="s">
        <v>400</v>
      </c>
      <c r="M83" s="4" t="str">
        <f t="shared" si="0"/>
        <v>Outstanding</v>
      </c>
      <c r="N83" s="13" t="s">
        <v>21</v>
      </c>
    </row>
    <row r="84" spans="1:14" ht="60" customHeight="1" x14ac:dyDescent="0.35">
      <c r="A84" s="11" t="s">
        <v>401</v>
      </c>
      <c r="B84" s="1" t="s">
        <v>402</v>
      </c>
      <c r="C84" s="2" t="s">
        <v>16</v>
      </c>
      <c r="D84" s="3" t="s">
        <v>234</v>
      </c>
      <c r="E84" s="4" t="s">
        <v>18</v>
      </c>
      <c r="F84" s="4" t="s">
        <v>19</v>
      </c>
      <c r="G84" s="4" t="s">
        <v>20</v>
      </c>
      <c r="H84" s="4" t="s">
        <v>21</v>
      </c>
      <c r="I84" s="5" t="s">
        <v>21</v>
      </c>
      <c r="J84" s="1" t="s">
        <v>403</v>
      </c>
      <c r="K84" s="1" t="s">
        <v>404</v>
      </c>
      <c r="L84" s="1" t="s">
        <v>405</v>
      </c>
      <c r="M84" s="4" t="str">
        <f t="shared" si="0"/>
        <v>Outstanding</v>
      </c>
      <c r="N84" s="13" t="s">
        <v>21</v>
      </c>
    </row>
    <row r="85" spans="1:14" ht="60" customHeight="1" x14ac:dyDescent="0.35">
      <c r="A85" s="11" t="s">
        <v>406</v>
      </c>
      <c r="B85" s="1" t="s">
        <v>407</v>
      </c>
      <c r="C85" s="2" t="s">
        <v>16</v>
      </c>
      <c r="D85" s="3" t="s">
        <v>234</v>
      </c>
      <c r="E85" s="4" t="s">
        <v>18</v>
      </c>
      <c r="F85" s="4" t="s">
        <v>19</v>
      </c>
      <c r="G85" s="4" t="s">
        <v>20</v>
      </c>
      <c r="H85" s="4" t="s">
        <v>21</v>
      </c>
      <c r="I85" s="5" t="s">
        <v>21</v>
      </c>
      <c r="J85" s="1" t="s">
        <v>408</v>
      </c>
      <c r="K85" s="1" t="s">
        <v>409</v>
      </c>
      <c r="L85" s="1" t="s">
        <v>410</v>
      </c>
      <c r="M85" s="4" t="str">
        <f t="shared" si="0"/>
        <v>Outstanding</v>
      </c>
      <c r="N85" s="13" t="s">
        <v>21</v>
      </c>
    </row>
    <row r="86" spans="1:14" ht="60" customHeight="1" x14ac:dyDescent="0.35">
      <c r="A86" s="11" t="s">
        <v>411</v>
      </c>
      <c r="B86" s="1" t="s">
        <v>412</v>
      </c>
      <c r="C86" s="2" t="s">
        <v>16</v>
      </c>
      <c r="D86" s="3" t="s">
        <v>234</v>
      </c>
      <c r="E86" s="4" t="s">
        <v>18</v>
      </c>
      <c r="F86" s="4" t="s">
        <v>19</v>
      </c>
      <c r="G86" s="4" t="s">
        <v>20</v>
      </c>
      <c r="H86" s="4" t="s">
        <v>21</v>
      </c>
      <c r="I86" s="5" t="s">
        <v>21</v>
      </c>
      <c r="J86" s="1" t="s">
        <v>413</v>
      </c>
      <c r="K86" s="1" t="s">
        <v>414</v>
      </c>
      <c r="L86" s="1" t="s">
        <v>415</v>
      </c>
      <c r="M86" s="4" t="str">
        <f t="shared" si="0"/>
        <v>Outstanding</v>
      </c>
      <c r="N86" s="13" t="s">
        <v>21</v>
      </c>
    </row>
    <row r="87" spans="1:14" ht="60" customHeight="1" x14ac:dyDescent="0.35">
      <c r="A87" s="11" t="s">
        <v>416</v>
      </c>
      <c r="B87" s="1" t="s">
        <v>417</v>
      </c>
      <c r="C87" s="2" t="s">
        <v>16</v>
      </c>
      <c r="D87" s="3" t="s">
        <v>234</v>
      </c>
      <c r="E87" s="4" t="s">
        <v>18</v>
      </c>
      <c r="F87" s="4" t="s">
        <v>19</v>
      </c>
      <c r="G87" s="4" t="s">
        <v>20</v>
      </c>
      <c r="H87" s="4" t="s">
        <v>21</v>
      </c>
      <c r="I87" s="5" t="s">
        <v>21</v>
      </c>
      <c r="J87" s="1" t="s">
        <v>418</v>
      </c>
      <c r="K87" s="1" t="s">
        <v>419</v>
      </c>
      <c r="L87" s="1" t="s">
        <v>420</v>
      </c>
      <c r="M87" s="4" t="str">
        <f t="shared" si="0"/>
        <v>Outstanding</v>
      </c>
      <c r="N87" s="13" t="s">
        <v>21</v>
      </c>
    </row>
    <row r="88" spans="1:14" ht="60" customHeight="1" x14ac:dyDescent="0.35">
      <c r="A88" s="11" t="s">
        <v>421</v>
      </c>
      <c r="B88" s="1" t="s">
        <v>422</v>
      </c>
      <c r="C88" s="2" t="s">
        <v>16</v>
      </c>
      <c r="D88" s="3" t="s">
        <v>234</v>
      </c>
      <c r="E88" s="4" t="s">
        <v>18</v>
      </c>
      <c r="F88" s="4" t="s">
        <v>19</v>
      </c>
      <c r="G88" s="4" t="s">
        <v>20</v>
      </c>
      <c r="H88" s="4" t="s">
        <v>21</v>
      </c>
      <c r="I88" s="5" t="s">
        <v>21</v>
      </c>
      <c r="J88" s="1" t="s">
        <v>423</v>
      </c>
      <c r="K88" s="1" t="s">
        <v>424</v>
      </c>
      <c r="L88" s="1" t="s">
        <v>242</v>
      </c>
      <c r="M88" s="4" t="str">
        <f t="shared" si="0"/>
        <v>Outstanding</v>
      </c>
      <c r="N88" s="13" t="s">
        <v>21</v>
      </c>
    </row>
    <row r="89" spans="1:14" ht="60" customHeight="1" x14ac:dyDescent="0.35">
      <c r="A89" s="11" t="s">
        <v>425</v>
      </c>
      <c r="B89" s="1" t="s">
        <v>426</v>
      </c>
      <c r="C89" s="2" t="s">
        <v>16</v>
      </c>
      <c r="D89" s="3" t="s">
        <v>234</v>
      </c>
      <c r="E89" s="4" t="s">
        <v>18</v>
      </c>
      <c r="F89" s="4" t="s">
        <v>19</v>
      </c>
      <c r="G89" s="4" t="s">
        <v>20</v>
      </c>
      <c r="H89" s="4" t="s">
        <v>21</v>
      </c>
      <c r="I89" s="5" t="s">
        <v>21</v>
      </c>
      <c r="J89" s="1" t="s">
        <v>423</v>
      </c>
      <c r="K89" s="1" t="s">
        <v>424</v>
      </c>
      <c r="L89" s="1" t="s">
        <v>242</v>
      </c>
      <c r="M89" s="4" t="str">
        <f t="shared" si="0"/>
        <v>Outstanding</v>
      </c>
      <c r="N89" s="13" t="s">
        <v>21</v>
      </c>
    </row>
    <row r="90" spans="1:14" ht="60" customHeight="1" x14ac:dyDescent="0.35">
      <c r="A90" s="11" t="s">
        <v>427</v>
      </c>
      <c r="B90" s="1" t="s">
        <v>428</v>
      </c>
      <c r="C90" s="2" t="s">
        <v>16</v>
      </c>
      <c r="D90" s="3" t="s">
        <v>234</v>
      </c>
      <c r="E90" s="4" t="s">
        <v>18</v>
      </c>
      <c r="F90" s="4" t="s">
        <v>19</v>
      </c>
      <c r="G90" s="4" t="s">
        <v>20</v>
      </c>
      <c r="H90" s="4" t="s">
        <v>21</v>
      </c>
      <c r="I90" s="5" t="s">
        <v>21</v>
      </c>
      <c r="J90" s="1" t="s">
        <v>423</v>
      </c>
      <c r="K90" s="1" t="s">
        <v>424</v>
      </c>
      <c r="L90" s="1" t="s">
        <v>242</v>
      </c>
      <c r="M90" s="4" t="str">
        <f t="shared" si="0"/>
        <v>Outstanding</v>
      </c>
      <c r="N90" s="13" t="s">
        <v>21</v>
      </c>
    </row>
    <row r="91" spans="1:14" ht="60" customHeight="1" x14ac:dyDescent="0.35">
      <c r="A91" s="11" t="s">
        <v>429</v>
      </c>
      <c r="B91" s="1" t="s">
        <v>430</v>
      </c>
      <c r="C91" s="2" t="s">
        <v>16</v>
      </c>
      <c r="D91" s="3" t="s">
        <v>234</v>
      </c>
      <c r="E91" s="4" t="s">
        <v>18</v>
      </c>
      <c r="F91" s="4" t="s">
        <v>19</v>
      </c>
      <c r="G91" s="4" t="s">
        <v>20</v>
      </c>
      <c r="H91" s="4" t="s">
        <v>21</v>
      </c>
      <c r="I91" s="5" t="s">
        <v>21</v>
      </c>
      <c r="J91" s="1" t="s">
        <v>423</v>
      </c>
      <c r="K91" s="1" t="s">
        <v>424</v>
      </c>
      <c r="L91" s="1" t="s">
        <v>242</v>
      </c>
      <c r="M91" s="4" t="str">
        <f t="shared" si="0"/>
        <v>Outstanding</v>
      </c>
      <c r="N91" s="13" t="s">
        <v>21</v>
      </c>
    </row>
    <row r="92" spans="1:14" ht="60" customHeight="1" x14ac:dyDescent="0.35">
      <c r="A92" s="11" t="s">
        <v>431</v>
      </c>
      <c r="B92" s="1" t="s">
        <v>432</v>
      </c>
      <c r="C92" s="2" t="s">
        <v>16</v>
      </c>
      <c r="D92" s="3" t="s">
        <v>234</v>
      </c>
      <c r="E92" s="4" t="s">
        <v>18</v>
      </c>
      <c r="F92" s="4" t="s">
        <v>19</v>
      </c>
      <c r="G92" s="4" t="s">
        <v>20</v>
      </c>
      <c r="H92" s="4" t="s">
        <v>21</v>
      </c>
      <c r="I92" s="5" t="s">
        <v>21</v>
      </c>
      <c r="J92" s="1" t="s">
        <v>423</v>
      </c>
      <c r="K92" s="1" t="s">
        <v>433</v>
      </c>
      <c r="L92" s="1" t="s">
        <v>242</v>
      </c>
      <c r="M92" s="4" t="str">
        <f t="shared" si="0"/>
        <v>Outstanding</v>
      </c>
      <c r="N92" s="13" t="s">
        <v>21</v>
      </c>
    </row>
    <row r="93" spans="1:14" ht="60" customHeight="1" x14ac:dyDescent="0.35">
      <c r="A93" s="11" t="s">
        <v>434</v>
      </c>
      <c r="B93" s="1" t="s">
        <v>435</v>
      </c>
      <c r="C93" s="2" t="s">
        <v>16</v>
      </c>
      <c r="D93" s="3" t="s">
        <v>234</v>
      </c>
      <c r="E93" s="4" t="s">
        <v>18</v>
      </c>
      <c r="F93" s="4" t="s">
        <v>19</v>
      </c>
      <c r="G93" s="4" t="s">
        <v>20</v>
      </c>
      <c r="H93" s="4" t="s">
        <v>21</v>
      </c>
      <c r="I93" s="5" t="s">
        <v>21</v>
      </c>
      <c r="J93" s="1" t="s">
        <v>423</v>
      </c>
      <c r="K93" s="1" t="s">
        <v>424</v>
      </c>
      <c r="L93" s="1" t="s">
        <v>242</v>
      </c>
      <c r="M93" s="4" t="str">
        <f t="shared" si="0"/>
        <v>Outstanding</v>
      </c>
      <c r="N93" s="13" t="s">
        <v>21</v>
      </c>
    </row>
    <row r="94" spans="1:14" ht="60" customHeight="1" x14ac:dyDescent="0.35">
      <c r="A94" s="11" t="s">
        <v>436</v>
      </c>
      <c r="B94" s="1" t="s">
        <v>437</v>
      </c>
      <c r="C94" s="2" t="s">
        <v>16</v>
      </c>
      <c r="D94" s="3" t="s">
        <v>234</v>
      </c>
      <c r="E94" s="4" t="s">
        <v>18</v>
      </c>
      <c r="F94" s="4" t="s">
        <v>19</v>
      </c>
      <c r="G94" s="4" t="s">
        <v>20</v>
      </c>
      <c r="H94" s="4" t="s">
        <v>21</v>
      </c>
      <c r="I94" s="5" t="s">
        <v>21</v>
      </c>
      <c r="J94" s="1" t="s">
        <v>438</v>
      </c>
      <c r="K94" s="1" t="s">
        <v>439</v>
      </c>
      <c r="L94" s="1" t="s">
        <v>440</v>
      </c>
      <c r="M94" s="4" t="str">
        <f t="shared" si="0"/>
        <v>Outstanding</v>
      </c>
      <c r="N94" s="13" t="s">
        <v>21</v>
      </c>
    </row>
    <row r="95" spans="1:14" ht="60" customHeight="1" x14ac:dyDescent="0.35">
      <c r="A95" s="11" t="s">
        <v>441</v>
      </c>
      <c r="B95" s="1" t="s">
        <v>442</v>
      </c>
      <c r="C95" s="2" t="s">
        <v>16</v>
      </c>
      <c r="D95" s="3" t="s">
        <v>234</v>
      </c>
      <c r="E95" s="4" t="s">
        <v>18</v>
      </c>
      <c r="F95" s="4" t="s">
        <v>19</v>
      </c>
      <c r="G95" s="4" t="s">
        <v>20</v>
      </c>
      <c r="H95" s="4" t="s">
        <v>21</v>
      </c>
      <c r="I95" s="5" t="s">
        <v>21</v>
      </c>
      <c r="J95" s="1" t="s">
        <v>423</v>
      </c>
      <c r="K95" s="1" t="s">
        <v>443</v>
      </c>
      <c r="L95" s="1" t="s">
        <v>242</v>
      </c>
      <c r="M95" s="4" t="str">
        <f t="shared" si="0"/>
        <v>Outstanding</v>
      </c>
      <c r="N95" s="13" t="s">
        <v>21</v>
      </c>
    </row>
    <row r="96" spans="1:14" ht="60" customHeight="1" x14ac:dyDescent="0.35">
      <c r="A96" s="11" t="s">
        <v>444</v>
      </c>
      <c r="B96" s="1" t="s">
        <v>445</v>
      </c>
      <c r="C96" s="2" t="s">
        <v>16</v>
      </c>
      <c r="D96" s="3" t="s">
        <v>234</v>
      </c>
      <c r="E96" s="4" t="s">
        <v>18</v>
      </c>
      <c r="F96" s="4" t="s">
        <v>19</v>
      </c>
      <c r="G96" s="4" t="s">
        <v>20</v>
      </c>
      <c r="H96" s="4" t="s">
        <v>21</v>
      </c>
      <c r="I96" s="5" t="s">
        <v>21</v>
      </c>
      <c r="J96" s="1" t="s">
        <v>446</v>
      </c>
      <c r="K96" s="1" t="s">
        <v>447</v>
      </c>
      <c r="L96" s="1" t="s">
        <v>448</v>
      </c>
      <c r="M96" s="4" t="str">
        <f t="shared" si="0"/>
        <v>Outstanding</v>
      </c>
      <c r="N96" s="13" t="s">
        <v>21</v>
      </c>
    </row>
    <row r="97" spans="1:14" ht="60" customHeight="1" x14ac:dyDescent="0.35">
      <c r="A97" s="11" t="s">
        <v>449</v>
      </c>
      <c r="B97" s="1" t="s">
        <v>450</v>
      </c>
      <c r="C97" s="2" t="s">
        <v>233</v>
      </c>
      <c r="D97" s="3" t="s">
        <v>234</v>
      </c>
      <c r="E97" s="4" t="s">
        <v>18</v>
      </c>
      <c r="F97" s="4" t="s">
        <v>19</v>
      </c>
      <c r="G97" s="4" t="s">
        <v>20</v>
      </c>
      <c r="H97" s="4" t="s">
        <v>21</v>
      </c>
      <c r="I97" s="5" t="s">
        <v>21</v>
      </c>
      <c r="J97" s="1" t="s">
        <v>451</v>
      </c>
      <c r="K97" s="1" t="s">
        <v>452</v>
      </c>
      <c r="L97" s="1" t="s">
        <v>453</v>
      </c>
      <c r="M97" s="4" t="str">
        <f t="shared" si="0"/>
        <v>Outstanding</v>
      </c>
      <c r="N97" s="13" t="s">
        <v>21</v>
      </c>
    </row>
    <row r="98" spans="1:14" ht="60" customHeight="1" x14ac:dyDescent="0.35">
      <c r="A98" s="11" t="s">
        <v>454</v>
      </c>
      <c r="B98" s="1" t="s">
        <v>455</v>
      </c>
      <c r="C98" s="2" t="s">
        <v>16</v>
      </c>
      <c r="D98" s="3" t="s">
        <v>234</v>
      </c>
      <c r="E98" s="4" t="s">
        <v>18</v>
      </c>
      <c r="F98" s="4" t="s">
        <v>19</v>
      </c>
      <c r="G98" s="4" t="s">
        <v>20</v>
      </c>
      <c r="H98" s="4" t="s">
        <v>21</v>
      </c>
      <c r="I98" s="5" t="s">
        <v>21</v>
      </c>
      <c r="J98" s="1" t="s">
        <v>456</v>
      </c>
      <c r="K98" s="1" t="s">
        <v>457</v>
      </c>
      <c r="L98" s="1" t="s">
        <v>458</v>
      </c>
      <c r="M98" s="4" t="str">
        <f t="shared" si="0"/>
        <v>Outstanding</v>
      </c>
      <c r="N98" s="13" t="s">
        <v>21</v>
      </c>
    </row>
    <row r="99" spans="1:14" ht="60" customHeight="1" x14ac:dyDescent="0.35">
      <c r="A99" s="11" t="s">
        <v>459</v>
      </c>
      <c r="B99" s="1" t="s">
        <v>460</v>
      </c>
      <c r="C99" s="2" t="s">
        <v>33</v>
      </c>
      <c r="D99" s="3" t="s">
        <v>234</v>
      </c>
      <c r="E99" s="4" t="s">
        <v>18</v>
      </c>
      <c r="F99" s="4" t="s">
        <v>19</v>
      </c>
      <c r="G99" s="4" t="s">
        <v>20</v>
      </c>
      <c r="H99" s="4" t="s">
        <v>21</v>
      </c>
      <c r="I99" s="5" t="s">
        <v>21</v>
      </c>
      <c r="J99" s="1" t="s">
        <v>461</v>
      </c>
      <c r="K99" s="1" t="s">
        <v>462</v>
      </c>
      <c r="L99" s="1" t="s">
        <v>463</v>
      </c>
      <c r="M99" s="4" t="str">
        <f t="shared" si="0"/>
        <v>Outstanding</v>
      </c>
      <c r="N99" s="13" t="s">
        <v>21</v>
      </c>
    </row>
    <row r="100" spans="1:14" ht="60" customHeight="1" x14ac:dyDescent="0.35">
      <c r="A100" s="11" t="s">
        <v>464</v>
      </c>
      <c r="B100" s="1" t="s">
        <v>465</v>
      </c>
      <c r="C100" s="2" t="s">
        <v>16</v>
      </c>
      <c r="D100" s="3" t="s">
        <v>234</v>
      </c>
      <c r="E100" s="4" t="s">
        <v>18</v>
      </c>
      <c r="F100" s="4" t="s">
        <v>19</v>
      </c>
      <c r="G100" s="4" t="s">
        <v>20</v>
      </c>
      <c r="H100" s="4" t="s">
        <v>21</v>
      </c>
      <c r="I100" s="5" t="s">
        <v>21</v>
      </c>
      <c r="J100" s="1" t="s">
        <v>466</v>
      </c>
      <c r="K100" s="1" t="s">
        <v>467</v>
      </c>
      <c r="L100" s="1" t="s">
        <v>468</v>
      </c>
      <c r="M100" s="4" t="str">
        <f t="shared" si="0"/>
        <v>Outstanding</v>
      </c>
      <c r="N100" s="13" t="s">
        <v>21</v>
      </c>
    </row>
    <row r="101" spans="1:14" ht="60" customHeight="1" x14ac:dyDescent="0.35">
      <c r="A101" s="11" t="s">
        <v>469</v>
      </c>
      <c r="B101" s="1" t="s">
        <v>470</v>
      </c>
      <c r="C101" s="2" t="s">
        <v>16</v>
      </c>
      <c r="D101" s="3" t="s">
        <v>234</v>
      </c>
      <c r="E101" s="4" t="s">
        <v>18</v>
      </c>
      <c r="F101" s="4" t="s">
        <v>19</v>
      </c>
      <c r="G101" s="4" t="s">
        <v>20</v>
      </c>
      <c r="H101" s="4" t="s">
        <v>21</v>
      </c>
      <c r="I101" s="5" t="s">
        <v>21</v>
      </c>
      <c r="J101" s="1" t="s">
        <v>471</v>
      </c>
      <c r="K101" s="1" t="s">
        <v>472</v>
      </c>
      <c r="L101" s="1" t="s">
        <v>473</v>
      </c>
      <c r="M101" s="4" t="str">
        <f t="shared" si="0"/>
        <v>Outstanding</v>
      </c>
      <c r="N101" s="13" t="s">
        <v>21</v>
      </c>
    </row>
    <row r="102" spans="1:14" ht="60" customHeight="1" x14ac:dyDescent="0.35">
      <c r="A102" s="11" t="s">
        <v>474</v>
      </c>
      <c r="B102" s="1" t="s">
        <v>475</v>
      </c>
      <c r="C102" s="2" t="s">
        <v>16</v>
      </c>
      <c r="D102" s="3" t="s">
        <v>234</v>
      </c>
      <c r="E102" s="4" t="s">
        <v>18</v>
      </c>
      <c r="F102" s="4" t="s">
        <v>19</v>
      </c>
      <c r="G102" s="4" t="s">
        <v>20</v>
      </c>
      <c r="H102" s="4" t="s">
        <v>21</v>
      </c>
      <c r="I102" s="5" t="s">
        <v>21</v>
      </c>
      <c r="J102" s="1" t="s">
        <v>476</v>
      </c>
      <c r="K102" s="1" t="s">
        <v>477</v>
      </c>
      <c r="L102" s="1" t="s">
        <v>478</v>
      </c>
      <c r="M102" s="4" t="str">
        <f t="shared" si="0"/>
        <v>Outstanding</v>
      </c>
      <c r="N102" s="13" t="s">
        <v>21</v>
      </c>
    </row>
    <row r="103" spans="1:14" ht="60" customHeight="1" x14ac:dyDescent="0.35">
      <c r="A103" s="11" t="s">
        <v>479</v>
      </c>
      <c r="B103" s="1" t="s">
        <v>480</v>
      </c>
      <c r="C103" s="2" t="s">
        <v>233</v>
      </c>
      <c r="D103" s="3" t="s">
        <v>234</v>
      </c>
      <c r="E103" s="4" t="s">
        <v>18</v>
      </c>
      <c r="F103" s="4" t="s">
        <v>19</v>
      </c>
      <c r="G103" s="4" t="s">
        <v>20</v>
      </c>
      <c r="H103" s="4" t="s">
        <v>21</v>
      </c>
      <c r="I103" s="5" t="s">
        <v>21</v>
      </c>
      <c r="J103" s="1" t="s">
        <v>481</v>
      </c>
      <c r="K103" s="1" t="s">
        <v>482</v>
      </c>
      <c r="L103" s="1" t="s">
        <v>483</v>
      </c>
      <c r="M103" s="4" t="str">
        <f t="shared" si="0"/>
        <v>Outstanding</v>
      </c>
      <c r="N103" s="13" t="s">
        <v>21</v>
      </c>
    </row>
    <row r="104" spans="1:14" ht="60" customHeight="1" x14ac:dyDescent="0.35">
      <c r="A104" s="11" t="s">
        <v>484</v>
      </c>
      <c r="B104" s="1" t="s">
        <v>485</v>
      </c>
      <c r="C104" s="2" t="s">
        <v>16</v>
      </c>
      <c r="D104" s="3" t="s">
        <v>234</v>
      </c>
      <c r="E104" s="4" t="s">
        <v>18</v>
      </c>
      <c r="F104" s="4" t="s">
        <v>19</v>
      </c>
      <c r="G104" s="4" t="s">
        <v>20</v>
      </c>
      <c r="H104" s="4" t="s">
        <v>21</v>
      </c>
      <c r="I104" s="5" t="s">
        <v>21</v>
      </c>
      <c r="J104" s="1" t="s">
        <v>486</v>
      </c>
      <c r="K104" s="1" t="s">
        <v>487</v>
      </c>
      <c r="L104" s="1" t="s">
        <v>488</v>
      </c>
      <c r="M104" s="4" t="str">
        <f t="shared" si="0"/>
        <v>Outstanding</v>
      </c>
      <c r="N104" s="13" t="s">
        <v>21</v>
      </c>
    </row>
    <row r="105" spans="1:14" ht="60" customHeight="1" x14ac:dyDescent="0.35">
      <c r="A105" s="11" t="s">
        <v>489</v>
      </c>
      <c r="B105" s="1" t="s">
        <v>490</v>
      </c>
      <c r="C105" s="2" t="s">
        <v>16</v>
      </c>
      <c r="D105" s="3" t="s">
        <v>234</v>
      </c>
      <c r="E105" s="4" t="s">
        <v>18</v>
      </c>
      <c r="F105" s="4" t="s">
        <v>19</v>
      </c>
      <c r="G105" s="4" t="s">
        <v>20</v>
      </c>
      <c r="H105" s="4" t="s">
        <v>21</v>
      </c>
      <c r="I105" s="5" t="s">
        <v>21</v>
      </c>
      <c r="J105" s="1" t="s">
        <v>491</v>
      </c>
      <c r="K105" s="1" t="s">
        <v>492</v>
      </c>
      <c r="L105" s="1" t="s">
        <v>488</v>
      </c>
      <c r="M105" s="4" t="str">
        <f t="shared" si="0"/>
        <v>Outstanding</v>
      </c>
      <c r="N105" s="13" t="s">
        <v>21</v>
      </c>
    </row>
    <row r="106" spans="1:14" ht="60" customHeight="1" x14ac:dyDescent="0.35">
      <c r="A106" s="11" t="s">
        <v>493</v>
      </c>
      <c r="B106" s="1" t="s">
        <v>494</v>
      </c>
      <c r="C106" s="2" t="s">
        <v>233</v>
      </c>
      <c r="D106" s="3" t="s">
        <v>234</v>
      </c>
      <c r="E106" s="4" t="s">
        <v>18</v>
      </c>
      <c r="F106" s="4" t="s">
        <v>19</v>
      </c>
      <c r="G106" s="4" t="s">
        <v>20</v>
      </c>
      <c r="H106" s="4" t="s">
        <v>21</v>
      </c>
      <c r="I106" s="5" t="s">
        <v>21</v>
      </c>
      <c r="J106" s="1" t="s">
        <v>495</v>
      </c>
      <c r="K106" s="1" t="s">
        <v>496</v>
      </c>
      <c r="L106" s="1" t="s">
        <v>497</v>
      </c>
      <c r="M106" s="4" t="str">
        <f t="shared" si="0"/>
        <v>Outstanding</v>
      </c>
      <c r="N106" s="13" t="s">
        <v>21</v>
      </c>
    </row>
    <row r="107" spans="1:14" ht="60" customHeight="1" x14ac:dyDescent="0.35">
      <c r="A107" s="11" t="s">
        <v>498</v>
      </c>
      <c r="B107" s="1" t="s">
        <v>499</v>
      </c>
      <c r="C107" s="2" t="s">
        <v>16</v>
      </c>
      <c r="D107" s="3" t="s">
        <v>234</v>
      </c>
      <c r="E107" s="4" t="s">
        <v>18</v>
      </c>
      <c r="F107" s="4" t="s">
        <v>19</v>
      </c>
      <c r="G107" s="4" t="s">
        <v>20</v>
      </c>
      <c r="H107" s="4" t="s">
        <v>21</v>
      </c>
      <c r="I107" s="5" t="s">
        <v>21</v>
      </c>
      <c r="J107" s="1" t="s">
        <v>500</v>
      </c>
      <c r="K107" s="1" t="s">
        <v>501</v>
      </c>
      <c r="L107" s="1" t="s">
        <v>502</v>
      </c>
      <c r="M107" s="4" t="str">
        <f t="shared" si="0"/>
        <v>Outstanding</v>
      </c>
      <c r="N107" s="13" t="s">
        <v>21</v>
      </c>
    </row>
    <row r="108" spans="1:14" ht="60" customHeight="1" x14ac:dyDescent="0.35">
      <c r="A108" s="11" t="s">
        <v>503</v>
      </c>
      <c r="B108" s="1" t="s">
        <v>504</v>
      </c>
      <c r="C108" s="2" t="s">
        <v>16</v>
      </c>
      <c r="D108" s="3" t="s">
        <v>234</v>
      </c>
      <c r="E108" s="4" t="s">
        <v>18</v>
      </c>
      <c r="F108" s="4" t="s">
        <v>19</v>
      </c>
      <c r="G108" s="4" t="s">
        <v>20</v>
      </c>
      <c r="H108" s="4" t="s">
        <v>21</v>
      </c>
      <c r="I108" s="5" t="s">
        <v>21</v>
      </c>
      <c r="J108" s="1" t="s">
        <v>505</v>
      </c>
      <c r="K108" s="1" t="s">
        <v>506</v>
      </c>
      <c r="L108" s="1" t="s">
        <v>507</v>
      </c>
      <c r="M108" s="4" t="str">
        <f t="shared" si="0"/>
        <v>Outstanding</v>
      </c>
      <c r="N108" s="13" t="s">
        <v>21</v>
      </c>
    </row>
    <row r="109" spans="1:14" ht="60" customHeight="1" x14ac:dyDescent="0.35">
      <c r="A109" s="11" t="s">
        <v>508</v>
      </c>
      <c r="B109" s="1" t="s">
        <v>509</v>
      </c>
      <c r="C109" s="2" t="s">
        <v>16</v>
      </c>
      <c r="D109" s="3" t="s">
        <v>234</v>
      </c>
      <c r="E109" s="4" t="s">
        <v>18</v>
      </c>
      <c r="F109" s="4" t="s">
        <v>19</v>
      </c>
      <c r="G109" s="4" t="s">
        <v>20</v>
      </c>
      <c r="H109" s="4" t="s">
        <v>21</v>
      </c>
      <c r="I109" s="5" t="s">
        <v>21</v>
      </c>
      <c r="J109" s="1" t="s">
        <v>510</v>
      </c>
      <c r="K109" s="1" t="s">
        <v>511</v>
      </c>
      <c r="L109" s="1" t="s">
        <v>512</v>
      </c>
      <c r="M109" s="4" t="str">
        <f t="shared" si="0"/>
        <v>Outstanding</v>
      </c>
      <c r="N109" s="13" t="s">
        <v>21</v>
      </c>
    </row>
    <row r="110" spans="1:14" ht="60" customHeight="1" x14ac:dyDescent="0.35">
      <c r="A110" s="11" t="s">
        <v>513</v>
      </c>
      <c r="B110" s="1" t="s">
        <v>514</v>
      </c>
      <c r="C110" s="2" t="s">
        <v>16</v>
      </c>
      <c r="D110" s="3" t="s">
        <v>234</v>
      </c>
      <c r="E110" s="4" t="s">
        <v>18</v>
      </c>
      <c r="F110" s="4" t="s">
        <v>19</v>
      </c>
      <c r="G110" s="4" t="s">
        <v>20</v>
      </c>
      <c r="H110" s="4" t="s">
        <v>21</v>
      </c>
      <c r="I110" s="5" t="s">
        <v>21</v>
      </c>
      <c r="J110" s="1" t="s">
        <v>515</v>
      </c>
      <c r="K110" s="1" t="s">
        <v>516</v>
      </c>
      <c r="L110" s="1" t="s">
        <v>517</v>
      </c>
      <c r="M110" s="4" t="str">
        <f t="shared" si="0"/>
        <v>Outstanding</v>
      </c>
      <c r="N110" s="13" t="s">
        <v>21</v>
      </c>
    </row>
    <row r="111" spans="1:14" ht="60" customHeight="1" x14ac:dyDescent="0.35">
      <c r="A111" s="11" t="s">
        <v>518</v>
      </c>
      <c r="B111" s="1" t="s">
        <v>519</v>
      </c>
      <c r="C111" s="2" t="s">
        <v>16</v>
      </c>
      <c r="D111" s="3" t="s">
        <v>234</v>
      </c>
      <c r="E111" s="4" t="s">
        <v>18</v>
      </c>
      <c r="F111" s="4" t="s">
        <v>19</v>
      </c>
      <c r="G111" s="4" t="s">
        <v>20</v>
      </c>
      <c r="H111" s="4" t="s">
        <v>21</v>
      </c>
      <c r="I111" s="5" t="s">
        <v>21</v>
      </c>
      <c r="J111" s="1" t="s">
        <v>520</v>
      </c>
      <c r="K111" s="1" t="s">
        <v>521</v>
      </c>
      <c r="L111" s="1" t="s">
        <v>522</v>
      </c>
      <c r="M111" s="4" t="str">
        <f t="shared" si="0"/>
        <v>Outstanding</v>
      </c>
      <c r="N111" s="13" t="s">
        <v>21</v>
      </c>
    </row>
    <row r="112" spans="1:14" ht="60" customHeight="1" x14ac:dyDescent="0.35">
      <c r="A112" s="11" t="s">
        <v>523</v>
      </c>
      <c r="B112" s="1" t="s">
        <v>524</v>
      </c>
      <c r="C112" s="2" t="s">
        <v>16</v>
      </c>
      <c r="D112" s="3" t="s">
        <v>234</v>
      </c>
      <c r="E112" s="4" t="s">
        <v>18</v>
      </c>
      <c r="F112" s="4" t="s">
        <v>19</v>
      </c>
      <c r="G112" s="4" t="s">
        <v>20</v>
      </c>
      <c r="H112" s="4" t="s">
        <v>21</v>
      </c>
      <c r="I112" s="5" t="s">
        <v>21</v>
      </c>
      <c r="J112" s="1" t="s">
        <v>525</v>
      </c>
      <c r="K112" s="1" t="s">
        <v>526</v>
      </c>
      <c r="L112" s="1" t="s">
        <v>527</v>
      </c>
      <c r="M112" s="4" t="str">
        <f t="shared" si="0"/>
        <v>Outstanding</v>
      </c>
      <c r="N112" s="13" t="s">
        <v>21</v>
      </c>
    </row>
    <row r="113" spans="1:14" ht="60" customHeight="1" x14ac:dyDescent="0.35">
      <c r="A113" s="11" t="s">
        <v>528</v>
      </c>
      <c r="B113" s="1" t="s">
        <v>529</v>
      </c>
      <c r="C113" s="2" t="s">
        <v>16</v>
      </c>
      <c r="D113" s="3" t="s">
        <v>234</v>
      </c>
      <c r="E113" s="4" t="s">
        <v>18</v>
      </c>
      <c r="F113" s="4" t="s">
        <v>19</v>
      </c>
      <c r="G113" s="4" t="s">
        <v>20</v>
      </c>
      <c r="H113" s="4" t="s">
        <v>21</v>
      </c>
      <c r="I113" s="5" t="s">
        <v>21</v>
      </c>
      <c r="J113" s="1" t="s">
        <v>530</v>
      </c>
      <c r="K113" s="1" t="s">
        <v>531</v>
      </c>
      <c r="L113" s="1" t="s">
        <v>532</v>
      </c>
      <c r="M113" s="4" t="str">
        <f t="shared" si="0"/>
        <v>Outstanding</v>
      </c>
      <c r="N113" s="13" t="s">
        <v>21</v>
      </c>
    </row>
    <row r="114" spans="1:14" ht="60" customHeight="1" x14ac:dyDescent="0.35">
      <c r="A114" s="11" t="s">
        <v>533</v>
      </c>
      <c r="B114" s="1" t="s">
        <v>534</v>
      </c>
      <c r="C114" s="2" t="s">
        <v>16</v>
      </c>
      <c r="D114" s="3" t="s">
        <v>234</v>
      </c>
      <c r="E114" s="4" t="s">
        <v>18</v>
      </c>
      <c r="F114" s="4" t="s">
        <v>19</v>
      </c>
      <c r="G114" s="4" t="s">
        <v>20</v>
      </c>
      <c r="H114" s="4" t="s">
        <v>21</v>
      </c>
      <c r="I114" s="5" t="s">
        <v>21</v>
      </c>
      <c r="J114" s="1" t="s">
        <v>535</v>
      </c>
      <c r="K114" s="1" t="s">
        <v>536</v>
      </c>
      <c r="L114" s="1" t="s">
        <v>242</v>
      </c>
      <c r="M114" s="4" t="str">
        <f t="shared" si="0"/>
        <v>Outstanding</v>
      </c>
      <c r="N114" s="13" t="s">
        <v>21</v>
      </c>
    </row>
    <row r="115" spans="1:14" ht="60" customHeight="1" x14ac:dyDescent="0.35">
      <c r="A115" s="11" t="s">
        <v>537</v>
      </c>
      <c r="B115" s="1" t="s">
        <v>538</v>
      </c>
      <c r="C115" s="2" t="s">
        <v>16</v>
      </c>
      <c r="D115" s="3" t="s">
        <v>234</v>
      </c>
      <c r="E115" s="4" t="s">
        <v>18</v>
      </c>
      <c r="F115" s="4" t="s">
        <v>19</v>
      </c>
      <c r="G115" s="4" t="s">
        <v>20</v>
      </c>
      <c r="H115" s="4" t="s">
        <v>21</v>
      </c>
      <c r="I115" s="5" t="s">
        <v>21</v>
      </c>
      <c r="J115" s="1" t="s">
        <v>539</v>
      </c>
      <c r="K115" s="1" t="s">
        <v>540</v>
      </c>
      <c r="L115" s="1" t="s">
        <v>541</v>
      </c>
      <c r="M115" s="4" t="str">
        <f t="shared" si="0"/>
        <v>Outstanding</v>
      </c>
      <c r="N115" s="13" t="s">
        <v>21</v>
      </c>
    </row>
    <row r="116" spans="1:14" ht="60" customHeight="1" x14ac:dyDescent="0.35">
      <c r="A116" s="11" t="s">
        <v>542</v>
      </c>
      <c r="B116" s="1" t="s">
        <v>543</v>
      </c>
      <c r="C116" s="2" t="s">
        <v>16</v>
      </c>
      <c r="D116" s="3" t="s">
        <v>234</v>
      </c>
      <c r="E116" s="4" t="s">
        <v>18</v>
      </c>
      <c r="F116" s="4" t="s">
        <v>19</v>
      </c>
      <c r="G116" s="4" t="s">
        <v>20</v>
      </c>
      <c r="H116" s="4" t="s">
        <v>21</v>
      </c>
      <c r="I116" s="5" t="s">
        <v>21</v>
      </c>
      <c r="J116" s="1" t="s">
        <v>544</v>
      </c>
      <c r="K116" s="1" t="s">
        <v>545</v>
      </c>
      <c r="L116" s="1" t="s">
        <v>546</v>
      </c>
      <c r="M116" s="4" t="str">
        <f t="shared" si="0"/>
        <v>Outstanding</v>
      </c>
      <c r="N116" s="13" t="s">
        <v>21</v>
      </c>
    </row>
    <row r="117" spans="1:14" ht="60" customHeight="1" x14ac:dyDescent="0.35">
      <c r="A117" s="11" t="s">
        <v>547</v>
      </c>
      <c r="B117" s="1" t="s">
        <v>548</v>
      </c>
      <c r="C117" s="2" t="s">
        <v>16</v>
      </c>
      <c r="D117" s="3" t="s">
        <v>234</v>
      </c>
      <c r="E117" s="4" t="s">
        <v>18</v>
      </c>
      <c r="F117" s="4" t="s">
        <v>19</v>
      </c>
      <c r="G117" s="4" t="s">
        <v>20</v>
      </c>
      <c r="H117" s="4" t="s">
        <v>21</v>
      </c>
      <c r="I117" s="5" t="s">
        <v>21</v>
      </c>
      <c r="J117" s="1" t="s">
        <v>549</v>
      </c>
      <c r="K117" s="1" t="s">
        <v>550</v>
      </c>
      <c r="L117" s="1" t="s">
        <v>385</v>
      </c>
      <c r="M117" s="4" t="str">
        <f t="shared" si="0"/>
        <v>Outstanding</v>
      </c>
      <c r="N117" s="13" t="s">
        <v>21</v>
      </c>
    </row>
    <row r="118" spans="1:14" ht="60" customHeight="1" x14ac:dyDescent="0.35">
      <c r="A118" s="11" t="s">
        <v>551</v>
      </c>
      <c r="B118" s="1" t="s">
        <v>552</v>
      </c>
      <c r="C118" s="2" t="s">
        <v>16</v>
      </c>
      <c r="D118" s="3" t="s">
        <v>234</v>
      </c>
      <c r="E118" s="4" t="s">
        <v>18</v>
      </c>
      <c r="F118" s="4" t="s">
        <v>19</v>
      </c>
      <c r="G118" s="4" t="s">
        <v>20</v>
      </c>
      <c r="H118" s="4" t="s">
        <v>21</v>
      </c>
      <c r="I118" s="5" t="s">
        <v>21</v>
      </c>
      <c r="J118" s="1" t="s">
        <v>553</v>
      </c>
      <c r="K118" s="1" t="s">
        <v>554</v>
      </c>
      <c r="L118" s="1" t="s">
        <v>555</v>
      </c>
      <c r="M118" s="4" t="str">
        <f t="shared" si="0"/>
        <v>Outstanding</v>
      </c>
      <c r="N118" s="13" t="s">
        <v>21</v>
      </c>
    </row>
    <row r="119" spans="1:14" ht="60" customHeight="1" x14ac:dyDescent="0.35">
      <c r="A119" s="11" t="s">
        <v>556</v>
      </c>
      <c r="B119" s="1" t="s">
        <v>557</v>
      </c>
      <c r="C119" s="2" t="s">
        <v>16</v>
      </c>
      <c r="D119" s="3" t="s">
        <v>234</v>
      </c>
      <c r="E119" s="4" t="s">
        <v>18</v>
      </c>
      <c r="F119" s="4" t="s">
        <v>19</v>
      </c>
      <c r="G119" s="4" t="s">
        <v>20</v>
      </c>
      <c r="H119" s="4" t="s">
        <v>21</v>
      </c>
      <c r="I119" s="5" t="s">
        <v>21</v>
      </c>
      <c r="J119" s="1" t="s">
        <v>558</v>
      </c>
      <c r="K119" s="1" t="s">
        <v>559</v>
      </c>
      <c r="L119" s="1" t="s">
        <v>560</v>
      </c>
      <c r="M119" s="4" t="str">
        <f t="shared" si="0"/>
        <v>Outstanding</v>
      </c>
      <c r="N119" s="13" t="s">
        <v>21</v>
      </c>
    </row>
    <row r="120" spans="1:14" ht="60" customHeight="1" x14ac:dyDescent="0.35">
      <c r="A120" s="11" t="s">
        <v>561</v>
      </c>
      <c r="B120" s="1" t="s">
        <v>562</v>
      </c>
      <c r="C120" s="2" t="s">
        <v>16</v>
      </c>
      <c r="D120" s="3" t="s">
        <v>234</v>
      </c>
      <c r="E120" s="4" t="s">
        <v>18</v>
      </c>
      <c r="F120" s="4" t="s">
        <v>19</v>
      </c>
      <c r="G120" s="4" t="s">
        <v>20</v>
      </c>
      <c r="H120" s="4" t="s">
        <v>21</v>
      </c>
      <c r="I120" s="5" t="s">
        <v>21</v>
      </c>
      <c r="J120" s="1" t="s">
        <v>563</v>
      </c>
      <c r="K120" s="1" t="s">
        <v>564</v>
      </c>
      <c r="L120" s="1" t="s">
        <v>565</v>
      </c>
      <c r="M120" s="4" t="str">
        <f t="shared" si="0"/>
        <v>Outstanding</v>
      </c>
      <c r="N120" s="13" t="s">
        <v>21</v>
      </c>
    </row>
    <row r="121" spans="1:14" ht="60" customHeight="1" x14ac:dyDescent="0.35">
      <c r="A121" s="11" t="s">
        <v>566</v>
      </c>
      <c r="B121" s="1" t="s">
        <v>567</v>
      </c>
      <c r="C121" s="2" t="s">
        <v>16</v>
      </c>
      <c r="D121" s="3" t="s">
        <v>234</v>
      </c>
      <c r="E121" s="4" t="s">
        <v>18</v>
      </c>
      <c r="F121" s="4" t="s">
        <v>19</v>
      </c>
      <c r="G121" s="4" t="s">
        <v>20</v>
      </c>
      <c r="H121" s="4" t="s">
        <v>21</v>
      </c>
      <c r="I121" s="5" t="s">
        <v>21</v>
      </c>
      <c r="J121" s="1" t="s">
        <v>423</v>
      </c>
      <c r="K121" s="1" t="s">
        <v>424</v>
      </c>
      <c r="L121" s="1" t="s">
        <v>242</v>
      </c>
      <c r="M121" s="4" t="str">
        <f t="shared" si="0"/>
        <v>Outstanding</v>
      </c>
      <c r="N121" s="13" t="s">
        <v>21</v>
      </c>
    </row>
    <row r="122" spans="1:14" ht="60" customHeight="1" x14ac:dyDescent="0.35">
      <c r="A122" s="11" t="s">
        <v>568</v>
      </c>
      <c r="B122" s="1" t="s">
        <v>569</v>
      </c>
      <c r="C122" s="2" t="s">
        <v>16</v>
      </c>
      <c r="D122" s="3" t="s">
        <v>234</v>
      </c>
      <c r="E122" s="4" t="s">
        <v>18</v>
      </c>
      <c r="F122" s="4" t="s">
        <v>19</v>
      </c>
      <c r="G122" s="4" t="s">
        <v>20</v>
      </c>
      <c r="H122" s="4" t="s">
        <v>21</v>
      </c>
      <c r="I122" s="5" t="s">
        <v>21</v>
      </c>
      <c r="J122" s="1" t="s">
        <v>570</v>
      </c>
      <c r="K122" s="1" t="s">
        <v>571</v>
      </c>
      <c r="L122" s="1" t="s">
        <v>572</v>
      </c>
      <c r="M122" s="4" t="str">
        <f t="shared" si="0"/>
        <v>Outstanding</v>
      </c>
      <c r="N122" s="13" t="s">
        <v>21</v>
      </c>
    </row>
    <row r="123" spans="1:14" ht="60" customHeight="1" x14ac:dyDescent="0.35">
      <c r="A123" s="12" t="s">
        <v>573</v>
      </c>
      <c r="B123" s="6" t="s">
        <v>574</v>
      </c>
      <c r="C123" s="7" t="s">
        <v>16</v>
      </c>
      <c r="D123" s="8" t="s">
        <v>234</v>
      </c>
      <c r="E123" s="9" t="s">
        <v>18</v>
      </c>
      <c r="F123" s="9" t="s">
        <v>19</v>
      </c>
      <c r="G123" s="9" t="s">
        <v>20</v>
      </c>
      <c r="H123" s="9" t="s">
        <v>21</v>
      </c>
      <c r="I123" s="10" t="s">
        <v>21</v>
      </c>
      <c r="J123" s="6" t="s">
        <v>423</v>
      </c>
      <c r="K123" s="6" t="s">
        <v>575</v>
      </c>
      <c r="L123" s="6" t="s">
        <v>242</v>
      </c>
      <c r="M123" s="9" t="str">
        <f t="shared" si="0"/>
        <v>Outstanding</v>
      </c>
      <c r="N123" s="14" t="s">
        <v>21</v>
      </c>
    </row>
    <row r="127" spans="1:14" ht="32" customHeight="1" x14ac:dyDescent="0.35">
      <c r="A127" s="81" t="s">
        <v>576</v>
      </c>
      <c r="B127" s="81"/>
      <c r="C127" s="81"/>
      <c r="D127" s="81"/>
    </row>
  </sheetData>
  <mergeCells count="1">
    <mergeCell ref="A127:D127"/>
  </mergeCells>
  <conditionalFormatting sqref="C2:C123">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12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2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2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23" xr:uid="{00000000-0002-0000-0200-000000000000}">
      <formula1>"Must,Should,Could,Won't,Unassigned"</formula1>
    </dataValidation>
    <dataValidation type="list" showErrorMessage="1" errorTitle="Invalid Value" error="Please select a value from the list: Low, Medium, High, Unassessed." sqref="F2:F123" xr:uid="{00000000-0002-0000-0200-000001000000}">
      <formula1>"Low,Medium,High,Unassessed"</formula1>
    </dataValidation>
    <dataValidation type="list" showErrorMessage="1" errorTitle="Invalid Value" error="Please select a value from the list: Phase1, Phase2, Phase3, Phase4, Phase5, Pending." sqref="G2:G12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23" xr:uid="{00000000-0002-0000-0200-000003000000}">
      <formula1>"Implemented,Testing,Failed,Compensated,Risk Accepted,N/A"</formula1>
    </dataValidation>
  </dataValidations>
  <hyperlinks>
    <hyperlink ref="A12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705</v>
      </c>
      <c r="C2" s="98" t="s">
        <v>705</v>
      </c>
      <c r="D2" s="98" t="s">
        <v>705</v>
      </c>
      <c r="E2" s="98" t="s">
        <v>705</v>
      </c>
      <c r="F2" s="98" t="s">
        <v>705</v>
      </c>
      <c r="G2" s="98" t="s">
        <v>705</v>
      </c>
      <c r="H2" s="102" t="s">
        <v>706</v>
      </c>
      <c r="I2" s="102" t="s">
        <v>706</v>
      </c>
      <c r="J2" s="102" t="s">
        <v>706</v>
      </c>
      <c r="K2" s="102" t="s">
        <v>706</v>
      </c>
      <c r="L2" s="102" t="s">
        <v>706</v>
      </c>
      <c r="M2" s="101" t="s">
        <v>707</v>
      </c>
      <c r="N2" s="101" t="s">
        <v>707</v>
      </c>
      <c r="O2" s="103" t="s">
        <v>708</v>
      </c>
      <c r="P2" s="103" t="s">
        <v>708</v>
      </c>
      <c r="Q2" s="99" t="s">
        <v>12</v>
      </c>
      <c r="R2" s="99" t="s">
        <v>12</v>
      </c>
      <c r="S2" s="99" t="s">
        <v>12</v>
      </c>
      <c r="T2" s="100" t="s">
        <v>709</v>
      </c>
    </row>
    <row r="3" spans="2:20" ht="35" customHeight="1" x14ac:dyDescent="0.35">
      <c r="B3" s="71" t="s">
        <v>710</v>
      </c>
      <c r="C3" s="71" t="s">
        <v>711</v>
      </c>
      <c r="D3" s="71" t="s">
        <v>712</v>
      </c>
      <c r="E3" s="71" t="s">
        <v>713</v>
      </c>
      <c r="F3" s="71" t="s">
        <v>714</v>
      </c>
      <c r="G3" s="71" t="s">
        <v>10</v>
      </c>
      <c r="H3" s="72" t="s">
        <v>715</v>
      </c>
      <c r="I3" s="72" t="s">
        <v>716</v>
      </c>
      <c r="J3" s="72" t="s">
        <v>717</v>
      </c>
      <c r="K3" s="72" t="s">
        <v>718</v>
      </c>
      <c r="L3" s="72" t="s">
        <v>649</v>
      </c>
      <c r="M3" s="73" t="s">
        <v>719</v>
      </c>
      <c r="N3" s="73" t="s">
        <v>720</v>
      </c>
      <c r="O3" s="74" t="s">
        <v>721</v>
      </c>
      <c r="P3" s="74" t="s">
        <v>722</v>
      </c>
      <c r="Q3" s="75" t="s">
        <v>12</v>
      </c>
      <c r="R3" s="75" t="s">
        <v>723</v>
      </c>
      <c r="S3" s="75" t="s">
        <v>724</v>
      </c>
      <c r="T3" s="76" t="s">
        <v>725</v>
      </c>
    </row>
    <row r="4" spans="2:20" ht="60" customHeight="1" x14ac:dyDescent="0.35">
      <c r="B4" s="77" t="s">
        <v>726</v>
      </c>
      <c r="C4" s="77" t="s">
        <v>727</v>
      </c>
      <c r="D4" s="77" t="s">
        <v>728</v>
      </c>
      <c r="E4" s="77" t="s">
        <v>729</v>
      </c>
      <c r="F4" s="77" t="s">
        <v>730</v>
      </c>
      <c r="G4" s="77" t="s">
        <v>731</v>
      </c>
      <c r="H4" s="77" t="s">
        <v>732</v>
      </c>
      <c r="I4" s="77" t="s">
        <v>733</v>
      </c>
      <c r="J4" s="77" t="s">
        <v>734</v>
      </c>
      <c r="K4" s="77" t="s">
        <v>735</v>
      </c>
      <c r="L4" s="77" t="s">
        <v>736</v>
      </c>
      <c r="M4" s="77" t="s">
        <v>737</v>
      </c>
      <c r="N4" s="77" t="s">
        <v>738</v>
      </c>
      <c r="O4" s="77" t="s">
        <v>739</v>
      </c>
      <c r="P4" s="77" t="s">
        <v>740</v>
      </c>
      <c r="Q4" s="77" t="s">
        <v>741</v>
      </c>
      <c r="R4" s="77" t="s">
        <v>742</v>
      </c>
      <c r="S4" s="77" t="s">
        <v>743</v>
      </c>
      <c r="T4" s="77" t="s">
        <v>744</v>
      </c>
    </row>
    <row r="5" spans="2:20" ht="60" customHeight="1" x14ac:dyDescent="0.35">
      <c r="B5" s="39" t="s">
        <v>745</v>
      </c>
      <c r="C5" s="78"/>
      <c r="D5" s="79"/>
      <c r="E5" s="79" t="s">
        <v>21</v>
      </c>
      <c r="F5" s="79" t="str">
        <f>IF(E5&lt;&gt;"", IFERROR(VLOOKUP(E5, Dashboard!$B46:$F51, 5, FALSE), ""), "")</f>
        <v/>
      </c>
      <c r="G5" s="80"/>
      <c r="H5" s="67"/>
      <c r="I5" s="67"/>
      <c r="J5" s="80"/>
      <c r="K5" s="80"/>
      <c r="L5" s="41"/>
      <c r="M5" s="41"/>
      <c r="N5" s="80"/>
      <c r="O5" s="80"/>
      <c r="P5" s="41"/>
      <c r="Q5" s="41" t="s">
        <v>21</v>
      </c>
      <c r="R5" s="80"/>
      <c r="S5" s="67"/>
      <c r="T5" s="80"/>
    </row>
    <row r="6" spans="2:20" ht="60" customHeight="1" x14ac:dyDescent="0.35">
      <c r="B6" s="39" t="s">
        <v>746</v>
      </c>
      <c r="C6" s="78"/>
      <c r="D6" s="79"/>
      <c r="E6" s="79" t="s">
        <v>21</v>
      </c>
      <c r="F6" s="79" t="str">
        <f>IF(E6&lt;&gt;"", IFERROR(VLOOKUP(E6, Dashboard!$B46:$F51, 5, FALSE), ""), "")</f>
        <v/>
      </c>
      <c r="G6" s="80"/>
      <c r="H6" s="67"/>
      <c r="I6" s="67"/>
      <c r="J6" s="80"/>
      <c r="K6" s="80"/>
      <c r="L6" s="41"/>
      <c r="M6" s="41"/>
      <c r="N6" s="80"/>
      <c r="O6" s="80"/>
      <c r="P6" s="41"/>
      <c r="Q6" s="41" t="s">
        <v>21</v>
      </c>
      <c r="R6" s="80"/>
      <c r="S6" s="67"/>
      <c r="T6" s="80"/>
    </row>
    <row r="7" spans="2:20" ht="60" customHeight="1" x14ac:dyDescent="0.35">
      <c r="B7" s="39" t="s">
        <v>747</v>
      </c>
      <c r="C7" s="78"/>
      <c r="D7" s="79"/>
      <c r="E7" s="79" t="s">
        <v>21</v>
      </c>
      <c r="F7" s="79" t="str">
        <f>IF(E7&lt;&gt;"", IFERROR(VLOOKUP(E7, Dashboard!$B46:$F51, 5, FALSE), ""), "")</f>
        <v/>
      </c>
      <c r="G7" s="80"/>
      <c r="H7" s="67"/>
      <c r="I7" s="67"/>
      <c r="J7" s="80"/>
      <c r="K7" s="80"/>
      <c r="L7" s="41"/>
      <c r="M7" s="41"/>
      <c r="N7" s="80"/>
      <c r="O7" s="80"/>
      <c r="P7" s="41"/>
      <c r="Q7" s="41" t="s">
        <v>21</v>
      </c>
      <c r="R7" s="80"/>
      <c r="S7" s="67"/>
      <c r="T7" s="80"/>
    </row>
    <row r="8" spans="2:20" ht="60" customHeight="1" x14ac:dyDescent="0.35">
      <c r="B8" s="39" t="s">
        <v>748</v>
      </c>
      <c r="C8" s="78"/>
      <c r="D8" s="79"/>
      <c r="E8" s="79" t="s">
        <v>21</v>
      </c>
      <c r="F8" s="79" t="str">
        <f>IF(E8&lt;&gt;"", IFERROR(VLOOKUP(E8, Dashboard!$B46:$F51, 5, FALSE), ""), "")</f>
        <v/>
      </c>
      <c r="G8" s="80"/>
      <c r="H8" s="67"/>
      <c r="I8" s="67"/>
      <c r="J8" s="80"/>
      <c r="K8" s="80"/>
      <c r="L8" s="41"/>
      <c r="M8" s="41"/>
      <c r="N8" s="80"/>
      <c r="O8" s="80"/>
      <c r="P8" s="41"/>
      <c r="Q8" s="41" t="s">
        <v>21</v>
      </c>
      <c r="R8" s="80"/>
      <c r="S8" s="67"/>
      <c r="T8" s="80"/>
    </row>
    <row r="9" spans="2:20" ht="60" customHeight="1" x14ac:dyDescent="0.35">
      <c r="B9" s="39" t="s">
        <v>749</v>
      </c>
      <c r="C9" s="78"/>
      <c r="D9" s="79"/>
      <c r="E9" s="79" t="s">
        <v>21</v>
      </c>
      <c r="F9" s="79" t="str">
        <f>IF(E9&lt;&gt;"", IFERROR(VLOOKUP(E9, Dashboard!$B46:$F51, 5, FALSE), ""), "")</f>
        <v/>
      </c>
      <c r="G9" s="80"/>
      <c r="H9" s="67"/>
      <c r="I9" s="67"/>
      <c r="J9" s="80"/>
      <c r="K9" s="80"/>
      <c r="L9" s="41"/>
      <c r="M9" s="41"/>
      <c r="N9" s="80"/>
      <c r="O9" s="80"/>
      <c r="P9" s="41"/>
      <c r="Q9" s="41" t="s">
        <v>21</v>
      </c>
      <c r="R9" s="80"/>
      <c r="S9" s="67"/>
      <c r="T9" s="80"/>
    </row>
    <row r="10" spans="2:20" ht="60" customHeight="1" x14ac:dyDescent="0.35">
      <c r="B10" s="39" t="s">
        <v>750</v>
      </c>
      <c r="C10" s="78"/>
      <c r="D10" s="79"/>
      <c r="E10" s="79" t="s">
        <v>21</v>
      </c>
      <c r="F10" s="79" t="str">
        <f>IF(E10&lt;&gt;"", IFERROR(VLOOKUP(E10, Dashboard!$B46:$F51, 5, FALSE), ""), "")</f>
        <v/>
      </c>
      <c r="G10" s="80"/>
      <c r="H10" s="67"/>
      <c r="I10" s="67"/>
      <c r="J10" s="80"/>
      <c r="K10" s="80"/>
      <c r="L10" s="41"/>
      <c r="M10" s="41"/>
      <c r="N10" s="80"/>
      <c r="O10" s="80"/>
      <c r="P10" s="41"/>
      <c r="Q10" s="41" t="s">
        <v>21</v>
      </c>
      <c r="R10" s="80"/>
      <c r="S10" s="67"/>
      <c r="T10" s="80"/>
    </row>
    <row r="11" spans="2:20" ht="60" customHeight="1" x14ac:dyDescent="0.35">
      <c r="B11" s="39" t="s">
        <v>751</v>
      </c>
      <c r="C11" s="78"/>
      <c r="D11" s="79"/>
      <c r="E11" s="79" t="s">
        <v>21</v>
      </c>
      <c r="F11" s="79" t="str">
        <f>IF(E11&lt;&gt;"", IFERROR(VLOOKUP(E11, Dashboard!$B46:$F51, 5, FALSE), ""), "")</f>
        <v/>
      </c>
      <c r="G11" s="80"/>
      <c r="H11" s="67"/>
      <c r="I11" s="67"/>
      <c r="J11" s="80"/>
      <c r="K11" s="80"/>
      <c r="L11" s="41"/>
      <c r="M11" s="41"/>
      <c r="N11" s="80"/>
      <c r="O11" s="80"/>
      <c r="P11" s="41"/>
      <c r="Q11" s="41" t="s">
        <v>21</v>
      </c>
      <c r="R11" s="80"/>
      <c r="S11" s="67"/>
      <c r="T11" s="80"/>
    </row>
    <row r="12" spans="2:20" ht="60" customHeight="1" x14ac:dyDescent="0.35">
      <c r="B12" s="39" t="s">
        <v>752</v>
      </c>
      <c r="C12" s="78"/>
      <c r="D12" s="79"/>
      <c r="E12" s="79" t="s">
        <v>21</v>
      </c>
      <c r="F12" s="79" t="str">
        <f>IF(E12&lt;&gt;"", IFERROR(VLOOKUP(E12, Dashboard!$B46:$F51, 5, FALSE), ""), "")</f>
        <v/>
      </c>
      <c r="G12" s="80"/>
      <c r="H12" s="67"/>
      <c r="I12" s="67"/>
      <c r="J12" s="80"/>
      <c r="K12" s="80"/>
      <c r="L12" s="41"/>
      <c r="M12" s="41"/>
      <c r="N12" s="80"/>
      <c r="O12" s="80"/>
      <c r="P12" s="41"/>
      <c r="Q12" s="41" t="s">
        <v>21</v>
      </c>
      <c r="R12" s="80"/>
      <c r="S12" s="67"/>
      <c r="T12" s="80"/>
    </row>
    <row r="13" spans="2:20" ht="60" customHeight="1" x14ac:dyDescent="0.35">
      <c r="B13" s="39" t="s">
        <v>753</v>
      </c>
      <c r="C13" s="78"/>
      <c r="D13" s="79"/>
      <c r="E13" s="79" t="s">
        <v>21</v>
      </c>
      <c r="F13" s="79" t="str">
        <f>IF(E13&lt;&gt;"", IFERROR(VLOOKUP(E13, Dashboard!$B46:$F51, 5, FALSE), ""), "")</f>
        <v/>
      </c>
      <c r="G13" s="80"/>
      <c r="H13" s="67"/>
      <c r="I13" s="67"/>
      <c r="J13" s="80"/>
      <c r="K13" s="80"/>
      <c r="L13" s="41"/>
      <c r="M13" s="41"/>
      <c r="N13" s="80"/>
      <c r="O13" s="80"/>
      <c r="P13" s="41"/>
      <c r="Q13" s="41" t="s">
        <v>21</v>
      </c>
      <c r="R13" s="80"/>
      <c r="S13" s="67"/>
      <c r="T13" s="80"/>
    </row>
    <row r="14" spans="2:20" ht="60" customHeight="1" x14ac:dyDescent="0.35">
      <c r="B14" s="39" t="s">
        <v>754</v>
      </c>
      <c r="C14" s="78"/>
      <c r="D14" s="79"/>
      <c r="E14" s="79" t="s">
        <v>21</v>
      </c>
      <c r="F14" s="79" t="str">
        <f>IF(E14&lt;&gt;"", IFERROR(VLOOKUP(E14, Dashboard!$B46:$F51, 5, FALSE), ""), "")</f>
        <v/>
      </c>
      <c r="G14" s="80"/>
      <c r="H14" s="67"/>
      <c r="I14" s="67"/>
      <c r="J14" s="80"/>
      <c r="K14" s="80"/>
      <c r="L14" s="41"/>
      <c r="M14" s="41"/>
      <c r="N14" s="80"/>
      <c r="O14" s="80"/>
      <c r="P14" s="41"/>
      <c r="Q14" s="41" t="s">
        <v>21</v>
      </c>
      <c r="R14" s="80"/>
      <c r="S14" s="67"/>
      <c r="T14" s="80"/>
    </row>
    <row r="15" spans="2:20" ht="60" customHeight="1" x14ac:dyDescent="0.35">
      <c r="B15" s="39" t="s">
        <v>755</v>
      </c>
      <c r="C15" s="78"/>
      <c r="D15" s="79"/>
      <c r="E15" s="79" t="s">
        <v>21</v>
      </c>
      <c r="F15" s="79" t="str">
        <f>IF(E15&lt;&gt;"", IFERROR(VLOOKUP(E15, Dashboard!$B46:$F51, 5, FALSE), ""), "")</f>
        <v/>
      </c>
      <c r="G15" s="80"/>
      <c r="H15" s="67"/>
      <c r="I15" s="67"/>
      <c r="J15" s="80"/>
      <c r="K15" s="80"/>
      <c r="L15" s="41"/>
      <c r="M15" s="41"/>
      <c r="N15" s="80"/>
      <c r="O15" s="80"/>
      <c r="P15" s="41"/>
      <c r="Q15" s="41" t="s">
        <v>21</v>
      </c>
      <c r="R15" s="80"/>
      <c r="S15" s="67"/>
      <c r="T15" s="80"/>
    </row>
    <row r="16" spans="2:20" ht="60" customHeight="1" x14ac:dyDescent="0.35">
      <c r="B16" s="39" t="s">
        <v>756</v>
      </c>
      <c r="C16" s="78"/>
      <c r="D16" s="79"/>
      <c r="E16" s="79" t="s">
        <v>21</v>
      </c>
      <c r="F16" s="79" t="str">
        <f>IF(E16&lt;&gt;"", IFERROR(VLOOKUP(E16, Dashboard!$B46:$F51, 5, FALSE), ""), "")</f>
        <v/>
      </c>
      <c r="G16" s="80"/>
      <c r="H16" s="67"/>
      <c r="I16" s="67"/>
      <c r="J16" s="80"/>
      <c r="K16" s="80"/>
      <c r="L16" s="41"/>
      <c r="M16" s="41"/>
      <c r="N16" s="80"/>
      <c r="O16" s="80"/>
      <c r="P16" s="41"/>
      <c r="Q16" s="41" t="s">
        <v>21</v>
      </c>
      <c r="R16" s="80"/>
      <c r="S16" s="67"/>
      <c r="T16" s="80"/>
    </row>
    <row r="17" spans="2:20" ht="60" customHeight="1" x14ac:dyDescent="0.35">
      <c r="B17" s="39" t="s">
        <v>757</v>
      </c>
      <c r="C17" s="78"/>
      <c r="D17" s="79"/>
      <c r="E17" s="79" t="s">
        <v>21</v>
      </c>
      <c r="F17" s="79" t="str">
        <f>IF(E17&lt;&gt;"", IFERROR(VLOOKUP(E17, Dashboard!$B46:$F51, 5, FALSE), ""), "")</f>
        <v/>
      </c>
      <c r="G17" s="80"/>
      <c r="H17" s="67"/>
      <c r="I17" s="67"/>
      <c r="J17" s="80"/>
      <c r="K17" s="80"/>
      <c r="L17" s="41"/>
      <c r="M17" s="41"/>
      <c r="N17" s="80"/>
      <c r="O17" s="80"/>
      <c r="P17" s="41"/>
      <c r="Q17" s="41" t="s">
        <v>21</v>
      </c>
      <c r="R17" s="80"/>
      <c r="S17" s="67"/>
      <c r="T17" s="80"/>
    </row>
    <row r="18" spans="2:20" ht="60" customHeight="1" x14ac:dyDescent="0.35">
      <c r="B18" s="39" t="s">
        <v>758</v>
      </c>
      <c r="C18" s="78"/>
      <c r="D18" s="79"/>
      <c r="E18" s="79" t="s">
        <v>21</v>
      </c>
      <c r="F18" s="79" t="str">
        <f>IF(E18&lt;&gt;"", IFERROR(VLOOKUP(E18, Dashboard!$B46:$F51, 5, FALSE), ""), "")</f>
        <v/>
      </c>
      <c r="G18" s="80"/>
      <c r="H18" s="67"/>
      <c r="I18" s="67"/>
      <c r="J18" s="80"/>
      <c r="K18" s="80"/>
      <c r="L18" s="41"/>
      <c r="M18" s="41"/>
      <c r="N18" s="80"/>
      <c r="O18" s="80"/>
      <c r="P18" s="41"/>
      <c r="Q18" s="41" t="s">
        <v>21</v>
      </c>
      <c r="R18" s="80"/>
      <c r="S18" s="67"/>
      <c r="T18" s="80"/>
    </row>
    <row r="19" spans="2:20" ht="60" customHeight="1" x14ac:dyDescent="0.35">
      <c r="B19" s="39" t="s">
        <v>759</v>
      </c>
      <c r="C19" s="78"/>
      <c r="D19" s="79"/>
      <c r="E19" s="79" t="s">
        <v>21</v>
      </c>
      <c r="F19" s="79" t="str">
        <f>IF(E19&lt;&gt;"", IFERROR(VLOOKUP(E19, Dashboard!$B46:$F51, 5, FALSE), ""), "")</f>
        <v/>
      </c>
      <c r="G19" s="80"/>
      <c r="H19" s="67"/>
      <c r="I19" s="67"/>
      <c r="J19" s="80"/>
      <c r="K19" s="80"/>
      <c r="L19" s="41"/>
      <c r="M19" s="41"/>
      <c r="N19" s="80"/>
      <c r="O19" s="80"/>
      <c r="P19" s="41"/>
      <c r="Q19" s="41" t="s">
        <v>21</v>
      </c>
      <c r="R19" s="80"/>
      <c r="S19" s="67"/>
      <c r="T19" s="80"/>
    </row>
    <row r="20" spans="2:20" ht="60" customHeight="1" x14ac:dyDescent="0.35">
      <c r="B20" s="39" t="s">
        <v>760</v>
      </c>
      <c r="C20" s="78"/>
      <c r="D20" s="79"/>
      <c r="E20" s="79" t="s">
        <v>21</v>
      </c>
      <c r="F20" s="79" t="str">
        <f>IF(E20&lt;&gt;"", IFERROR(VLOOKUP(E20, Dashboard!$B46:$F51, 5, FALSE), ""), "")</f>
        <v/>
      </c>
      <c r="G20" s="80"/>
      <c r="H20" s="67"/>
      <c r="I20" s="67"/>
      <c r="J20" s="80"/>
      <c r="K20" s="80"/>
      <c r="L20" s="41"/>
      <c r="M20" s="41"/>
      <c r="N20" s="80"/>
      <c r="O20" s="80"/>
      <c r="P20" s="41"/>
      <c r="Q20" s="41" t="s">
        <v>21</v>
      </c>
      <c r="R20" s="80"/>
      <c r="S20" s="67"/>
      <c r="T20" s="80"/>
    </row>
    <row r="21" spans="2:20" ht="60" customHeight="1" x14ac:dyDescent="0.35">
      <c r="B21" s="39" t="s">
        <v>761</v>
      </c>
      <c r="C21" s="78"/>
      <c r="D21" s="79"/>
      <c r="E21" s="79" t="s">
        <v>21</v>
      </c>
      <c r="F21" s="79" t="str">
        <f>IF(E21&lt;&gt;"", IFERROR(VLOOKUP(E21, Dashboard!$B46:$F51, 5, FALSE), ""), "")</f>
        <v/>
      </c>
      <c r="G21" s="80"/>
      <c r="H21" s="67"/>
      <c r="I21" s="67"/>
      <c r="J21" s="80"/>
      <c r="K21" s="80"/>
      <c r="L21" s="41"/>
      <c r="M21" s="41"/>
      <c r="N21" s="80"/>
      <c r="O21" s="80"/>
      <c r="P21" s="41"/>
      <c r="Q21" s="41" t="s">
        <v>21</v>
      </c>
      <c r="R21" s="80"/>
      <c r="S21" s="67"/>
      <c r="T21" s="80"/>
    </row>
    <row r="22" spans="2:20" ht="60" customHeight="1" x14ac:dyDescent="0.35">
      <c r="B22" s="39" t="s">
        <v>762</v>
      </c>
      <c r="C22" s="78"/>
      <c r="D22" s="79"/>
      <c r="E22" s="79" t="s">
        <v>21</v>
      </c>
      <c r="F22" s="79" t="str">
        <f>IF(E22&lt;&gt;"", IFERROR(VLOOKUP(E22, Dashboard!$B46:$F51, 5, FALSE), ""), "")</f>
        <v/>
      </c>
      <c r="G22" s="80"/>
      <c r="H22" s="67"/>
      <c r="I22" s="67"/>
      <c r="J22" s="80"/>
      <c r="K22" s="80"/>
      <c r="L22" s="41"/>
      <c r="M22" s="41"/>
      <c r="N22" s="80"/>
      <c r="O22" s="80"/>
      <c r="P22" s="41"/>
      <c r="Q22" s="41" t="s">
        <v>21</v>
      </c>
      <c r="R22" s="80"/>
      <c r="S22" s="67"/>
      <c r="T22" s="80"/>
    </row>
    <row r="23" spans="2:20" ht="60" customHeight="1" x14ac:dyDescent="0.35">
      <c r="B23" s="39" t="s">
        <v>763</v>
      </c>
      <c r="C23" s="78"/>
      <c r="D23" s="79"/>
      <c r="E23" s="79" t="s">
        <v>21</v>
      </c>
      <c r="F23" s="79" t="str">
        <f>IF(E23&lt;&gt;"", IFERROR(VLOOKUP(E23, Dashboard!$B46:$F51, 5, FALSE), ""), "")</f>
        <v/>
      </c>
      <c r="G23" s="80"/>
      <c r="H23" s="67"/>
      <c r="I23" s="67"/>
      <c r="J23" s="80"/>
      <c r="K23" s="80"/>
      <c r="L23" s="41"/>
      <c r="M23" s="41"/>
      <c r="N23" s="80"/>
      <c r="O23" s="80"/>
      <c r="P23" s="41"/>
      <c r="Q23" s="41" t="s">
        <v>21</v>
      </c>
      <c r="R23" s="80"/>
      <c r="S23" s="67"/>
      <c r="T23" s="80"/>
    </row>
    <row r="24" spans="2:20" ht="60" customHeight="1" x14ac:dyDescent="0.35">
      <c r="B24" s="39" t="s">
        <v>764</v>
      </c>
      <c r="C24" s="78"/>
      <c r="D24" s="79"/>
      <c r="E24" s="79" t="s">
        <v>21</v>
      </c>
      <c r="F24" s="79" t="str">
        <f>IF(E24&lt;&gt;"", IFERROR(VLOOKUP(E24, Dashboard!$B46:$F51, 5, FALSE), ""), "")</f>
        <v/>
      </c>
      <c r="G24" s="80"/>
      <c r="H24" s="67"/>
      <c r="I24" s="67"/>
      <c r="J24" s="80"/>
      <c r="K24" s="80"/>
      <c r="L24" s="41"/>
      <c r="M24" s="41"/>
      <c r="N24" s="80"/>
      <c r="O24" s="80"/>
      <c r="P24" s="41"/>
      <c r="Q24" s="41" t="s">
        <v>21</v>
      </c>
      <c r="R24" s="80"/>
      <c r="S24" s="67"/>
      <c r="T24" s="80"/>
    </row>
    <row r="25" spans="2:20" ht="60" customHeight="1" x14ac:dyDescent="0.35">
      <c r="B25" s="39" t="s">
        <v>765</v>
      </c>
      <c r="C25" s="78"/>
      <c r="D25" s="79"/>
      <c r="E25" s="79" t="s">
        <v>21</v>
      </c>
      <c r="F25" s="79" t="str">
        <f>IF(E25&lt;&gt;"", IFERROR(VLOOKUP(E25, Dashboard!$B46:$F51, 5, FALSE), ""), "")</f>
        <v/>
      </c>
      <c r="G25" s="80"/>
      <c r="H25" s="67"/>
      <c r="I25" s="67"/>
      <c r="J25" s="80"/>
      <c r="K25" s="80"/>
      <c r="L25" s="41"/>
      <c r="M25" s="41"/>
      <c r="N25" s="80"/>
      <c r="O25" s="80"/>
      <c r="P25" s="41"/>
      <c r="Q25" s="41" t="s">
        <v>21</v>
      </c>
      <c r="R25" s="80"/>
      <c r="S25" s="67"/>
      <c r="T25" s="80"/>
    </row>
    <row r="26" spans="2:20" ht="60" customHeight="1" x14ac:dyDescent="0.35">
      <c r="B26" s="39" t="s">
        <v>766</v>
      </c>
      <c r="C26" s="78"/>
      <c r="D26" s="79"/>
      <c r="E26" s="79" t="s">
        <v>21</v>
      </c>
      <c r="F26" s="79" t="str">
        <f>IF(E26&lt;&gt;"", IFERROR(VLOOKUP(E26, Dashboard!$B46:$F51, 5, FALSE), ""), "")</f>
        <v/>
      </c>
      <c r="G26" s="80"/>
      <c r="H26" s="67"/>
      <c r="I26" s="67"/>
      <c r="J26" s="80"/>
      <c r="K26" s="80"/>
      <c r="L26" s="41"/>
      <c r="M26" s="41"/>
      <c r="N26" s="80"/>
      <c r="O26" s="80"/>
      <c r="P26" s="41"/>
      <c r="Q26" s="41" t="s">
        <v>21</v>
      </c>
      <c r="R26" s="80"/>
      <c r="S26" s="67"/>
      <c r="T26" s="80"/>
    </row>
    <row r="27" spans="2:20" ht="60" customHeight="1" x14ac:dyDescent="0.35">
      <c r="B27" s="39" t="s">
        <v>767</v>
      </c>
      <c r="C27" s="78"/>
      <c r="D27" s="79"/>
      <c r="E27" s="79" t="s">
        <v>21</v>
      </c>
      <c r="F27" s="79" t="str">
        <f>IF(E27&lt;&gt;"", IFERROR(VLOOKUP(E27, Dashboard!$B46:$F51, 5, FALSE), ""), "")</f>
        <v/>
      </c>
      <c r="G27" s="80"/>
      <c r="H27" s="67"/>
      <c r="I27" s="67"/>
      <c r="J27" s="80"/>
      <c r="K27" s="80"/>
      <c r="L27" s="41"/>
      <c r="M27" s="41"/>
      <c r="N27" s="80"/>
      <c r="O27" s="80"/>
      <c r="P27" s="41"/>
      <c r="Q27" s="41" t="s">
        <v>21</v>
      </c>
      <c r="R27" s="80"/>
      <c r="S27" s="67"/>
      <c r="T27" s="80"/>
    </row>
    <row r="28" spans="2:20" ht="60" customHeight="1" x14ac:dyDescent="0.35">
      <c r="B28" s="39" t="s">
        <v>768</v>
      </c>
      <c r="C28" s="78"/>
      <c r="D28" s="79"/>
      <c r="E28" s="79" t="s">
        <v>21</v>
      </c>
      <c r="F28" s="79" t="str">
        <f>IF(E28&lt;&gt;"", IFERROR(VLOOKUP(E28, Dashboard!$B46:$F51, 5, FALSE), ""), "")</f>
        <v/>
      </c>
      <c r="G28" s="80"/>
      <c r="H28" s="67"/>
      <c r="I28" s="67"/>
      <c r="J28" s="80"/>
      <c r="K28" s="80"/>
      <c r="L28" s="41"/>
      <c r="M28" s="41"/>
      <c r="N28" s="80"/>
      <c r="O28" s="80"/>
      <c r="P28" s="41"/>
      <c r="Q28" s="41" t="s">
        <v>21</v>
      </c>
      <c r="R28" s="80"/>
      <c r="S28" s="67"/>
      <c r="T28" s="80"/>
    </row>
    <row r="29" spans="2:20" ht="60" customHeight="1" x14ac:dyDescent="0.35">
      <c r="B29" s="39" t="s">
        <v>769</v>
      </c>
      <c r="C29" s="78"/>
      <c r="D29" s="79"/>
      <c r="E29" s="79" t="s">
        <v>21</v>
      </c>
      <c r="F29" s="79" t="str">
        <f>IF(E29&lt;&gt;"", IFERROR(VLOOKUP(E29, Dashboard!$B46:$F51, 5, FALSE), ""), "")</f>
        <v/>
      </c>
      <c r="G29" s="80"/>
      <c r="H29" s="67"/>
      <c r="I29" s="67"/>
      <c r="J29" s="80"/>
      <c r="K29" s="80"/>
      <c r="L29" s="41"/>
      <c r="M29" s="41"/>
      <c r="N29" s="80"/>
      <c r="O29" s="80"/>
      <c r="P29" s="41"/>
      <c r="Q29" s="41" t="s">
        <v>21</v>
      </c>
      <c r="R29" s="80"/>
      <c r="S29" s="67"/>
      <c r="T29" s="80"/>
    </row>
    <row r="30" spans="2:20" ht="60" customHeight="1" x14ac:dyDescent="0.35">
      <c r="B30" s="39" t="s">
        <v>770</v>
      </c>
      <c r="C30" s="78"/>
      <c r="D30" s="79"/>
      <c r="E30" s="79" t="s">
        <v>21</v>
      </c>
      <c r="F30" s="79" t="str">
        <f>IF(E30&lt;&gt;"", IFERROR(VLOOKUP(E30, Dashboard!$B46:$F51, 5, FALSE), ""), "")</f>
        <v/>
      </c>
      <c r="G30" s="80"/>
      <c r="H30" s="67"/>
      <c r="I30" s="67"/>
      <c r="J30" s="80"/>
      <c r="K30" s="80"/>
      <c r="L30" s="41"/>
      <c r="M30" s="41"/>
      <c r="N30" s="80"/>
      <c r="O30" s="80"/>
      <c r="P30" s="41"/>
      <c r="Q30" s="41" t="s">
        <v>21</v>
      </c>
      <c r="R30" s="80"/>
      <c r="S30" s="67"/>
      <c r="T30" s="80"/>
    </row>
    <row r="31" spans="2:20" ht="60" customHeight="1" x14ac:dyDescent="0.35">
      <c r="B31" s="39" t="s">
        <v>771</v>
      </c>
      <c r="C31" s="78"/>
      <c r="D31" s="79"/>
      <c r="E31" s="79" t="s">
        <v>21</v>
      </c>
      <c r="F31" s="79" t="str">
        <f>IF(E31&lt;&gt;"", IFERROR(VLOOKUP(E31, Dashboard!$B46:$F51, 5, FALSE), ""), "")</f>
        <v/>
      </c>
      <c r="G31" s="80"/>
      <c r="H31" s="67"/>
      <c r="I31" s="67"/>
      <c r="J31" s="80"/>
      <c r="K31" s="80"/>
      <c r="L31" s="41"/>
      <c r="M31" s="41"/>
      <c r="N31" s="80"/>
      <c r="O31" s="80"/>
      <c r="P31" s="41"/>
      <c r="Q31" s="41" t="s">
        <v>21</v>
      </c>
      <c r="R31" s="80"/>
      <c r="S31" s="67"/>
      <c r="T31" s="80"/>
    </row>
    <row r="32" spans="2:20" ht="60" customHeight="1" x14ac:dyDescent="0.35">
      <c r="B32" s="39" t="s">
        <v>772</v>
      </c>
      <c r="C32" s="78"/>
      <c r="D32" s="79"/>
      <c r="E32" s="79" t="s">
        <v>21</v>
      </c>
      <c r="F32" s="79" t="str">
        <f>IF(E32&lt;&gt;"", IFERROR(VLOOKUP(E32, Dashboard!$B46:$F51, 5, FALSE), ""), "")</f>
        <v/>
      </c>
      <c r="G32" s="80"/>
      <c r="H32" s="67"/>
      <c r="I32" s="67"/>
      <c r="J32" s="80"/>
      <c r="K32" s="80"/>
      <c r="L32" s="41"/>
      <c r="M32" s="41"/>
      <c r="N32" s="80"/>
      <c r="O32" s="80"/>
      <c r="P32" s="41"/>
      <c r="Q32" s="41" t="s">
        <v>21</v>
      </c>
      <c r="R32" s="80"/>
      <c r="S32" s="67"/>
      <c r="T32" s="80"/>
    </row>
    <row r="33" spans="2:20" ht="60" customHeight="1" x14ac:dyDescent="0.35">
      <c r="B33" s="39" t="s">
        <v>773</v>
      </c>
      <c r="C33" s="78"/>
      <c r="D33" s="79"/>
      <c r="E33" s="79" t="s">
        <v>21</v>
      </c>
      <c r="F33" s="79" t="str">
        <f>IF(E33&lt;&gt;"", IFERROR(VLOOKUP(E33, Dashboard!$B46:$F51, 5, FALSE), ""), "")</f>
        <v/>
      </c>
      <c r="G33" s="80"/>
      <c r="H33" s="67"/>
      <c r="I33" s="67"/>
      <c r="J33" s="80"/>
      <c r="K33" s="80"/>
      <c r="L33" s="41"/>
      <c r="M33" s="41"/>
      <c r="N33" s="80"/>
      <c r="O33" s="80"/>
      <c r="P33" s="41"/>
      <c r="Q33" s="41" t="s">
        <v>21</v>
      </c>
      <c r="R33" s="80"/>
      <c r="S33" s="67"/>
      <c r="T33" s="80"/>
    </row>
    <row r="34" spans="2:20" ht="60" customHeight="1" x14ac:dyDescent="0.35">
      <c r="B34" s="39" t="s">
        <v>774</v>
      </c>
      <c r="C34" s="78"/>
      <c r="D34" s="79"/>
      <c r="E34" s="79" t="s">
        <v>21</v>
      </c>
      <c r="F34" s="79" t="str">
        <f>IF(E34&lt;&gt;"", IFERROR(VLOOKUP(E34, Dashboard!$B46:$F51, 5, FALSE), ""), "")</f>
        <v/>
      </c>
      <c r="G34" s="80"/>
      <c r="H34" s="67"/>
      <c r="I34" s="67"/>
      <c r="J34" s="80"/>
      <c r="K34" s="80"/>
      <c r="L34" s="41"/>
      <c r="M34" s="41"/>
      <c r="N34" s="80"/>
      <c r="O34" s="80"/>
      <c r="P34" s="41"/>
      <c r="Q34" s="41" t="s">
        <v>21</v>
      </c>
      <c r="R34" s="80"/>
      <c r="S34" s="67"/>
      <c r="T34" s="80"/>
    </row>
    <row r="35" spans="2:20" ht="60" customHeight="1" x14ac:dyDescent="0.35">
      <c r="B35" s="39" t="s">
        <v>775</v>
      </c>
      <c r="C35" s="78"/>
      <c r="D35" s="79"/>
      <c r="E35" s="79" t="s">
        <v>21</v>
      </c>
      <c r="F35" s="79" t="str">
        <f>IF(E35&lt;&gt;"", IFERROR(VLOOKUP(E35, Dashboard!$B46:$F51, 5, FALSE), ""), "")</f>
        <v/>
      </c>
      <c r="G35" s="80"/>
      <c r="H35" s="67"/>
      <c r="I35" s="67"/>
      <c r="J35" s="80"/>
      <c r="K35" s="80"/>
      <c r="L35" s="41"/>
      <c r="M35" s="41"/>
      <c r="N35" s="80"/>
      <c r="O35" s="80"/>
      <c r="P35" s="41"/>
      <c r="Q35" s="41" t="s">
        <v>21</v>
      </c>
      <c r="R35" s="80"/>
      <c r="S35" s="67"/>
      <c r="T35" s="80"/>
    </row>
    <row r="36" spans="2:20" ht="60" customHeight="1" x14ac:dyDescent="0.35">
      <c r="B36" s="39" t="s">
        <v>776</v>
      </c>
      <c r="C36" s="78"/>
      <c r="D36" s="79"/>
      <c r="E36" s="79" t="s">
        <v>21</v>
      </c>
      <c r="F36" s="79" t="str">
        <f>IF(E36&lt;&gt;"", IFERROR(VLOOKUP(E36, Dashboard!$B46:$F51, 5, FALSE), ""), "")</f>
        <v/>
      </c>
      <c r="G36" s="80"/>
      <c r="H36" s="67"/>
      <c r="I36" s="67"/>
      <c r="J36" s="80"/>
      <c r="K36" s="80"/>
      <c r="L36" s="41"/>
      <c r="M36" s="41"/>
      <c r="N36" s="80"/>
      <c r="O36" s="80"/>
      <c r="P36" s="41"/>
      <c r="Q36" s="41" t="s">
        <v>21</v>
      </c>
      <c r="R36" s="80"/>
      <c r="S36" s="67"/>
      <c r="T36" s="80"/>
    </row>
    <row r="37" spans="2:20" ht="60" customHeight="1" x14ac:dyDescent="0.35">
      <c r="B37" s="39" t="s">
        <v>777</v>
      </c>
      <c r="C37" s="78"/>
      <c r="D37" s="79"/>
      <c r="E37" s="79" t="s">
        <v>21</v>
      </c>
      <c r="F37" s="79" t="str">
        <f>IF(E37&lt;&gt;"", IFERROR(VLOOKUP(E37, Dashboard!$B46:$F51, 5, FALSE), ""), "")</f>
        <v/>
      </c>
      <c r="G37" s="80"/>
      <c r="H37" s="67"/>
      <c r="I37" s="67"/>
      <c r="J37" s="80"/>
      <c r="K37" s="80"/>
      <c r="L37" s="41"/>
      <c r="M37" s="41"/>
      <c r="N37" s="80"/>
      <c r="O37" s="80"/>
      <c r="P37" s="41"/>
      <c r="Q37" s="41" t="s">
        <v>21</v>
      </c>
      <c r="R37" s="80"/>
      <c r="S37" s="67"/>
      <c r="T37" s="80"/>
    </row>
    <row r="38" spans="2:20" ht="60" customHeight="1" x14ac:dyDescent="0.35">
      <c r="B38" s="39" t="s">
        <v>778</v>
      </c>
      <c r="C38" s="78"/>
      <c r="D38" s="79"/>
      <c r="E38" s="79" t="s">
        <v>21</v>
      </c>
      <c r="F38" s="79" t="str">
        <f>IF(E38&lt;&gt;"", IFERROR(VLOOKUP(E38, Dashboard!$B46:$F51, 5, FALSE), ""), "")</f>
        <v/>
      </c>
      <c r="G38" s="80"/>
      <c r="H38" s="67"/>
      <c r="I38" s="67"/>
      <c r="J38" s="80"/>
      <c r="K38" s="80"/>
      <c r="L38" s="41"/>
      <c r="M38" s="41"/>
      <c r="N38" s="80"/>
      <c r="O38" s="80"/>
      <c r="P38" s="41"/>
      <c r="Q38" s="41" t="s">
        <v>21</v>
      </c>
      <c r="R38" s="80"/>
      <c r="S38" s="67"/>
      <c r="T38" s="80"/>
    </row>
    <row r="39" spans="2:20" ht="60" customHeight="1" x14ac:dyDescent="0.35">
      <c r="B39" s="39" t="s">
        <v>779</v>
      </c>
      <c r="C39" s="78"/>
      <c r="D39" s="79"/>
      <c r="E39" s="79" t="s">
        <v>21</v>
      </c>
      <c r="F39" s="79" t="str">
        <f>IF(E39&lt;&gt;"", IFERROR(VLOOKUP(E39, Dashboard!$B46:$F51, 5, FALSE), ""), "")</f>
        <v/>
      </c>
      <c r="G39" s="80"/>
      <c r="H39" s="67"/>
      <c r="I39" s="67"/>
      <c r="J39" s="80"/>
      <c r="K39" s="80"/>
      <c r="L39" s="41"/>
      <c r="M39" s="41"/>
      <c r="N39" s="80"/>
      <c r="O39" s="80"/>
      <c r="P39" s="41"/>
      <c r="Q39" s="41" t="s">
        <v>21</v>
      </c>
      <c r="R39" s="80"/>
      <c r="S39" s="67"/>
      <c r="T39" s="80"/>
    </row>
    <row r="40" spans="2:20" ht="60" customHeight="1" x14ac:dyDescent="0.35">
      <c r="B40" s="39" t="s">
        <v>780</v>
      </c>
      <c r="C40" s="78"/>
      <c r="D40" s="79"/>
      <c r="E40" s="79" t="s">
        <v>21</v>
      </c>
      <c r="F40" s="79" t="str">
        <f>IF(E40&lt;&gt;"", IFERROR(VLOOKUP(E40, Dashboard!$B46:$F51, 5, FALSE), ""), "")</f>
        <v/>
      </c>
      <c r="G40" s="80"/>
      <c r="H40" s="67"/>
      <c r="I40" s="67"/>
      <c r="J40" s="80"/>
      <c r="K40" s="80"/>
      <c r="L40" s="41"/>
      <c r="M40" s="41"/>
      <c r="N40" s="80"/>
      <c r="O40" s="80"/>
      <c r="P40" s="41"/>
      <c r="Q40" s="41" t="s">
        <v>21</v>
      </c>
      <c r="R40" s="80"/>
      <c r="S40" s="67"/>
      <c r="T40" s="80"/>
    </row>
    <row r="41" spans="2:20" ht="60" customHeight="1" x14ac:dyDescent="0.35">
      <c r="B41" s="39" t="s">
        <v>781</v>
      </c>
      <c r="C41" s="78"/>
      <c r="D41" s="79"/>
      <c r="E41" s="79" t="s">
        <v>21</v>
      </c>
      <c r="F41" s="79" t="str">
        <f>IF(E41&lt;&gt;"", IFERROR(VLOOKUP(E41, Dashboard!$B46:$F51, 5, FALSE), ""), "")</f>
        <v/>
      </c>
      <c r="G41" s="80"/>
      <c r="H41" s="67"/>
      <c r="I41" s="67"/>
      <c r="J41" s="80"/>
      <c r="K41" s="80"/>
      <c r="L41" s="41"/>
      <c r="M41" s="41"/>
      <c r="N41" s="80"/>
      <c r="O41" s="80"/>
      <c r="P41" s="41"/>
      <c r="Q41" s="41" t="s">
        <v>21</v>
      </c>
      <c r="R41" s="80"/>
      <c r="S41" s="67"/>
      <c r="T41" s="80"/>
    </row>
    <row r="42" spans="2:20" ht="60" customHeight="1" x14ac:dyDescent="0.35">
      <c r="B42" s="39" t="s">
        <v>782</v>
      </c>
      <c r="C42" s="78"/>
      <c r="D42" s="79"/>
      <c r="E42" s="79" t="s">
        <v>21</v>
      </c>
      <c r="F42" s="79" t="str">
        <f>IF(E42&lt;&gt;"", IFERROR(VLOOKUP(E42, Dashboard!$B46:$F51, 5, FALSE), ""), "")</f>
        <v/>
      </c>
      <c r="G42" s="80"/>
      <c r="H42" s="67"/>
      <c r="I42" s="67"/>
      <c r="J42" s="80"/>
      <c r="K42" s="80"/>
      <c r="L42" s="41"/>
      <c r="M42" s="41"/>
      <c r="N42" s="80"/>
      <c r="O42" s="80"/>
      <c r="P42" s="41"/>
      <c r="Q42" s="41" t="s">
        <v>21</v>
      </c>
      <c r="R42" s="80"/>
      <c r="S42" s="67"/>
      <c r="T42" s="80"/>
    </row>
    <row r="43" spans="2:20" ht="60" customHeight="1" x14ac:dyDescent="0.35">
      <c r="B43" s="39" t="s">
        <v>783</v>
      </c>
      <c r="C43" s="78"/>
      <c r="D43" s="79"/>
      <c r="E43" s="79" t="s">
        <v>21</v>
      </c>
      <c r="F43" s="79" t="str">
        <f>IF(E43&lt;&gt;"", IFERROR(VLOOKUP(E43, Dashboard!$B46:$F51, 5, FALSE), ""), "")</f>
        <v/>
      </c>
      <c r="G43" s="80"/>
      <c r="H43" s="67"/>
      <c r="I43" s="67"/>
      <c r="J43" s="80"/>
      <c r="K43" s="80"/>
      <c r="L43" s="41"/>
      <c r="M43" s="41"/>
      <c r="N43" s="80"/>
      <c r="O43" s="80"/>
      <c r="P43" s="41"/>
      <c r="Q43" s="41" t="s">
        <v>21</v>
      </c>
      <c r="R43" s="80"/>
      <c r="S43" s="67"/>
      <c r="T43" s="80"/>
    </row>
    <row r="44" spans="2:20" ht="60" customHeight="1" x14ac:dyDescent="0.35">
      <c r="B44" s="39" t="s">
        <v>784</v>
      </c>
      <c r="C44" s="78"/>
      <c r="D44" s="79"/>
      <c r="E44" s="79" t="s">
        <v>21</v>
      </c>
      <c r="F44" s="79" t="str">
        <f>IF(E44&lt;&gt;"", IFERROR(VLOOKUP(E44, Dashboard!$B46:$F51, 5, FALSE), ""), "")</f>
        <v/>
      </c>
      <c r="G44" s="80"/>
      <c r="H44" s="67"/>
      <c r="I44" s="67"/>
      <c r="J44" s="80"/>
      <c r="K44" s="80"/>
      <c r="L44" s="41"/>
      <c r="M44" s="41"/>
      <c r="N44" s="80"/>
      <c r="O44" s="80"/>
      <c r="P44" s="41"/>
      <c r="Q44" s="41" t="s">
        <v>21</v>
      </c>
      <c r="R44" s="80"/>
      <c r="S44" s="67"/>
      <c r="T44" s="80"/>
    </row>
    <row r="45" spans="2:20" ht="60" customHeight="1" x14ac:dyDescent="0.35">
      <c r="B45" s="39" t="s">
        <v>785</v>
      </c>
      <c r="C45" s="78"/>
      <c r="D45" s="79"/>
      <c r="E45" s="79" t="s">
        <v>21</v>
      </c>
      <c r="F45" s="79" t="str">
        <f>IF(E45&lt;&gt;"", IFERROR(VLOOKUP(E45, Dashboard!$B46:$F51, 5, FALSE), ""), "")</f>
        <v/>
      </c>
      <c r="G45" s="80"/>
      <c r="H45" s="67"/>
      <c r="I45" s="67"/>
      <c r="J45" s="80"/>
      <c r="K45" s="80"/>
      <c r="L45" s="41"/>
      <c r="M45" s="41"/>
      <c r="N45" s="80"/>
      <c r="O45" s="80"/>
      <c r="P45" s="41"/>
      <c r="Q45" s="41" t="s">
        <v>21</v>
      </c>
      <c r="R45" s="80"/>
      <c r="S45" s="67"/>
      <c r="T45" s="80"/>
    </row>
    <row r="46" spans="2:20" ht="60" customHeight="1" x14ac:dyDescent="0.35">
      <c r="B46" s="39" t="s">
        <v>786</v>
      </c>
      <c r="C46" s="78"/>
      <c r="D46" s="79"/>
      <c r="E46" s="79" t="s">
        <v>21</v>
      </c>
      <c r="F46" s="79" t="str">
        <f>IF(E46&lt;&gt;"", IFERROR(VLOOKUP(E46, Dashboard!$B46:$F51, 5, FALSE), ""), "")</f>
        <v/>
      </c>
      <c r="G46" s="80"/>
      <c r="H46" s="67"/>
      <c r="I46" s="67"/>
      <c r="J46" s="80"/>
      <c r="K46" s="80"/>
      <c r="L46" s="41"/>
      <c r="M46" s="41"/>
      <c r="N46" s="80"/>
      <c r="O46" s="80"/>
      <c r="P46" s="41"/>
      <c r="Q46" s="41" t="s">
        <v>21</v>
      </c>
      <c r="R46" s="80"/>
      <c r="S46" s="67"/>
      <c r="T46" s="80"/>
    </row>
    <row r="47" spans="2:20" ht="60" customHeight="1" x14ac:dyDescent="0.35">
      <c r="B47" s="39" t="s">
        <v>787</v>
      </c>
      <c r="C47" s="78"/>
      <c r="D47" s="79"/>
      <c r="E47" s="79" t="s">
        <v>21</v>
      </c>
      <c r="F47" s="79" t="str">
        <f>IF(E47&lt;&gt;"", IFERROR(VLOOKUP(E47, Dashboard!$B46:$F51, 5, FALSE), ""), "")</f>
        <v/>
      </c>
      <c r="G47" s="80"/>
      <c r="H47" s="67"/>
      <c r="I47" s="67"/>
      <c r="J47" s="80"/>
      <c r="K47" s="80"/>
      <c r="L47" s="41"/>
      <c r="M47" s="41"/>
      <c r="N47" s="80"/>
      <c r="O47" s="80"/>
      <c r="P47" s="41"/>
      <c r="Q47" s="41" t="s">
        <v>21</v>
      </c>
      <c r="R47" s="80"/>
      <c r="S47" s="67"/>
      <c r="T47" s="80"/>
    </row>
    <row r="48" spans="2:20" ht="60" customHeight="1" x14ac:dyDescent="0.35">
      <c r="B48" s="39" t="s">
        <v>788</v>
      </c>
      <c r="C48" s="78"/>
      <c r="D48" s="79"/>
      <c r="E48" s="79" t="s">
        <v>21</v>
      </c>
      <c r="F48" s="79" t="str">
        <f>IF(E48&lt;&gt;"", IFERROR(VLOOKUP(E48, Dashboard!$B46:$F51, 5, FALSE), ""), "")</f>
        <v/>
      </c>
      <c r="G48" s="80"/>
      <c r="H48" s="67"/>
      <c r="I48" s="67"/>
      <c r="J48" s="80"/>
      <c r="K48" s="80"/>
      <c r="L48" s="41"/>
      <c r="M48" s="41"/>
      <c r="N48" s="80"/>
      <c r="O48" s="80"/>
      <c r="P48" s="41"/>
      <c r="Q48" s="41" t="s">
        <v>21</v>
      </c>
      <c r="R48" s="80"/>
      <c r="S48" s="67"/>
      <c r="T48" s="80"/>
    </row>
    <row r="49" spans="2:20" ht="60" customHeight="1" x14ac:dyDescent="0.35">
      <c r="B49" s="39" t="s">
        <v>789</v>
      </c>
      <c r="C49" s="78"/>
      <c r="D49" s="79"/>
      <c r="E49" s="79" t="s">
        <v>21</v>
      </c>
      <c r="F49" s="79" t="str">
        <f>IF(E49&lt;&gt;"", IFERROR(VLOOKUP(E49, Dashboard!$B46:$F51, 5, FALSE), ""), "")</f>
        <v/>
      </c>
      <c r="G49" s="80"/>
      <c r="H49" s="67"/>
      <c r="I49" s="67"/>
      <c r="J49" s="80"/>
      <c r="K49" s="80"/>
      <c r="L49" s="41"/>
      <c r="M49" s="41"/>
      <c r="N49" s="80"/>
      <c r="O49" s="80"/>
      <c r="P49" s="41"/>
      <c r="Q49" s="41" t="s">
        <v>21</v>
      </c>
      <c r="R49" s="80"/>
      <c r="S49" s="67"/>
      <c r="T49" s="80"/>
    </row>
    <row r="50" spans="2:20" ht="60" customHeight="1" x14ac:dyDescent="0.35">
      <c r="B50" s="39" t="s">
        <v>790</v>
      </c>
      <c r="C50" s="78"/>
      <c r="D50" s="79"/>
      <c r="E50" s="79" t="s">
        <v>21</v>
      </c>
      <c r="F50" s="79" t="str">
        <f>IF(E50&lt;&gt;"", IFERROR(VLOOKUP(E50, Dashboard!$B46:$F51, 5, FALSE), ""), "")</f>
        <v/>
      </c>
      <c r="G50" s="80"/>
      <c r="H50" s="67"/>
      <c r="I50" s="67"/>
      <c r="J50" s="80"/>
      <c r="K50" s="80"/>
      <c r="L50" s="41"/>
      <c r="M50" s="41"/>
      <c r="N50" s="80"/>
      <c r="O50" s="80"/>
      <c r="P50" s="41"/>
      <c r="Q50" s="41" t="s">
        <v>21</v>
      </c>
      <c r="R50" s="80"/>
      <c r="S50" s="67"/>
      <c r="T50" s="80"/>
    </row>
    <row r="51" spans="2:20" ht="60" customHeight="1" x14ac:dyDescent="0.35">
      <c r="B51" s="39" t="s">
        <v>791</v>
      </c>
      <c r="C51" s="78"/>
      <c r="D51" s="79"/>
      <c r="E51" s="79" t="s">
        <v>21</v>
      </c>
      <c r="F51" s="79" t="str">
        <f>IF(E51&lt;&gt;"", IFERROR(VLOOKUP(E51, Dashboard!$B46:$F51, 5, FALSE), ""), "")</f>
        <v/>
      </c>
      <c r="G51" s="80"/>
      <c r="H51" s="67"/>
      <c r="I51" s="67"/>
      <c r="J51" s="80"/>
      <c r="K51" s="80"/>
      <c r="L51" s="41"/>
      <c r="M51" s="41"/>
      <c r="N51" s="80"/>
      <c r="O51" s="80"/>
      <c r="P51" s="41"/>
      <c r="Q51" s="41" t="s">
        <v>21</v>
      </c>
      <c r="R51" s="80"/>
      <c r="S51" s="67"/>
      <c r="T51" s="80"/>
    </row>
    <row r="52" spans="2:20" ht="60" customHeight="1" x14ac:dyDescent="0.35">
      <c r="B52" s="39" t="s">
        <v>792</v>
      </c>
      <c r="C52" s="78"/>
      <c r="D52" s="79"/>
      <c r="E52" s="79" t="s">
        <v>21</v>
      </c>
      <c r="F52" s="79" t="str">
        <f>IF(E52&lt;&gt;"", IFERROR(VLOOKUP(E52, Dashboard!$B46:$F51, 5, FALSE), ""), "")</f>
        <v/>
      </c>
      <c r="G52" s="80"/>
      <c r="H52" s="67"/>
      <c r="I52" s="67"/>
      <c r="J52" s="80"/>
      <c r="K52" s="80"/>
      <c r="L52" s="41"/>
      <c r="M52" s="41"/>
      <c r="N52" s="80"/>
      <c r="O52" s="80"/>
      <c r="P52" s="41"/>
      <c r="Q52" s="41" t="s">
        <v>21</v>
      </c>
      <c r="R52" s="80"/>
      <c r="S52" s="67"/>
      <c r="T52" s="80"/>
    </row>
    <row r="53" spans="2:20" ht="60" customHeight="1" x14ac:dyDescent="0.35">
      <c r="B53" s="39" t="s">
        <v>793</v>
      </c>
      <c r="C53" s="78"/>
      <c r="D53" s="79"/>
      <c r="E53" s="79" t="s">
        <v>21</v>
      </c>
      <c r="F53" s="79" t="str">
        <f>IF(E53&lt;&gt;"", IFERROR(VLOOKUP(E53, Dashboard!$B46:$F51, 5, FALSE), ""), "")</f>
        <v/>
      </c>
      <c r="G53" s="80"/>
      <c r="H53" s="67"/>
      <c r="I53" s="67"/>
      <c r="J53" s="80"/>
      <c r="K53" s="80"/>
      <c r="L53" s="41"/>
      <c r="M53" s="41"/>
      <c r="N53" s="80"/>
      <c r="O53" s="80"/>
      <c r="P53" s="41"/>
      <c r="Q53" s="41" t="s">
        <v>21</v>
      </c>
      <c r="R53" s="80"/>
      <c r="S53" s="67"/>
      <c r="T53" s="80"/>
    </row>
    <row r="54" spans="2:20" ht="60" customHeight="1" x14ac:dyDescent="0.35">
      <c r="B54" s="39" t="s">
        <v>794</v>
      </c>
      <c r="C54" s="78"/>
      <c r="D54" s="79"/>
      <c r="E54" s="79" t="s">
        <v>21</v>
      </c>
      <c r="F54" s="79" t="str">
        <f>IF(E54&lt;&gt;"", IFERROR(VLOOKUP(E54, Dashboard!$B46:$F51,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576</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HP FlexFabric Switch Security Technical Implementation Guide - SHGIR</dc:title>
  <dc:subject>Generated on: 2026-06-08 12:09:54</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2026-06-08T11:10:00Z</dcterms:modified>
  <cp:category>DISA-STIG</cp:category>
  <cp:contentStatus>Draft</cp:contentStatus>
</cp:coreProperties>
</file>