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7AC36781B1E025E711E00C581B8A7DCD690FE221" xr6:coauthVersionLast="47" xr6:coauthVersionMax="47" xr10:uidLastSave="{ABE9921A-4B7F-47DA-A67A-24FD4A1F9CC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4" i="1"/>
  <c r="L33" i="1"/>
  <c r="L32" i="1"/>
  <c r="L31" i="1"/>
  <c r="L30" i="1"/>
  <c r="L29" i="1"/>
  <c r="L28" i="1"/>
  <c r="L27" i="1"/>
  <c r="L26" i="1"/>
  <c r="L25" i="1"/>
  <c r="L24" i="1"/>
  <c r="L23" i="1"/>
  <c r="L22" i="1"/>
  <c r="L21" i="1"/>
  <c r="L20" i="1"/>
  <c r="L19" i="1"/>
  <c r="L18" i="1"/>
  <c r="L17" i="1"/>
  <c r="L16" i="1"/>
  <c r="L15" i="1"/>
  <c r="L14" i="1"/>
  <c r="L13" i="1"/>
  <c r="L12" i="1"/>
  <c r="E73" i="3" s="1"/>
  <c r="L11" i="1"/>
  <c r="L10" i="1"/>
  <c r="L9" i="1"/>
  <c r="L8" i="1"/>
  <c r="F112" i="3" s="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3" i="3"/>
  <c r="E72" i="3"/>
  <c r="F72" i="3" s="1"/>
  <c r="D72" i="3"/>
  <c r="C72" i="3"/>
  <c r="E71" i="3"/>
  <c r="D71" i="3"/>
  <c r="C71" i="3"/>
  <c r="F71" i="3" s="1"/>
  <c r="E70" i="3"/>
  <c r="D70" i="3"/>
  <c r="C70" i="3"/>
  <c r="F70" i="3" s="1"/>
  <c r="F69" i="3"/>
  <c r="T154" i="3" s="1"/>
  <c r="E69" i="3"/>
  <c r="D69" i="3"/>
  <c r="C69" i="3"/>
  <c r="S123" i="3" s="1"/>
  <c r="E54" i="3"/>
  <c r="D54" i="3"/>
  <c r="C54" i="3"/>
  <c r="F54" i="3" s="1"/>
  <c r="E53" i="3"/>
  <c r="D53" i="3"/>
  <c r="C53" i="3"/>
  <c r="F53" i="3" s="1"/>
  <c r="E52" i="3"/>
  <c r="D52" i="3"/>
  <c r="C52" i="3"/>
  <c r="F52" i="3" s="1"/>
  <c r="E34" i="3"/>
  <c r="E33" i="3"/>
  <c r="D33" i="3"/>
  <c r="C33" i="3"/>
  <c r="F33" i="3" s="1"/>
  <c r="E32" i="3"/>
  <c r="D32" i="3"/>
  <c r="C32" i="3"/>
  <c r="F32" i="3" s="1"/>
  <c r="E31" i="3"/>
  <c r="D31" i="3"/>
  <c r="C31" i="3"/>
  <c r="F31" i="3" s="1"/>
  <c r="E30" i="3"/>
  <c r="F30" i="3" s="1"/>
  <c r="D30" i="3"/>
  <c r="C30" i="3"/>
  <c r="E29" i="3"/>
  <c r="F29" i="3" s="1"/>
  <c r="D29" i="3"/>
  <c r="C29" i="3"/>
  <c r="E16" i="3"/>
  <c r="D16" i="3"/>
  <c r="C16" i="3"/>
  <c r="Q123" i="3" s="1"/>
  <c r="C9" i="3"/>
  <c r="D9" i="3" s="1"/>
  <c r="C8" i="3"/>
  <c r="D8" i="3" s="1"/>
  <c r="C7" i="3"/>
  <c r="D7" i="3" s="1"/>
  <c r="E100" i="3" l="1"/>
  <c r="D100" i="3"/>
  <c r="C100" i="3"/>
  <c r="E41" i="3"/>
  <c r="D41" i="3"/>
  <c r="C41" i="3"/>
  <c r="D42" i="3"/>
  <c r="E42" i="3"/>
  <c r="C42" i="3"/>
  <c r="V153" i="3"/>
  <c r="V148" i="3"/>
  <c r="V143" i="3"/>
  <c r="V138" i="3"/>
  <c r="V133" i="3"/>
  <c r="V128" i="3"/>
  <c r="V152" i="3"/>
  <c r="V147" i="3"/>
  <c r="V142" i="3"/>
  <c r="V137" i="3"/>
  <c r="V132" i="3"/>
  <c r="V127" i="3"/>
  <c r="E78" i="3"/>
  <c r="D78" i="3"/>
  <c r="C78" i="3"/>
  <c r="V151" i="3"/>
  <c r="V146" i="3"/>
  <c r="V141" i="3"/>
  <c r="V136" i="3"/>
  <c r="V131" i="3"/>
  <c r="V126" i="3"/>
  <c r="V155" i="3"/>
  <c r="V150" i="3"/>
  <c r="V145" i="3"/>
  <c r="V140" i="3"/>
  <c r="V135" i="3"/>
  <c r="V130" i="3"/>
  <c r="V125" i="3"/>
  <c r="V154" i="3"/>
  <c r="V149" i="3"/>
  <c r="V144" i="3"/>
  <c r="V139" i="3"/>
  <c r="V134" i="3"/>
  <c r="V129" i="3"/>
  <c r="G112" i="3"/>
  <c r="D58" i="3"/>
  <c r="C58" i="3"/>
  <c r="E58" i="3"/>
  <c r="C59" i="3"/>
  <c r="E59" i="3"/>
  <c r="D59" i="3"/>
  <c r="D97" i="3"/>
  <c r="C97" i="3"/>
  <c r="E97" i="3"/>
  <c r="E60" i="3"/>
  <c r="D60" i="3"/>
  <c r="C60" i="3"/>
  <c r="C40" i="3"/>
  <c r="E40" i="3"/>
  <c r="D40" i="3"/>
  <c r="E79" i="3"/>
  <c r="X153" i="3"/>
  <c r="X148" i="3"/>
  <c r="X143" i="3"/>
  <c r="X138" i="3"/>
  <c r="X133" i="3"/>
  <c r="X128" i="3"/>
  <c r="D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D80" i="3"/>
  <c r="E80" i="3"/>
  <c r="C80" i="3"/>
  <c r="E98" i="3"/>
  <c r="D98" i="3"/>
  <c r="C98" i="3"/>
  <c r="D38" i="3"/>
  <c r="C38" i="3"/>
  <c r="E38" i="3"/>
  <c r="E39" i="3"/>
  <c r="C39" i="3"/>
  <c r="D39" i="3"/>
  <c r="E99" i="3"/>
  <c r="D99" i="3"/>
  <c r="C99" i="3"/>
  <c r="U123" i="3"/>
  <c r="F16" i="3"/>
  <c r="W123" i="3"/>
  <c r="T125" i="3"/>
  <c r="T130" i="3"/>
  <c r="T135" i="3"/>
  <c r="T140" i="3"/>
  <c r="T145" i="3"/>
  <c r="T150" i="3"/>
  <c r="T155" i="3"/>
  <c r="C34" i="3"/>
  <c r="D73" i="3"/>
  <c r="F73" i="3" s="1"/>
  <c r="D34" i="3"/>
  <c r="T126" i="3"/>
  <c r="T131" i="3"/>
  <c r="T136" i="3"/>
  <c r="T141" i="3"/>
  <c r="T146" i="3"/>
  <c r="T151" i="3"/>
  <c r="D77" i="3"/>
  <c r="C77" i="3"/>
  <c r="E77" i="3"/>
  <c r="T127" i="3"/>
  <c r="T132" i="3"/>
  <c r="T137" i="3"/>
  <c r="T142" i="3"/>
  <c r="T147" i="3"/>
  <c r="T152" i="3"/>
  <c r="T128" i="3"/>
  <c r="T133" i="3"/>
  <c r="T138" i="3"/>
  <c r="T143" i="3"/>
  <c r="T148" i="3"/>
  <c r="T153" i="3"/>
  <c r="T129" i="3"/>
  <c r="T134" i="3"/>
  <c r="T139" i="3"/>
  <c r="T144" i="3"/>
  <c r="T149" i="3"/>
  <c r="C81" i="3" l="1"/>
  <c r="E81" i="3"/>
  <c r="D81" i="3"/>
  <c r="F34" i="3"/>
  <c r="R154" i="3"/>
  <c r="R149" i="3"/>
  <c r="R144" i="3"/>
  <c r="R139" i="3"/>
  <c r="R134" i="3"/>
  <c r="R129" i="3"/>
  <c r="R153" i="3"/>
  <c r="R148" i="3"/>
  <c r="R143" i="3"/>
  <c r="R138" i="3"/>
  <c r="R133" i="3"/>
  <c r="R128" i="3"/>
  <c r="R152" i="3"/>
  <c r="R147" i="3"/>
  <c r="R142" i="3"/>
  <c r="R137" i="3"/>
  <c r="R132" i="3"/>
  <c r="R127" i="3"/>
  <c r="R151" i="3"/>
  <c r="R146" i="3"/>
  <c r="R141" i="3"/>
  <c r="R136" i="3"/>
  <c r="R131" i="3"/>
  <c r="R126" i="3"/>
  <c r="D20" i="3"/>
  <c r="E20" i="3"/>
  <c r="R155" i="3"/>
  <c r="R150" i="3"/>
  <c r="R145" i="3"/>
  <c r="R140" i="3"/>
  <c r="R135" i="3"/>
  <c r="R130" i="3"/>
  <c r="R125" i="3"/>
  <c r="C20" i="3"/>
  <c r="E43" i="3" l="1"/>
  <c r="D43" i="3"/>
  <c r="C4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The Google Android Pie must be configured to not display the following (work profile) notifications when the device is locked: [selection: - email notifications - calendar appointments - contact associated with phone call notification - text message notification - other application-based notifications - all notifications].</t>
        </r>
      </text>
    </comment>
    <comment ref="K9" authorId="0" shapeId="0" xr:uid="{00000000-0006-0000-0400-000004000000}">
      <text>
        <r>
          <rPr>
            <sz val="11"/>
            <rFont val="Calibri"/>
          </rPr>
          <t>The Google Android Pie Work Profile must be configured to prevent users from adding personal email accounts to the work email app.</t>
        </r>
      </text>
    </comment>
    <comment ref="L9" authorId="0" shapeId="0" xr:uid="{00000000-0006-0000-0400-000002000000}">
      <text>
        <r>
          <rPr>
            <sz val="11"/>
            <rFont val="Calibri"/>
          </rPr>
          <t>Google Android Pie work profile must be configured to enforce the system application disable list.</t>
        </r>
      </text>
    </comment>
    <comment ref="M9" authorId="0" shapeId="0" xr:uid="{00000000-0006-0000-0400-000003000000}">
      <text>
        <r>
          <rPr>
            <sz val="11"/>
            <rFont val="Calibri"/>
          </rPr>
          <t>Google Android Pie must be provisioned as a fully managed device and configured to create a work profile.</t>
        </r>
      </text>
    </comment>
    <comment ref="J11" authorId="0" shapeId="0" xr:uid="{00000000-0006-0000-0400-000005000000}">
      <text>
        <r>
          <rPr>
            <sz val="11"/>
            <rFont val="Calibri"/>
          </rPr>
          <t>The Google Android Pie must be configured to disable exceptions to the access control policy that prevents application processes from accessing all data stored by other application processes.</t>
        </r>
      </text>
    </comment>
    <comment ref="J13" authorId="0" shapeId="0" xr:uid="{00000000-0006-0000-0400-000006000000}">
      <text>
        <r>
          <rPr>
            <sz val="11"/>
            <rFont val="Calibri"/>
          </rPr>
          <t>The Google Android Pie must be configured to enforce an application installation policy by specifying one or more authorized application repositories, including [selection: DoD-approved commercial app repository, MDM server, mobile application store].</t>
        </r>
      </text>
    </comment>
    <comment ref="K13" authorId="0" shapeId="0" xr:uid="{00000000-0006-0000-0400-000008000000}">
      <text>
        <r>
          <rPr>
            <sz val="11"/>
            <rFont val="Calibri"/>
          </rPr>
          <t>The Google Android Pie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L13" authorId="0" shapeId="0" xr:uid="{00000000-0006-0000-0400-000009000000}">
      <text>
        <r>
          <rPr>
            <sz val="11"/>
            <rFont val="Calibri"/>
          </rPr>
          <t>The Google Android Pie must be configured to disable developer modes.</t>
        </r>
      </text>
    </comment>
    <comment ref="M13" authorId="0" shapeId="0" xr:uid="{00000000-0006-0000-0400-00000A000000}">
      <text>
        <r>
          <rPr>
            <sz val="11"/>
            <rFont val="Calibri"/>
          </rPr>
          <t>Google Android Pie work profile must be configured to disable automatic completion of work space Internet browser text input.</t>
        </r>
      </text>
    </comment>
    <comment ref="N13" authorId="0" shapeId="0" xr:uid="{00000000-0006-0000-0400-000007000000}">
      <text>
        <r>
          <rPr>
            <sz val="11"/>
            <rFont val="Calibri"/>
          </rPr>
          <t>Google Android Pie Work Profile must be configured to disable the autofill services.</t>
        </r>
      </text>
    </comment>
    <comment ref="J14" authorId="0" shapeId="0" xr:uid="{00000000-0006-0000-0400-00000B000000}">
      <text>
        <r>
          <rPr>
            <sz val="11"/>
            <rFont val="Calibri"/>
          </rPr>
          <t>The Google Android Pie must be configured to enforce an application installation policy by specifying one or more authorized application repositories, including [selection: DoD-approved commercial app repository, MDM server, mobile application store].</t>
        </r>
      </text>
    </comment>
    <comment ref="K14" authorId="0" shapeId="0" xr:uid="{00000000-0006-0000-0400-00000C000000}">
      <text>
        <r>
          <rPr>
            <sz val="11"/>
            <rFont val="Calibri"/>
          </rPr>
          <t>The Google Android Pie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J22" authorId="0" shapeId="0" xr:uid="{00000000-0006-0000-0400-00000D000000}">
      <text>
        <r>
          <rPr>
            <sz val="11"/>
            <rFont val="Calibri"/>
          </rPr>
          <t>The Google Android Pie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K22" authorId="0" shapeId="0" xr:uid="{00000000-0006-0000-0400-00000E000000}">
      <text>
        <r>
          <rPr>
            <sz val="11"/>
            <rFont val="Calibri"/>
          </rPr>
          <t>The Google Android Pie must be configured to disable Bluetooth or configured via User Based Enforcement (UBE) to allow Bluetooth for only HSP (Headset Profile), HFP (HandsFree Profile), or SPP (Serial Port Profile) capable devices.</t>
        </r>
      </text>
    </comment>
    <comment ref="L22" authorId="0" shapeId="0" xr:uid="{00000000-0006-0000-0400-00000F000000}">
      <text>
        <r>
          <rPr>
            <sz val="11"/>
            <rFont val="Calibri"/>
          </rPr>
          <t>The Google Android Pie must be configured to disable USB mass storage mode.</t>
        </r>
      </text>
    </comment>
    <comment ref="J26" authorId="0" shapeId="0" xr:uid="{00000000-0006-0000-0400-000010000000}">
      <text>
        <r>
          <rPr>
            <sz val="11"/>
            <rFont val="Calibri"/>
          </rPr>
          <t>Google Android Pie must have the DoD root and intermediate PKI certificates installed.</t>
        </r>
      </text>
    </comment>
    <comment ref="K26" authorId="0" shapeId="0" xr:uid="{00000000-0006-0000-0400-000011000000}">
      <text>
        <r>
          <rPr>
            <sz val="11"/>
            <rFont val="Calibri"/>
          </rPr>
          <t>Google Android Pie must allow only the administrator (MDM) to install/remove DoD root and intermediate PKI certificates.</t>
        </r>
      </text>
    </comment>
    <comment ref="J27" authorId="0" shapeId="0" xr:uid="{00000000-0006-0000-0400-000012000000}">
      <text>
        <r>
          <rPr>
            <sz val="11"/>
            <rFont val="Calibri"/>
          </rPr>
          <t>The Google Android Pie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K27" authorId="0" shapeId="0" xr:uid="{00000000-0006-0000-0400-000013000000}">
      <text>
        <r>
          <rPr>
            <sz val="11"/>
            <rFont val="Calibri"/>
          </rPr>
          <t>The Google Android Pie must be configured to disable Bluetooth or configured via User Based Enforcement (UBE) to allow Bluetooth for only HSP (Headset Profile), HFP (HandsFree Profile), or SPP (Serial Port Profile) capable devices.</t>
        </r>
      </text>
    </comment>
    <comment ref="J34" authorId="0" shapeId="0" xr:uid="{00000000-0006-0000-0400-000014000000}">
      <text>
        <r>
          <rPr>
            <sz val="11"/>
            <rFont val="Calibri"/>
          </rPr>
          <t>The Google Android Pie must be configured to enable a screen-lock policy that will lock the display after a period of inactivity.</t>
        </r>
      </text>
    </comment>
    <comment ref="K34" authorId="0" shapeId="0" xr:uid="{00000000-0006-0000-0400-000015000000}">
      <text>
        <r>
          <rPr>
            <sz val="11"/>
            <rFont val="Calibri"/>
          </rPr>
          <t>The Google Android Pie must be configured to lock the display after 15 minutes (or less) of inactivity.</t>
        </r>
      </text>
    </comment>
    <comment ref="L34" authorId="0" shapeId="0" xr:uid="{00000000-0006-0000-0400-000016000000}">
      <text>
        <r>
          <rPr>
            <sz val="11"/>
            <rFont val="Calibri"/>
          </rPr>
          <t>Google Android Pie must be configured to disable trust agents. Note: This requirement is not applicable (NA) for specific biometric authentication factors included in the products Common Criteria evaluation.</t>
        </r>
      </text>
    </comment>
    <comment ref="J37" authorId="0" shapeId="0" xr:uid="{00000000-0006-0000-0400-000017000000}">
      <text>
        <r>
          <rPr>
            <sz val="11"/>
            <rFont val="Calibri"/>
          </rPr>
          <t>The Google Android Pie must be configured to not display the following (work profile) notifications when the device is locked: [selection: - email notifications - calendar appointments - contact associated with phone call notification - text message notification - other application-based notifications - all notifications].</t>
        </r>
      </text>
    </comment>
    <comment ref="K37" authorId="0" shapeId="0" xr:uid="{00000000-0006-0000-0400-000018000000}">
      <text>
        <r>
          <rPr>
            <sz val="11"/>
            <rFont val="Calibri"/>
          </rPr>
          <t>The Google Android Pie Work Profile must be configured to prevent users from adding personal email accounts to the work email app.</t>
        </r>
      </text>
    </comment>
    <comment ref="L37" authorId="0" shapeId="0" xr:uid="{00000000-0006-0000-0400-000019000000}">
      <text>
        <r>
          <rPr>
            <sz val="11"/>
            <rFont val="Calibri"/>
          </rPr>
          <t>Google Android Pie work profile must be configured to enforce the system application disable list.</t>
        </r>
      </text>
    </comment>
    <comment ref="M37" authorId="0" shapeId="0" xr:uid="{00000000-0006-0000-0400-00001A000000}">
      <text>
        <r>
          <rPr>
            <sz val="11"/>
            <rFont val="Calibri"/>
          </rPr>
          <t>Google Android Pie must be provisioned as a fully managed device and configured to create a work profile.</t>
        </r>
      </text>
    </comment>
    <comment ref="J38" authorId="0" shapeId="0" xr:uid="{00000000-0006-0000-0400-00001B000000}">
      <text>
        <r>
          <rPr>
            <sz val="11"/>
            <rFont val="Calibri"/>
          </rPr>
          <t>The Google Android Pie must be configured to enforce a minimum password length of six characters.</t>
        </r>
      </text>
    </comment>
    <comment ref="K38" authorId="0" shapeId="0" xr:uid="{00000000-0006-0000-0400-00001C000000}">
      <text>
        <r>
          <rPr>
            <sz val="11"/>
            <rFont val="Calibri"/>
          </rPr>
          <t>The Google Android Pie must be configured to not allow passwords that include more than two repeating or sequential characters.</t>
        </r>
      </text>
    </comment>
    <comment ref="L38" authorId="0" shapeId="0" xr:uid="{00000000-0006-0000-0400-00001D000000}">
      <text>
        <r>
          <rPr>
            <sz val="11"/>
            <rFont val="Calibri"/>
          </rPr>
          <t>The Google Android Pie must be configured to display the DoD advisory warning message at start-up or each time the user unlocks the device.</t>
        </r>
      </text>
    </comment>
    <comment ref="J39" authorId="0" shapeId="0" xr:uid="{00000000-0006-0000-0400-00001E000000}">
      <text>
        <r>
          <rPr>
            <sz val="11"/>
            <rFont val="Calibri"/>
          </rPr>
          <t>The Google Android Pie must be configured to disable developer modes.</t>
        </r>
      </text>
    </comment>
    <comment ref="K39" authorId="0" shapeId="0" xr:uid="{00000000-0006-0000-0400-00001F000000}">
      <text>
        <r>
          <rPr>
            <sz val="11"/>
            <rFont val="Calibri"/>
          </rPr>
          <t>The Google Android Pie must be configured to disable exceptions to the access control policy that prevents application processes from accessing all data stored by other application processes.</t>
        </r>
      </text>
    </comment>
    <comment ref="L39" authorId="0" shapeId="0" xr:uid="{00000000-0006-0000-0400-000020000000}">
      <text>
        <r>
          <rPr>
            <sz val="11"/>
            <rFont val="Calibri"/>
          </rPr>
          <t>Google Android Pie must be configured to disallow configuration of date and time.</t>
        </r>
      </text>
    </comment>
    <comment ref="M39" authorId="0" shapeId="0" xr:uid="{00000000-0006-0000-0400-000021000000}">
      <text>
        <r>
          <rPr>
            <sz val="11"/>
            <rFont val="Calibri"/>
          </rPr>
          <t>Google Android Pie must configured to disallow outgoing beam.</t>
        </r>
      </text>
    </comment>
    <comment ref="J41" authorId="0" shapeId="0" xr:uid="{00000000-0006-0000-0400-000022000000}">
      <text>
        <r>
          <rPr>
            <sz val="11"/>
            <rFont val="Calibri"/>
          </rPr>
          <t>The Google Android Pie must be configured to enable a screen-lock policy that will lock the display after a period of inactivity.</t>
        </r>
      </text>
    </comment>
    <comment ref="K41" authorId="0" shapeId="0" xr:uid="{00000000-0006-0000-0400-000023000000}">
      <text>
        <r>
          <rPr>
            <sz val="11"/>
            <rFont val="Calibri"/>
          </rPr>
          <t>The Google Android Pie must be configured to lock the display after 15 minutes (or less) of inactivity.</t>
        </r>
      </text>
    </comment>
    <comment ref="L41" authorId="0" shapeId="0" xr:uid="{00000000-0006-0000-0400-000024000000}">
      <text>
        <r>
          <rPr>
            <sz val="11"/>
            <rFont val="Calibri"/>
          </rPr>
          <t>The Google Android Pie must be configured to not allow more than 10 consecutive failed authentication attempts.</t>
        </r>
      </text>
    </comment>
    <comment ref="J46" authorId="0" shapeId="0" xr:uid="{00000000-0006-0000-0400-000025000000}">
      <text>
        <r>
          <rPr>
            <sz val="11"/>
            <rFont val="Calibri"/>
          </rPr>
          <t>The Google Android Pie must be configured to enforce a minimum password length of six characters.</t>
        </r>
      </text>
    </comment>
    <comment ref="K46" authorId="0" shapeId="0" xr:uid="{00000000-0006-0000-0400-000026000000}">
      <text>
        <r>
          <rPr>
            <sz val="11"/>
            <rFont val="Calibri"/>
          </rPr>
          <t>The Google Android Pie must be configured to not allow passwords that include more than two repeating or sequential characters.</t>
        </r>
      </text>
    </comment>
    <comment ref="L46" authorId="0" shapeId="0" xr:uid="{00000000-0006-0000-0400-000027000000}">
      <text>
        <r>
          <rPr>
            <sz val="11"/>
            <rFont val="Calibri"/>
          </rPr>
          <t>The Google Android Pie must be configured to not allow more than 10 consecutive failed authentication attempts.</t>
        </r>
      </text>
    </comment>
    <comment ref="M46" authorId="0" shapeId="0" xr:uid="{00000000-0006-0000-0400-000028000000}">
      <text>
        <r>
          <rPr>
            <sz val="11"/>
            <rFont val="Calibri"/>
          </rPr>
          <t>The Google Android Pie must be configured to display the DoD advisory warning message at start-up or each time the user unlocks the device.</t>
        </r>
      </text>
    </comment>
    <comment ref="J48" authorId="0" shapeId="0" xr:uid="{00000000-0006-0000-0400-000029000000}">
      <text>
        <r>
          <rPr>
            <sz val="11"/>
            <rFont val="Calibri"/>
          </rPr>
          <t>The Google Android Pie must be configured to disable multi-user modes.</t>
        </r>
      </text>
    </comment>
    <comment ref="J54" authorId="0" shapeId="0" xr:uid="{00000000-0006-0000-0400-00002A000000}">
      <text>
        <r>
          <rPr>
            <sz val="11"/>
            <rFont val="Calibri"/>
          </rPr>
          <t>Google Android Pie must be configured to disable trust agents. Note: This requirement is not applicable (NA) for specific biometric authentication factors included in the products Common Criteria evaluation.</t>
        </r>
      </text>
    </comment>
    <comment ref="J59" authorId="0" shapeId="0" xr:uid="{00000000-0006-0000-0400-00002B000000}">
      <text>
        <r>
          <rPr>
            <sz val="11"/>
            <rFont val="Calibri"/>
          </rPr>
          <t>The Google Android Pie must be configured to disable multi-user modes.</t>
        </r>
      </text>
    </comment>
    <comment ref="J70" authorId="0" shapeId="0" xr:uid="{00000000-0006-0000-0400-00002C000000}">
      <text>
        <r>
          <rPr>
            <sz val="11"/>
            <rFont val="Calibri"/>
          </rPr>
          <t>The Google Android Pie must be configured to enable audit logging.</t>
        </r>
      </text>
    </comment>
    <comment ref="K70" authorId="0" shapeId="0" xr:uid="{00000000-0006-0000-0400-00002D000000}">
      <text>
        <r>
          <rPr>
            <sz val="11"/>
            <rFont val="Calibri"/>
          </rPr>
          <t>The Google Android Pie must be configured to generate audit records for the following auditable events: detected integrity violations.</t>
        </r>
      </text>
    </comment>
    <comment ref="J73" authorId="0" shapeId="0" xr:uid="{00000000-0006-0000-0400-00002E000000}">
      <text>
        <r>
          <rPr>
            <sz val="11"/>
            <rFont val="Calibri"/>
          </rPr>
          <t>The Google Android Pie must be configured to enable audit logging.</t>
        </r>
      </text>
    </comment>
    <comment ref="K73" authorId="0" shapeId="0" xr:uid="{00000000-0006-0000-0400-00002F000000}">
      <text>
        <r>
          <rPr>
            <sz val="11"/>
            <rFont val="Calibri"/>
          </rPr>
          <t>The Google Android Pie must be configured to generate audit records for the following auditable events: detected integrity violations.</t>
        </r>
      </text>
    </comment>
    <comment ref="J83" authorId="0" shapeId="0" xr:uid="{00000000-0006-0000-0400-000030000000}">
      <text>
        <r>
          <rPr>
            <sz val="11"/>
            <rFont val="Calibri"/>
          </rPr>
          <t>Google Android Pie work profile must be configured to disable automatic completion of work space Internet browser text input.</t>
        </r>
      </text>
    </comment>
    <comment ref="K83" authorId="0" shapeId="0" xr:uid="{00000000-0006-0000-0400-000031000000}">
      <text>
        <r>
          <rPr>
            <sz val="11"/>
            <rFont val="Calibri"/>
          </rPr>
          <t>Google Android Pie Work Profile must be configured to disable the autofill services.</t>
        </r>
      </text>
    </comment>
    <comment ref="J84" authorId="0" shapeId="0" xr:uid="{00000000-0006-0000-0400-000032000000}">
      <text>
        <r>
          <rPr>
            <sz val="11"/>
            <rFont val="Calibri"/>
          </rPr>
          <t>Google Android Pie work profile must be configured to disable automatic completion of work space Internet browser text input.</t>
        </r>
      </text>
    </comment>
    <comment ref="K84" authorId="0" shapeId="0" xr:uid="{00000000-0006-0000-0400-000033000000}">
      <text>
        <r>
          <rPr>
            <sz val="11"/>
            <rFont val="Calibri"/>
          </rPr>
          <t>Google Android Pie Work Profile must be configured to disable the autofill services.</t>
        </r>
      </text>
    </comment>
    <comment ref="J92" authorId="0" shapeId="0" xr:uid="{00000000-0006-0000-0400-000034000000}">
      <text>
        <r>
          <rPr>
            <sz val="11"/>
            <rFont val="Calibri"/>
          </rPr>
          <t>The Google Android Pie must be configured to disable USB mass storage mode.</t>
        </r>
      </text>
    </comment>
    <comment ref="J98" authorId="0" shapeId="0" xr:uid="{00000000-0006-0000-0400-000035000000}">
      <text>
        <r>
          <rPr>
            <sz val="11"/>
            <rFont val="Calibri"/>
          </rPr>
          <t>The Google Android Pie must be configured to not allow backup of [all applications, configuration data] to locally connected systems.</t>
        </r>
      </text>
    </comment>
    <comment ref="K98" authorId="0" shapeId="0" xr:uid="{00000000-0006-0000-0400-000036000000}">
      <text>
        <r>
          <rPr>
            <sz val="11"/>
            <rFont val="Calibri"/>
          </rPr>
          <t>The Google Android Pie must be configured to not allow backup of all applications and configuration data to remote systems.</t>
        </r>
      </text>
    </comment>
    <comment ref="J99" authorId="0" shapeId="0" xr:uid="{00000000-0006-0000-0400-000037000000}">
      <text>
        <r>
          <rPr>
            <sz val="11"/>
            <rFont val="Calibri"/>
          </rPr>
          <t>The Google Android Pie must be configured to not allow backup of [all applications, configuration data] to locally connected systems.</t>
        </r>
      </text>
    </comment>
    <comment ref="K99" authorId="0" shapeId="0" xr:uid="{00000000-0006-0000-0400-000038000000}">
      <text>
        <r>
          <rPr>
            <sz val="11"/>
            <rFont val="Calibri"/>
          </rPr>
          <t>The Google Android Pie must be configured to not allow backup of all applications and configuration data to remote systems.</t>
        </r>
      </text>
    </comment>
    <comment ref="J109" authorId="0" shapeId="0" xr:uid="{00000000-0006-0000-0400-000039000000}">
      <text>
        <r>
          <rPr>
            <sz val="11"/>
            <rFont val="Calibri"/>
          </rPr>
          <t>Google Android Pie must be configured to enforce that Wi-Fi Sharing is disabled.</t>
        </r>
      </text>
    </comment>
    <comment ref="J110" authorId="0" shapeId="0" xr:uid="{00000000-0006-0000-0400-00003A000000}">
      <text>
        <r>
          <rPr>
            <sz val="11"/>
            <rFont val="Calibri"/>
          </rPr>
          <t>Google Android Pie must be configured to enforce that Wi-Fi Sharing is disabled.</t>
        </r>
      </text>
    </comment>
    <comment ref="K110" authorId="0" shapeId="0" xr:uid="{00000000-0006-0000-0400-00003B000000}">
      <text>
        <r>
          <rPr>
            <sz val="11"/>
            <rFont val="Calibri"/>
          </rPr>
          <t>Google Android Pie must configured to disallow outgoing beam.</t>
        </r>
      </text>
    </comment>
    <comment ref="J117" authorId="0" shapeId="0" xr:uid="{00000000-0006-0000-0400-00003C000000}">
      <text>
        <r>
          <rPr>
            <sz val="11"/>
            <rFont val="Calibri"/>
          </rPr>
          <t>Google Android Pie must have the DoD root and intermediate PKI certificates installed.</t>
        </r>
      </text>
    </comment>
    <comment ref="K117" authorId="0" shapeId="0" xr:uid="{00000000-0006-0000-0400-00003D000000}">
      <text>
        <r>
          <rPr>
            <sz val="11"/>
            <rFont val="Calibri"/>
          </rPr>
          <t>Google Android Pie must allow only the administrator (MDM) to install/remove DoD root and intermediate PKI certificates.</t>
        </r>
      </text>
    </comment>
  </commentList>
</comments>
</file>

<file path=xl/sharedStrings.xml><?xml version="1.0" encoding="utf-8"?>
<sst xmlns="http://schemas.openxmlformats.org/spreadsheetml/2006/main" count="2185" uniqueCount="1109">
  <si>
    <t>Id</t>
  </si>
  <si>
    <t>Title</t>
  </si>
  <si>
    <t>Severity</t>
  </si>
  <si>
    <t>MoSCoW</t>
  </si>
  <si>
    <t>OpsImpact</t>
  </si>
  <si>
    <t>Phase</t>
  </si>
  <si>
    <t>ImplStatus</t>
  </si>
  <si>
    <t>Notes</t>
  </si>
  <si>
    <t>Remediation</t>
  </si>
  <si>
    <t>Description</t>
  </si>
  <si>
    <t>Audit</t>
  </si>
  <si>
    <t>Status</t>
  </si>
  <si>
    <t>LogID</t>
  </si>
  <si>
    <t>V-97305</t>
  </si>
  <si>
    <r>
      <rPr>
        <sz val="11"/>
        <rFont val="Calibri"/>
      </rPr>
      <t>The Google Android Pie must be configured to enforce a minimum password length of six characters.</t>
    </r>
  </si>
  <si>
    <t>CAT II (Medium)</t>
  </si>
  <si>
    <t>Unassigned</t>
  </si>
  <si>
    <t>Unassessed</t>
  </si>
  <si>
    <t>Pending</t>
  </si>
  <si>
    <t/>
  </si>
  <si>
    <r>
      <rPr>
        <sz val="11"/>
        <color rgb="FF000000"/>
        <rFont val="Calibri"/>
      </rPr>
      <t>Configure the Google Android device to enforce a minimum password length of six characters.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Enter in the number of characters as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</si>
  <si>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</si>
  <si>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Google Android device configuration settings to determine if the mobile device is enforcing a minimum password length of six characters.</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Ensure the minimum password length is set to "6" characters</t>
    </r>
    <r>
      <rPr>
        <sz val="11"/>
        <color rgb="FF000000"/>
        <rFont val="Calibri"/>
      </rPr>
      <t xml:space="preserve">
</t>
    </r>
    <r>
      <rPr>
        <sz val="11"/>
        <color rgb="FF000000"/>
        <rFont val="Calibri"/>
      </rPr>
      <t>On the Android Pie device, do the following:</t>
    </r>
    <r>
      <rPr>
        <sz val="11"/>
        <color rgb="FF000000"/>
        <rFont val="Calibri"/>
      </rPr>
      <t xml:space="preserve">
</t>
    </r>
    <r>
      <rPr>
        <sz val="11"/>
        <color rgb="FF000000"/>
        <rFont val="Calibri"/>
      </rPr>
      <t>1. Open Settings &gt; Security &amp; location &gt;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on "Password"</t>
    </r>
    <r>
      <rPr>
        <sz val="11"/>
        <color rgb="FF000000"/>
        <rFont val="Calibri"/>
      </rPr>
      <t xml:space="preserve">
</t>
    </r>
    <r>
      <rPr>
        <sz val="11"/>
        <color rgb="FF000000"/>
        <rFont val="Calibri"/>
      </rPr>
      <t>4. Verify Password length listed is at least 6</t>
    </r>
    <r>
      <rPr>
        <sz val="11"/>
        <color rgb="FF000000"/>
        <rFont val="Calibri"/>
      </rPr>
      <t xml:space="preserve">
</t>
    </r>
    <r>
      <rPr>
        <sz val="11"/>
        <color rgb="FF000000"/>
        <rFont val="Calibri"/>
      </rPr>
      <t>If the device password length is not set to six characters or more on MDM console or on the Android Pie device, this is a finding.</t>
    </r>
  </si>
  <si>
    <t>V-97307</t>
  </si>
  <si>
    <r>
      <rPr>
        <sz val="11"/>
        <rFont val="Calibri"/>
      </rPr>
      <t>The Google Android Pie must be configured to not allow passwords that include more than two repeating or sequential characters.</t>
    </r>
  </si>
  <si>
    <r>
      <rPr>
        <sz val="11"/>
        <color rgb="FF000000"/>
        <rFont val="Calibri"/>
      </rPr>
      <t>Configure the Google Android device to prevent passwords from containing more than two repeating or sequential characters.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password quality to "Numeric (Complex)"</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</si>
  <si>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FMT_SMF_EXT.1.1 #1b</t>
    </r>
  </si>
  <si>
    <r>
      <rPr>
        <sz val="11"/>
        <color rgb="FF000000"/>
        <rFont val="Calibri"/>
      </rPr>
      <t xml:space="preserve">Review Google Android device configuration settings to determine if the mobile device is prohibiting passwords with more than two repeating or sequential characters.  </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Ensure the password quality is set to "Numeric (Complex)"</t>
    </r>
    <r>
      <rPr>
        <sz val="11"/>
        <color rgb="FF000000"/>
        <rFont val="Calibri"/>
      </rPr>
      <t xml:space="preserve">
</t>
    </r>
    <r>
      <rPr>
        <sz val="11"/>
        <color rgb="FF000000"/>
        <rFont val="Calibri"/>
      </rPr>
      <t>On the Android Pie device, do the following:</t>
    </r>
    <r>
      <rPr>
        <sz val="11"/>
        <color rgb="FF000000"/>
        <rFont val="Calibri"/>
      </rPr>
      <t xml:space="preserve">
</t>
    </r>
    <r>
      <rPr>
        <sz val="11"/>
        <color rgb="FF000000"/>
        <rFont val="Calibri"/>
      </rPr>
      <t>1.  Open Settings &gt;&gt; Security &amp; location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on "Password"</t>
    </r>
    <r>
      <rPr>
        <sz val="11"/>
        <color rgb="FF000000"/>
        <rFont val="Calibri"/>
      </rPr>
      <t xml:space="preserve">
</t>
    </r>
    <r>
      <rPr>
        <sz val="11"/>
        <color rgb="FF000000"/>
        <rFont val="Calibri"/>
      </rPr>
      <t>4.  Verify Password complexity requirements are listed: Ascending, descending, or repeated sequence of digits isn't allowed</t>
    </r>
    <r>
      <rPr>
        <sz val="11"/>
        <color rgb="FF000000"/>
        <rFont val="Calibri"/>
      </rPr>
      <t xml:space="preserve">
</t>
    </r>
    <r>
      <rPr>
        <sz val="11"/>
        <color rgb="FF000000"/>
        <rFont val="Calibri"/>
      </rPr>
      <t>If the MDM console device policy is set to a password with more than two repeating or sequential characters or, on the Android Pie device, the device policy is set to a password with more than two repeating or sequential characters, this is a finding.</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</si>
  <si>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t>V-97309</t>
  </si>
  <si>
    <r>
      <rPr>
        <sz val="11"/>
        <rFont val="Calibri"/>
      </rPr>
      <t>The Google Android Pie must be configured to enable a screen-lock policy that will lock the display after a period of inactivity.</t>
    </r>
  </si>
  <si>
    <r>
      <rPr>
        <sz val="11"/>
        <color rgb="FF000000"/>
        <rFont val="Calibri"/>
      </rPr>
      <t>Configure the Google Android device to enable a screen-lock policy that will lock the display after a period of inactivity.</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"Device Lock Timeout" to any number desired. Units are in Minutes.</t>
    </r>
  </si>
  <si>
    <r>
      <rPr>
        <sz val="11"/>
        <color rgb="FF000000"/>
        <rFont val="Calibri"/>
      </rPr>
      <t>The screen-lock timeout helps protect the device from unauthorized access. Devices without a screen-lock timeout provide an opportunity for adversaries who gain physical access to the mobile device through loss, theft, etc. Such devices are much more likely to be in an unlocked state when acquired by an adversary, thus granting immediate access to the data on the mobile device and possibly access to DoD networks.</t>
    </r>
    <r>
      <rPr>
        <sz val="11"/>
        <color rgb="FF000000"/>
        <rFont val="Calibri"/>
      </rPr>
      <t xml:space="preserve">
</t>
    </r>
    <r>
      <rPr>
        <sz val="11"/>
        <color rgb="FF000000"/>
        <rFont val="Calibri"/>
      </rPr>
      <t>SFR ID: FMT_SMF_EXT.1.1 #2a</t>
    </r>
  </si>
  <si>
    <r>
      <rPr>
        <sz val="11"/>
        <color rgb="FF000000"/>
        <rFont val="Calibri"/>
      </rPr>
      <t>Review Google Android device configuration settings to determine if the mobile device is enforcing a screen-lock policy that will lock the display after a period of inactivity.</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Ensure "Device Lock Timeout" is set to any number desired. Units are in Minutes.</t>
    </r>
    <r>
      <rPr>
        <sz val="11"/>
        <color rgb="FF000000"/>
        <rFont val="Calibri"/>
      </rPr>
      <t xml:space="preserve">
</t>
    </r>
    <r>
      <rPr>
        <sz val="11"/>
        <color rgb="FF000000"/>
        <rFont val="Calibri"/>
      </rPr>
      <t>On the Android Pie device, do the following:</t>
    </r>
    <r>
      <rPr>
        <sz val="11"/>
        <color rgb="FF000000"/>
        <rFont val="Calibri"/>
      </rPr>
      <t xml:space="preserve">
</t>
    </r>
    <r>
      <rPr>
        <sz val="11"/>
        <color rgb="FF000000"/>
        <rFont val="Calibri"/>
      </rPr>
      <t xml:space="preserve">1. Open settings &gt;&gt; Security &amp; location </t>
    </r>
    <r>
      <rPr>
        <sz val="11"/>
        <color rgb="FF000000"/>
        <rFont val="Calibri"/>
      </rPr>
      <t xml:space="preserve">
</t>
    </r>
    <r>
      <rPr>
        <sz val="11"/>
        <color rgb="FF000000"/>
        <rFont val="Calibri"/>
      </rPr>
      <t>2. Click the "gear" icon next to "Screen lock"</t>
    </r>
    <r>
      <rPr>
        <sz val="11"/>
        <color rgb="FF000000"/>
        <rFont val="Calibri"/>
      </rPr>
      <t xml:space="preserve">
</t>
    </r>
    <r>
      <rPr>
        <sz val="11"/>
        <color rgb="FF000000"/>
        <rFont val="Calibri"/>
      </rPr>
      <t>3. Ensure "Automatically lock" is set at a required time</t>
    </r>
    <r>
      <rPr>
        <sz val="11"/>
        <color rgb="FF000000"/>
        <rFont val="Calibri"/>
      </rPr>
      <t xml:space="preserve">
</t>
    </r>
    <r>
      <rPr>
        <sz val="11"/>
        <color rgb="FF000000"/>
        <rFont val="Calibri"/>
      </rPr>
      <t>If the MDM console device policy is not set to enable a screen-lock policy that will lock the display after a period of inactivity or on the Android Pie device, the device policy is not set to enable a screen-lock policy that will lock the display after a period of inactivity, this is a finding.</t>
    </r>
  </si>
  <si>
    <t>V-97311</t>
  </si>
  <si>
    <r>
      <rPr>
        <sz val="11"/>
        <rFont val="Calibri"/>
      </rPr>
      <t>The Google Android Pie must be configured to lock the display after 15 minutes (or less) of inactivity.</t>
    </r>
  </si>
  <si>
    <r>
      <rPr>
        <sz val="11"/>
        <color rgb="FF000000"/>
        <rFont val="Calibri"/>
      </rPr>
      <t>Configure the Google Android device to lock the device display after 15 minutes (or less) of inactivity.</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"Device Lock Timeout" to any number between 1 and 15.</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</si>
  <si>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</si>
  <si>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Google Android device configuration settings to determine if the mobile device has the screen lock timeout set to 15 minutes or less.</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passcode requirements</t>
    </r>
    <r>
      <rPr>
        <sz val="11"/>
        <color rgb="FF000000"/>
        <rFont val="Calibri"/>
      </rPr>
      <t xml:space="preserve">
</t>
    </r>
    <r>
      <rPr>
        <sz val="11"/>
        <color rgb="FF000000"/>
        <rFont val="Calibri"/>
      </rPr>
      <t>2. Open device passcode section</t>
    </r>
    <r>
      <rPr>
        <sz val="11"/>
        <color rgb="FF000000"/>
        <rFont val="Calibri"/>
      </rPr>
      <t xml:space="preserve">
</t>
    </r>
    <r>
      <rPr>
        <sz val="11"/>
        <color rgb="FF000000"/>
        <rFont val="Calibri"/>
      </rPr>
      <t>3. Ensure "Device Lock Timeout" to any number between 1 and 15</t>
    </r>
    <r>
      <rPr>
        <sz val="11"/>
        <color rgb="FF000000"/>
        <rFont val="Calibri"/>
      </rPr>
      <t xml:space="preserve">
</t>
    </r>
    <r>
      <rPr>
        <sz val="11"/>
        <color rgb="FF000000"/>
        <rFont val="Calibri"/>
      </rPr>
      <t>On the Android Pie device, do the following:</t>
    </r>
    <r>
      <rPr>
        <sz val="11"/>
        <color rgb="FF000000"/>
        <rFont val="Calibri"/>
      </rPr>
      <t xml:space="preserve">
</t>
    </r>
    <r>
      <rPr>
        <sz val="11"/>
        <color rgb="FF000000"/>
        <rFont val="Calibri"/>
      </rPr>
      <t xml:space="preserve">1. Open settings &gt;&gt; Security &amp; location </t>
    </r>
    <r>
      <rPr>
        <sz val="11"/>
        <color rgb="FF000000"/>
        <rFont val="Calibri"/>
      </rPr>
      <t xml:space="preserve">
</t>
    </r>
    <r>
      <rPr>
        <sz val="11"/>
        <color rgb="FF000000"/>
        <rFont val="Calibri"/>
      </rPr>
      <t>2. Click the "gear" icon next to "Screen lock"</t>
    </r>
    <r>
      <rPr>
        <sz val="11"/>
        <color rgb="FF000000"/>
        <rFont val="Calibri"/>
      </rPr>
      <t xml:space="preserve">
</t>
    </r>
    <r>
      <rPr>
        <sz val="11"/>
        <color rgb="FF000000"/>
        <rFont val="Calibri"/>
      </rPr>
      <t>3. Ensure "Automatically lock" is set to between 0 and 15 minutes</t>
    </r>
    <r>
      <rPr>
        <sz val="11"/>
        <color rgb="FF000000"/>
        <rFont val="Calibri"/>
      </rPr>
      <t xml:space="preserve">
</t>
    </r>
    <r>
      <rPr>
        <sz val="11"/>
        <color rgb="FF000000"/>
        <rFont val="Calibri"/>
      </rPr>
      <t>If the MDM console device policy is not set to 15 minutes or less for the screen lock timeout or on the Android Pie device, the device policy is not set to 15 minutes or less for the screen lock timeout, this is a finding.</t>
    </r>
  </si>
  <si>
    <t>V-97313</t>
  </si>
  <si>
    <r>
      <rPr>
        <sz val="11"/>
        <rFont val="Calibri"/>
      </rPr>
      <t>The Google Android Pie must be configured to not allow more than 10 consecutive failed authentication attempts.</t>
    </r>
  </si>
  <si>
    <t>CAT III (Low)</t>
  </si>
  <si>
    <r>
      <rPr>
        <sz val="11"/>
        <color rgb="FF000000"/>
        <rFont val="Calibri"/>
      </rPr>
      <t>Configure the Google Android device to allow only 10 or fewer consecutive failed authentication attempts.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"Maximum Number of Failed Attempts" to a number between 1 and 10.</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</si>
  <si>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</si>
  <si>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 xml:space="preserve">Review Google Android device configuration settings to determine if the mobile device has the maximum number of consecutive failed authentication attempts set at 10 or fewer. </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Review the policy configuration that was pushed down to the device and ensure the "Maximum Number of Failed Attempts" is set between 1 and 10.</t>
    </r>
    <r>
      <rPr>
        <sz val="11"/>
        <color rgb="FF000000"/>
        <rFont val="Calibri"/>
      </rPr>
      <t xml:space="preserve">
</t>
    </r>
    <r>
      <rPr>
        <sz val="11"/>
        <color rgb="FF000000"/>
        <rFont val="Calibri"/>
      </rPr>
      <t>On the Android Pie device, do the following:</t>
    </r>
    <r>
      <rPr>
        <sz val="11"/>
        <color rgb="FF000000"/>
        <rFont val="Calibri"/>
      </rPr>
      <t xml:space="preserve">
</t>
    </r>
    <r>
      <rPr>
        <sz val="11"/>
        <color rgb="FF000000"/>
        <rFont val="Calibri"/>
      </rPr>
      <t xml:space="preserve">1. Open Setting &gt;&gt; Security &amp; location &gt;&gt; Managed device info </t>
    </r>
    <r>
      <rPr>
        <sz val="11"/>
        <color rgb="FF000000"/>
        <rFont val="Calibri"/>
      </rPr>
      <t xml:space="preserve">
</t>
    </r>
    <r>
      <rPr>
        <sz val="11"/>
        <color rgb="FF000000"/>
        <rFont val="Calibri"/>
      </rPr>
      <t>2. Verify "Failed password attempts before deleting all device data" is set to 10 or fewer attempts .</t>
    </r>
    <r>
      <rPr>
        <sz val="11"/>
        <color rgb="FF000000"/>
        <rFont val="Calibri"/>
      </rPr>
      <t xml:space="preserve">
</t>
    </r>
    <r>
      <rPr>
        <sz val="11"/>
        <color rgb="FF000000"/>
        <rFont val="Calibri"/>
      </rPr>
      <t>If the MDM console device policy is not set to the maximum number of consecutive failed authentication attempts at 10 or fewer or on the Android Pie device, the device policy is not set to the maximum number of consecutive failed authentication attempts at 10 or fewer, this is a finding.</t>
    </r>
  </si>
  <si>
    <t>V-97315</t>
  </si>
  <si>
    <r>
      <rPr>
        <sz val="11"/>
        <rFont val="Calibri"/>
      </rPr>
      <t>The Google Android Pie must be configured to enforce an application installation policy by specifying one or more authorized application repositories, including [selection: DoD-approved commercial app repository, MDM server, mobile application store].</t>
    </r>
  </si>
  <si>
    <r>
      <rPr>
        <sz val="11"/>
        <color rgb="FF000000"/>
        <rFont val="Calibri"/>
      </rPr>
      <t>Configure the Google Android device to disable unauthorized application repositories.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Open Restrictions Section.</t>
    </r>
    <r>
      <rPr>
        <sz val="11"/>
        <color rgb="FF000000"/>
        <rFont val="Calibri"/>
      </rPr>
      <t xml:space="preserve">
</t>
    </r>
    <r>
      <rPr>
        <sz val="11"/>
        <color rgb="FF000000"/>
        <rFont val="Calibri"/>
      </rPr>
      <t>3. Set Allow "Google Play" (Uses only Managed Google Play).</t>
    </r>
    <r>
      <rPr>
        <sz val="11"/>
        <color rgb="FF000000"/>
        <rFont val="Calibri"/>
      </rPr>
      <t xml:space="preserve">
</t>
    </r>
    <r>
      <rPr>
        <sz val="11"/>
        <color rgb="FF000000"/>
        <rFont val="Calibri"/>
      </rPr>
      <t>4. Set Disallow "Install unknown sources".</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</si>
  <si>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</si>
  <si>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Google Android device configuration settings to determine if the mobile device has only approved application repositories (DoD-approved commercial app repository, MDM server, and/or mobile application store).</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Open Restrictions Section.</t>
    </r>
    <r>
      <rPr>
        <sz val="11"/>
        <color rgb="FF000000"/>
        <rFont val="Calibri"/>
      </rPr>
      <t xml:space="preserve">
</t>
    </r>
    <r>
      <rPr>
        <sz val="11"/>
        <color rgb="FF000000"/>
        <rFont val="Calibri"/>
      </rPr>
      <t>3. Set Allow "Google Play" (Uses only Managed Google Play).</t>
    </r>
    <r>
      <rPr>
        <sz val="11"/>
        <color rgb="FF000000"/>
        <rFont val="Calibri"/>
      </rPr>
      <t xml:space="preserve">
</t>
    </r>
    <r>
      <rPr>
        <sz val="11"/>
        <color rgb="FF000000"/>
        <rFont val="Calibri"/>
      </rPr>
      <t>4. Ensure that Disallow is set for "Install unknown sources".</t>
    </r>
    <r>
      <rPr>
        <sz val="11"/>
        <color rgb="FF000000"/>
        <rFont val="Calibri"/>
      </rPr>
      <t xml:space="preserve">
</t>
    </r>
    <r>
      <rPr>
        <sz val="11"/>
        <color rgb="FF000000"/>
        <rFont val="Calibri"/>
      </rPr>
      <t>On the Google device, do the following:</t>
    </r>
    <r>
      <rPr>
        <sz val="11"/>
        <color rgb="FF000000"/>
        <rFont val="Calibri"/>
      </rPr>
      <t xml:space="preserve">
</t>
    </r>
    <r>
      <rPr>
        <sz val="11"/>
        <color rgb="FF000000"/>
        <rFont val="Calibri"/>
      </rPr>
      <t>1. Open Settings &gt;&gt; Apps and notifications &gt;&gt; Advanced &gt;&gt; Special app access</t>
    </r>
    <r>
      <rPr>
        <sz val="11"/>
        <color rgb="FF000000"/>
        <rFont val="Calibri"/>
      </rPr>
      <t xml:space="preserve">
</t>
    </r>
    <r>
      <rPr>
        <sz val="11"/>
        <color rgb="FF000000"/>
        <rFont val="Calibri"/>
      </rPr>
      <t>2. Open Install unknown apps .</t>
    </r>
    <r>
      <rPr>
        <sz val="11"/>
        <color rgb="FF000000"/>
        <rFont val="Calibri"/>
      </rPr>
      <t xml:space="preserve">
</t>
    </r>
    <r>
      <rPr>
        <sz val="11"/>
        <color rgb="FF000000"/>
        <rFont val="Calibri"/>
      </rPr>
      <t>3. Ensure the list of apps is blank or if an app is on the list, "Disabled by admin" is listed under the app name.</t>
    </r>
    <r>
      <rPr>
        <sz val="11"/>
        <color rgb="FF000000"/>
        <rFont val="Calibri"/>
      </rPr>
      <t xml:space="preserve">
</t>
    </r>
    <r>
      <rPr>
        <sz val="11"/>
        <color rgb="FF000000"/>
        <rFont val="Calibri"/>
      </rPr>
      <t>If the MDM console device policy is not set to allow connections to only approved application repositories or on the Android Pie device, the device policy is not set to allow connections to only approved application repositories, this is a finding.</t>
    </r>
  </si>
  <si>
    <t>V-97317</t>
  </si>
  <si>
    <r>
      <rPr>
        <sz val="11"/>
        <rFont val="Calibri"/>
      </rPr>
      <t>The Google Android Pie must be configured to enforce an application installation policy by specifying an application whitelist that restricts applications by the following characteristics: [selection: list of digital signatures, cryptographic hash values, names, application version].</t>
    </r>
  </si>
  <si>
    <r>
      <rPr>
        <sz val="11"/>
        <color rgb="FF000000"/>
        <rFont val="Calibri"/>
      </rPr>
      <t>Configure the Google Android device to use an application whitelist.</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Select apps to be available (only approved apps).</t>
    </r>
    <r>
      <rPr>
        <sz val="11"/>
        <color rgb="FF000000"/>
        <rFont val="Calibri"/>
      </rPr>
      <t xml:space="preserve">
</t>
    </r>
    <r>
      <rPr>
        <sz val="11"/>
        <color rgb="FF000000"/>
        <rFont val="Calibri"/>
      </rPr>
      <t>3. Push updated policy to the device.</t>
    </r>
    <r>
      <rPr>
        <sz val="11"/>
        <color rgb="FF000000"/>
        <rFont val="Calibri"/>
      </rPr>
      <t xml:space="preserve">
</t>
    </r>
    <r>
      <rPr>
        <sz val="11"/>
        <color rgb="FF000000"/>
        <rFont val="Calibri"/>
      </rPr>
      <t>NOTE: Managed Google Play is always a Whitelisted App Store.</t>
    </r>
  </si>
  <si>
    <r>
      <rPr>
        <sz val="11"/>
        <color rgb="FF000000"/>
        <rFont val="Calibri"/>
      </rPr>
      <t xml:space="preserve">The application whitelist,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whitelist prevents the execution of any applications (e.g., unauthorized, malicious) that are not part of the whitelist. Failure to configure an application whitelist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whitelist,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</si>
  <si>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Google Android device configuration settings to determine if the mobile device has an application whitelist configured. Verify all applications listed on the whitelist have been approved by the Approving Official (AO).</t>
    </r>
    <r>
      <rPr>
        <sz val="11"/>
        <color rgb="FF000000"/>
        <rFont val="Calibri"/>
      </rPr>
      <t xml:space="preserve">
</t>
    </r>
    <r>
      <rPr>
        <sz val="11"/>
        <color rgb="FF000000"/>
        <rFont val="Calibri"/>
      </rPr>
      <t>This validation procedure is performed only on the MDM Administration Console.</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Verify all selected apps are AO approved.</t>
    </r>
    <r>
      <rPr>
        <sz val="11"/>
        <color rgb="FF000000"/>
        <rFont val="Calibri"/>
      </rPr>
      <t xml:space="preserve">
</t>
    </r>
    <r>
      <rPr>
        <sz val="11"/>
        <color rgb="FF000000"/>
        <rFont val="Calibri"/>
      </rPr>
      <t>NOTE: Managed Google Play is always a Whitelisted App Store.</t>
    </r>
    <r>
      <rPr>
        <sz val="11"/>
        <color rgb="FF000000"/>
        <rFont val="Calibri"/>
      </rPr>
      <t xml:space="preserve">
</t>
    </r>
    <r>
      <rPr>
        <sz val="11"/>
        <color rgb="FF000000"/>
        <rFont val="Calibri"/>
      </rPr>
      <t>If on the MDM console the list of selected Managed Google Play apps included non-approved apps, this is a finding.</t>
    </r>
    <r>
      <rPr>
        <sz val="11"/>
        <color rgb="FF000000"/>
        <rFont val="Calibri"/>
      </rPr>
      <t xml:space="preserve">
</t>
    </r>
    <r>
      <rPr>
        <sz val="11"/>
        <color rgb="FF000000"/>
        <rFont val="Calibri"/>
      </rPr>
      <t>(Note: The application whitelist will include approved core applications (included in the OS by the OS vendor) and pre-installed applications (provided by the MD vendor and wireless carrier), or the MD must provide an alternate method of restricting user access/execution to core and pre-installed applications.) For Google Android, there are no pre-installed applications.</t>
    </r>
  </si>
  <si>
    <t>V-97319</t>
  </si>
  <si>
    <r>
      <rPr>
        <sz val="11"/>
        <rFont val="Calibri"/>
      </rPr>
      <t>The Google Android Pie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</si>
  <si>
    <r>
      <rPr>
        <sz val="11"/>
        <color rgb="FF000000"/>
        <rFont val="Calibri"/>
      </rPr>
      <t>Configure the Google Android device application whitelist to exclude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Before selecting an app, review the app details and privacy policy to ensure the app does not include prohibited characteristics.</t>
    </r>
  </si>
  <si>
    <r>
      <rPr>
        <sz val="11"/>
        <color rgb="FF000000"/>
        <rFont val="Calibri"/>
      </rPr>
      <t>Requiring all authorized applications to be in an application whitelist prevents the execution of any applications (e.g., unauthorized, malicious) that are not part of the whitelist. Failure to configure an application whitelist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whitelist,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</si>
  <si>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Review Google Android device configuration settings to determine if the mobile device has an application whitelist configured and that the application whitelist does not include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This validation procedure is performed only on the MDM Administration Console.</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Review the details and privacy policy of each selected app to ensure the app does not include prohibited characteristics.</t>
    </r>
    <r>
      <rPr>
        <sz val="11"/>
        <color rgb="FF000000"/>
        <rFont val="Calibri"/>
      </rPr>
      <t xml:space="preserve">
</t>
    </r>
    <r>
      <rPr>
        <sz val="11"/>
        <color rgb="FF000000"/>
        <rFont val="Calibri"/>
      </rPr>
      <t>If the MDM console device policy includes applications with unauthorized characteristics, this is a finding.</t>
    </r>
  </si>
  <si>
    <t>V-97321</t>
  </si>
  <si>
    <r>
      <rPr>
        <sz val="11"/>
        <rFont val="Calibri"/>
      </rPr>
      <t>The Google Android Pie must be configured to disable Bluetooth or configured via User Based Enforcement (UBE) to allow Bluetooth for only HSP (Headset Profile), HFP (HandsFree Profile), or SPP (Serial Port Profile) capable devices.</t>
    </r>
  </si>
  <si>
    <r>
      <rPr>
        <sz val="11"/>
        <color rgb="FF000000"/>
        <rFont val="Calibri"/>
      </rPr>
      <t>Configure the Google Android device to disable Bluetooth or if the AO has approved the use of Bluetooth (for example, for car handsfree use), train the user to connect to only authorized Bluetooth devices using only HSP, HFP, or SPP Bluetooth capable devices (User Based Enforcement (UBE)).</t>
    </r>
    <r>
      <rPr>
        <sz val="11"/>
        <color rgb="FF000000"/>
        <rFont val="Calibri"/>
      </rPr>
      <t xml:space="preserve">
</t>
    </r>
    <r>
      <rPr>
        <sz val="11"/>
        <color rgb="FF000000"/>
        <rFont val="Calibri"/>
      </rPr>
      <t>To disable Bluetooth use the following procedure:</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The user training requirement is satisfied in requirement GOOG-09-008700.</t>
    </r>
  </si>
  <si>
    <r>
      <rPr>
        <sz val="11"/>
        <color rgb="FF000000"/>
        <rFont val="Calibri"/>
      </rPr>
      <t>Some Bluetooth profiles provide the capability for remote transfer of sensitive DoD data without encryption or otherwise do not meet DoD IT security policies and therefore should be disabled.</t>
    </r>
    <r>
      <rPr>
        <sz val="11"/>
        <color rgb="FF000000"/>
        <rFont val="Calibri"/>
      </rPr>
      <t xml:space="preserve">
</t>
    </r>
    <r>
      <rPr>
        <sz val="11"/>
        <color rgb="FF000000"/>
        <rFont val="Calibri"/>
      </rPr>
      <t>SFR ID: FMT_SMF_EXT.1.1 #18h</t>
    </r>
  </si>
  <si>
    <r>
      <rPr>
        <sz val="11"/>
        <color rgb="FF000000"/>
        <rFont val="Calibri"/>
      </rPr>
      <t>Determine if the AO has approved the use of Bluetooth at the site.</t>
    </r>
    <r>
      <rPr>
        <sz val="11"/>
        <color rgb="FF000000"/>
        <rFont val="Calibri"/>
      </rPr>
      <t xml:space="preserve">
</t>
    </r>
    <r>
      <rPr>
        <sz val="11"/>
        <color rgb="FF000000"/>
        <rFont val="Calibri"/>
      </rPr>
      <t>If the AO has not approved the use of Bluetooth, verify Bluetooth has been disabled:</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Ensure "Disallow Bluetooth" is set.</t>
    </r>
    <r>
      <rPr>
        <sz val="11"/>
        <color rgb="FF000000"/>
        <rFont val="Calibri"/>
      </rPr>
      <t xml:space="preserve">
</t>
    </r>
    <r>
      <rPr>
        <sz val="11"/>
        <color rgb="FF000000"/>
        <rFont val="Calibri"/>
      </rPr>
      <t>On the Android Pie device, do the following:</t>
    </r>
    <r>
      <rPr>
        <sz val="11"/>
        <color rgb="FF000000"/>
        <rFont val="Calibri"/>
      </rPr>
      <t xml:space="preserve">
</t>
    </r>
    <r>
      <rPr>
        <sz val="11"/>
        <color rgb="FF000000"/>
        <rFont val="Calibri"/>
      </rPr>
      <t>1. Go to Settings &gt;&gt; Connected Devices &gt;&gt; Connection Preferences &gt;&gt; Bluetooth</t>
    </r>
    <r>
      <rPr>
        <sz val="11"/>
        <color rgb="FF000000"/>
        <rFont val="Calibri"/>
      </rPr>
      <t xml:space="preserve">
</t>
    </r>
    <r>
      <rPr>
        <sz val="11"/>
        <color rgb="FF000000"/>
        <rFont val="Calibri"/>
      </rPr>
      <t>2. Ensure that it's set to Off and you cannot toggle it to On.</t>
    </r>
    <r>
      <rPr>
        <sz val="11"/>
        <color rgb="FF000000"/>
        <rFont val="Calibri"/>
      </rPr>
      <t xml:space="preserve">
</t>
    </r>
    <r>
      <rPr>
        <sz val="11"/>
        <color rgb="FF000000"/>
        <rFont val="Calibri"/>
      </rPr>
      <t>If the AO has approved the use of Bluetooth, on the Google Android Pie device do the following:</t>
    </r>
    <r>
      <rPr>
        <sz val="11"/>
        <color rgb="FF000000"/>
        <rFont val="Calibri"/>
      </rPr>
      <t xml:space="preserve">
</t>
    </r>
    <r>
      <rPr>
        <sz val="11"/>
        <color rgb="FF000000"/>
        <rFont val="Calibri"/>
      </rPr>
      <t>1. Go to Settings &gt;&gt; Connected Devices</t>
    </r>
    <r>
      <rPr>
        <sz val="11"/>
        <color rgb="FF000000"/>
        <rFont val="Calibri"/>
      </rPr>
      <t xml:space="preserve">
</t>
    </r>
    <r>
      <rPr>
        <sz val="11"/>
        <color rgb="FF000000"/>
        <rFont val="Calibri"/>
      </rPr>
      <t>2. Verify only approved Bluetooth connected devices using approved profiles are listed.</t>
    </r>
    <r>
      <rPr>
        <sz val="11"/>
        <color rgb="FF000000"/>
        <rFont val="Calibri"/>
      </rPr>
      <t xml:space="preserve">
</t>
    </r>
    <r>
      <rPr>
        <sz val="11"/>
        <color rgb="FF000000"/>
        <rFont val="Calibri"/>
      </rPr>
      <t>If the AO has not approved the use of Bluetooth, and Bluetooth use is not disabled via an MDM managed device policy, this is a finding.</t>
    </r>
    <r>
      <rPr>
        <sz val="11"/>
        <color rgb="FF000000"/>
        <rFont val="Calibri"/>
      </rPr>
      <t xml:space="preserve">
</t>
    </r>
    <r>
      <rPr>
        <sz val="11"/>
        <color rgb="FF000000"/>
        <rFont val="Calibri"/>
      </rPr>
      <t>If the AO has approved the use of Bluetooth, and Bluetooth devices using unauthorized Bluetooth profiles are listed on the device under "Connected devices", this is a finding.</t>
    </r>
  </si>
  <si>
    <t>V-97323</t>
  </si>
  <si>
    <r>
      <rPr>
        <sz val="11"/>
        <rFont val="Calibri"/>
      </rPr>
      <t>The Google Android Pie must be configured to not display the following (work profile) notifications when the device is locked: [selection: - email notifications - calendar appointments - contact associated with phone call notification - text message notification - other application-based notifications - all notifications].</t>
    </r>
  </si>
  <si>
    <r>
      <rPr>
        <sz val="11"/>
        <color rgb="FF000000"/>
        <rFont val="Calibri"/>
      </rPr>
      <t>Configure the Google Android device to not display (work profile) notifications when the device is locked.</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Open Work Managed Section.</t>
    </r>
    <r>
      <rPr>
        <sz val="11"/>
        <color rgb="FF000000"/>
        <rFont val="Calibri"/>
      </rPr>
      <t xml:space="preserve">
</t>
    </r>
    <r>
      <rPr>
        <sz val="11"/>
        <color rgb="FF000000"/>
        <rFont val="Calibri"/>
      </rPr>
      <t>3. Set "Unredacted Notifications" to Disallow.</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</si>
  <si>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Google Android device to not send notifications to the lock screen mitigates this risk.</t>
    </r>
    <r>
      <rPr>
        <sz val="11"/>
        <color rgb="FF000000"/>
        <rFont val="Calibri"/>
      </rPr>
      <t xml:space="preserve">
</t>
    </r>
    <r>
      <rPr>
        <sz val="11"/>
        <color rgb="FF000000"/>
        <rFont val="Calibri"/>
      </rPr>
      <t>SFR ID: FMT_SMF_EXT.1.1 #19</t>
    </r>
  </si>
  <si>
    <r>
      <rPr>
        <sz val="11"/>
        <color rgb="FF000000"/>
        <rFont val="Calibri"/>
      </rPr>
      <t xml:space="preserve">Review Google Android device settings to determine if the Google Android device displays (work container) notifications on the lock screen. Notifications of incoming phone calls are acceptable even when the device is locked. </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Open Work Managed Section.</t>
    </r>
    <r>
      <rPr>
        <sz val="11"/>
        <color rgb="FF000000"/>
        <rFont val="Calibri"/>
      </rPr>
      <t xml:space="preserve">
</t>
    </r>
    <r>
      <rPr>
        <sz val="11"/>
        <color rgb="FF000000"/>
        <rFont val="Calibri"/>
      </rPr>
      <t>3. Ensure "Unredacted Notifications" is set to Disallow.</t>
    </r>
    <r>
      <rPr>
        <sz val="11"/>
        <color rgb="FF000000"/>
        <rFont val="Calibri"/>
      </rPr>
      <t xml:space="preserve">
</t>
    </r>
    <r>
      <rPr>
        <sz val="11"/>
        <color rgb="FF000000"/>
        <rFont val="Calibri"/>
      </rPr>
      <t>On the Android Pie device, do the following:</t>
    </r>
    <r>
      <rPr>
        <sz val="11"/>
        <color rgb="FF000000"/>
        <rFont val="Calibri"/>
      </rPr>
      <t xml:space="preserve">
</t>
    </r>
    <r>
      <rPr>
        <sz val="11"/>
        <color rgb="FF000000"/>
        <rFont val="Calibri"/>
      </rPr>
      <t>1. Go to Settings &gt;&gt; Security &amp; location</t>
    </r>
    <r>
      <rPr>
        <sz val="11"/>
        <color rgb="FF000000"/>
        <rFont val="Calibri"/>
      </rPr>
      <t xml:space="preserve">
</t>
    </r>
    <r>
      <rPr>
        <sz val="11"/>
        <color rgb="FF000000"/>
        <rFont val="Calibri"/>
      </rPr>
      <t>2. Tap on Lock screen preferences.</t>
    </r>
    <r>
      <rPr>
        <sz val="11"/>
        <color rgb="FF000000"/>
        <rFont val="Calibri"/>
      </rPr>
      <t xml:space="preserve">
</t>
    </r>
    <r>
      <rPr>
        <sz val="11"/>
        <color rgb="FF000000"/>
        <rFont val="Calibri"/>
      </rPr>
      <t>3. Ensure "Hide sensitive work content" is listed under "When work profile is locked".</t>
    </r>
    <r>
      <rPr>
        <sz val="11"/>
        <color rgb="FF000000"/>
        <rFont val="Calibri"/>
      </rPr>
      <t xml:space="preserve">
</t>
    </r>
    <r>
      <rPr>
        <sz val="11"/>
        <color rgb="FF000000"/>
        <rFont val="Calibri"/>
      </rPr>
      <t>If the MDM console device policy allows work notifications on the lock screen or the Android Pie device allows work notifications on the lock screen, this is a finding.</t>
    </r>
  </si>
  <si>
    <t>V-97325</t>
  </si>
  <si>
    <r>
      <rPr>
        <sz val="11"/>
        <rFont val="Calibri"/>
      </rPr>
      <t>Google Android Pie must be configured to disable trust agents. Note: This requirement is not applicable (NA) for specific biometric authentication factors included in the products Common Criteria evaluation.</t>
    </r>
  </si>
  <si>
    <r>
      <rPr>
        <sz val="11"/>
        <color rgb="FF000000"/>
        <rFont val="Calibri"/>
      </rPr>
      <t xml:space="preserve">Configure Google Android Pie to disable trust agents.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Lock screen restrictions section.</t>
    </r>
    <r>
      <rPr>
        <sz val="11"/>
        <color rgb="FF000000"/>
        <rFont val="Calibri"/>
      </rPr>
      <t xml:space="preserve">
</t>
    </r>
    <r>
      <rPr>
        <sz val="11"/>
        <color rgb="FF000000"/>
        <rFont val="Calibri"/>
      </rPr>
      <t>2. Set "Disable trust agents" to on.</t>
    </r>
  </si>
  <si>
    <r>
      <rPr>
        <sz val="11"/>
        <color rgb="FF000000"/>
        <rFont val="Calibri"/>
      </rPr>
      <t>Trust agents allow a user to unlock a mobile device without entering a passcode when the mobile device is, for example, connected to a user-selected Bluetooth device or in a user-selected location. This technology would allow unauthorized users to have access to DoD sensitive data if compromised. By not permitting the use of non-password authentication mechanisms, users are forced to use passcodes that meet DoD passcode requirements.</t>
    </r>
    <r>
      <rPr>
        <sz val="11"/>
        <color rgb="FF000000"/>
        <rFont val="Calibri"/>
      </rPr>
      <t xml:space="preserve">
</t>
    </r>
    <r>
      <rPr>
        <sz val="11"/>
        <color rgb="FF000000"/>
        <rFont val="Calibri"/>
      </rPr>
      <t>SFR ID: FMT_SMF_EXT.1.1 #23, FIA_UAU.5.1</t>
    </r>
  </si>
  <si>
    <r>
      <rPr>
        <sz val="11"/>
        <color rgb="FF000000"/>
        <rFont val="Calibri"/>
      </rPr>
      <t xml:space="preserve">Review device configuration settings to confirm that trust agents are disabled. </t>
    </r>
    <r>
      <rPr>
        <sz val="11"/>
        <color rgb="FF000000"/>
        <rFont val="Calibri"/>
      </rPr>
      <t xml:space="preserve">
</t>
    </r>
    <r>
      <rPr>
        <sz val="11"/>
        <color rgb="FF000000"/>
        <rFont val="Calibri"/>
      </rPr>
      <t xml:space="preserve">This procedure is performed on both the MDM Administration console and the Google Android Pie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Set "Disable trust agents" to on.</t>
    </r>
    <r>
      <rPr>
        <sz val="11"/>
        <color rgb="FF000000"/>
        <rFont val="Calibri"/>
      </rPr>
      <t xml:space="preserve">
</t>
    </r>
    <r>
      <rPr>
        <sz val="11"/>
        <color rgb="FF000000"/>
        <rFont val="Calibri"/>
      </rPr>
      <t xml:space="preserve">On the Google Android Pie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&amp; location". </t>
    </r>
    <r>
      <rPr>
        <sz val="11"/>
        <color rgb="FF000000"/>
        <rFont val="Calibri"/>
      </rPr>
      <t xml:space="preserve">
</t>
    </r>
    <r>
      <rPr>
        <sz val="11"/>
        <color rgb="FF000000"/>
        <rFont val="Calibri"/>
      </rPr>
      <t xml:space="preserve">3. Tap "Advanced". </t>
    </r>
    <r>
      <rPr>
        <sz val="11"/>
        <color rgb="FF000000"/>
        <rFont val="Calibri"/>
      </rPr>
      <t xml:space="preserve">
</t>
    </r>
    <r>
      <rPr>
        <sz val="11"/>
        <color rgb="FF000000"/>
        <rFont val="Calibri"/>
      </rPr>
      <t xml:space="preserve">4. Tap "Trust agents". </t>
    </r>
    <r>
      <rPr>
        <sz val="11"/>
        <color rgb="FF000000"/>
        <rFont val="Calibri"/>
      </rPr>
      <t xml:space="preserve">
</t>
    </r>
    <r>
      <rPr>
        <sz val="11"/>
        <color rgb="FF000000"/>
        <rFont val="Calibri"/>
      </rPr>
      <t xml:space="preserve">5. Verify that all listed trust agents are disabled and cannot be enabled. </t>
    </r>
    <r>
      <rPr>
        <sz val="11"/>
        <color rgb="FF000000"/>
        <rFont val="Calibri"/>
      </rPr>
      <t xml:space="preserve">
</t>
    </r>
    <r>
      <rPr>
        <sz val="11"/>
        <color rgb="FF000000"/>
        <rFont val="Calibri"/>
      </rPr>
      <t>If on the MDM console "disable trust agents" is not selected, or on the Android Pie device a trust agent can be enabled, this is a finding.</t>
    </r>
  </si>
  <si>
    <t>V-97327</t>
  </si>
  <si>
    <r>
      <rPr>
        <sz val="11"/>
        <rFont val="Calibri"/>
      </rPr>
      <t>The Google Android Pie must be configured to disable developer modes.</t>
    </r>
  </si>
  <si>
    <r>
      <rPr>
        <sz val="11"/>
        <color rgb="FF000000"/>
        <rFont val="Calibri"/>
      </rPr>
      <t>Configure the Google Android device to disable developer modes.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Open Restrictions section.</t>
    </r>
    <r>
      <rPr>
        <sz val="11"/>
        <color rgb="FF000000"/>
        <rFont val="Calibri"/>
      </rPr>
      <t xml:space="preserve">
</t>
    </r>
    <r>
      <rPr>
        <sz val="11"/>
        <color rgb="FF000000"/>
        <rFont val="Calibri"/>
      </rPr>
      <t>3. Set "Debugging Features" to Disallow.</t>
    </r>
  </si>
  <si>
    <r>
      <rPr>
        <sz val="11"/>
        <color rgb="FF000000"/>
        <rFont val="Calibri"/>
      </rPr>
      <t>Developer modes expose features of the Google Android device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 ID: FMT_SMF_EXT.1.1 #26</t>
    </r>
  </si>
  <si>
    <r>
      <rPr>
        <sz val="11"/>
        <color rgb="FF000000"/>
        <rFont val="Calibri"/>
      </rPr>
      <t>Review Google Android device configuration settings to determine whether a developer mode is enabled.</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Open Restrictions section.</t>
    </r>
    <r>
      <rPr>
        <sz val="11"/>
        <color rgb="FF000000"/>
        <rFont val="Calibri"/>
      </rPr>
      <t xml:space="preserve">
</t>
    </r>
    <r>
      <rPr>
        <sz val="11"/>
        <color rgb="FF000000"/>
        <rFont val="Calibri"/>
      </rPr>
      <t>3. Confirm that "Debugging Features" is set to Disallow.</t>
    </r>
    <r>
      <rPr>
        <sz val="11"/>
        <color rgb="FF000000"/>
        <rFont val="Calibri"/>
      </rPr>
      <t xml:space="preserve">
</t>
    </r>
    <r>
      <rPr>
        <sz val="11"/>
        <color rgb="FF000000"/>
        <rFont val="Calibri"/>
      </rPr>
      <t>On the Android Pie device, do the following:</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Ensure Developer Options is not listed.</t>
    </r>
    <r>
      <rPr>
        <sz val="11"/>
        <color rgb="FF000000"/>
        <rFont val="Calibri"/>
      </rPr>
      <t xml:space="preserve">
</t>
    </r>
    <r>
      <rPr>
        <sz val="11"/>
        <color rgb="FF000000"/>
        <rFont val="Calibri"/>
      </rPr>
      <t>If the MDM console device policy is not set to disable developer mode or on the Android Pie device, the device policy is not set to disable developer mode, this is a finding.</t>
    </r>
  </si>
  <si>
    <t>V-97329</t>
  </si>
  <si>
    <r>
      <rPr>
        <sz val="11"/>
        <rFont val="Calibri"/>
      </rPr>
      <t>The Google Android Pie must be configured to display the DoD advisory warning message at start-up or each time the user unlocks the device.</t>
    </r>
  </si>
  <si>
    <r>
      <rPr>
        <sz val="11"/>
        <color rgb="FF000000"/>
        <rFont val="Calibri"/>
      </rPr>
      <t>Configure the DoD warning banner by either of the following methods (required text is found in the Vulnerability Description):</t>
    </r>
    <r>
      <rPr>
        <sz val="11"/>
        <color rgb="FF000000"/>
        <rFont val="Calibri"/>
      </rPr>
      <t xml:space="preserve">
</t>
    </r>
    <r>
      <rPr>
        <sz val="11"/>
        <color rgb="FF000000"/>
        <rFont val="Calibri"/>
      </rPr>
      <t>1. By placing the DoD warning banner text in the user agreement signed by each Google Android device device user (preferred method).</t>
    </r>
    <r>
      <rPr>
        <sz val="11"/>
        <color rgb="FF000000"/>
        <rFont val="Calibri"/>
      </rPr>
      <t xml:space="preserve">
</t>
    </r>
    <r>
      <rPr>
        <sz val="11"/>
        <color rgb="FF000000"/>
        <rFont val="Calibri"/>
      </rPr>
      <t>2. By configuring the warning banner text on the MDM console and installing the banner on each managed mobile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Enable "Lock Screen Message" and enter the banner text.</t>
    </r>
  </si>
  <si>
    <r>
      <rPr>
        <sz val="11"/>
        <color rgb="FF000000"/>
        <rFont val="Calibri"/>
      </rPr>
      <t>The Google Android Pie is required to display the DoD-approved system use notification message or banner before granting access to the system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KS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</si>
  <si>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by either of the following methods (required text is found in the Vulnerability Description):</t>
    </r>
    <r>
      <rPr>
        <sz val="11"/>
        <color rgb="FF000000"/>
        <rFont val="Calibri"/>
      </rPr>
      <t xml:space="preserve">
</t>
    </r>
    <r>
      <rPr>
        <sz val="11"/>
        <color rgb="FF000000"/>
        <rFont val="Calibri"/>
      </rPr>
      <t>1. By placing the DoD warning banner text in the user agreement signed by each Google Android device device user (preferred method).</t>
    </r>
    <r>
      <rPr>
        <sz val="11"/>
        <color rgb="FF000000"/>
        <rFont val="Calibri"/>
      </rPr>
      <t xml:space="preserve">
</t>
    </r>
    <r>
      <rPr>
        <sz val="11"/>
        <color rgb="FF000000"/>
        <rFont val="Calibri"/>
      </rPr>
      <t>2. By configuring the warning banner text on the MDM console and installing the banner on each managed mobile device.</t>
    </r>
    <r>
      <rPr>
        <sz val="11"/>
        <color rgb="FF000000"/>
        <rFont val="Calibri"/>
      </rPr>
      <t xml:space="preserve">
</t>
    </r>
    <r>
      <rPr>
        <sz val="11"/>
        <color rgb="FF000000"/>
        <rFont val="Calibri"/>
      </rPr>
      <t>Determine which method is used at the Google Android device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Google Android device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Ensure "Lock Screen Message" and the appropriate banner text is included.</t>
    </r>
    <r>
      <rPr>
        <sz val="11"/>
        <color rgb="FF000000"/>
        <rFont val="Calibri"/>
      </rPr>
      <t xml:space="preserve">
</t>
    </r>
    <r>
      <rPr>
        <sz val="11"/>
        <color rgb="FF000000"/>
        <rFont val="Calibri"/>
      </rPr>
      <t>If, for Method #1, the required warning banner text is not on all signed user agreements reviewed, or for Method #2, the MDM console device policy is not set to display a warning banner with the appropriate designated wording or on the Android Pie device, the device policy is not set to display a warning banner with the appropriate designated wording, this is a finding.</t>
    </r>
  </si>
  <si>
    <t>V-97331</t>
  </si>
  <si>
    <r>
      <rPr>
        <sz val="11"/>
        <rFont val="Calibri"/>
      </rPr>
      <t>The Google Android Pie must be configured to disable USB mass storage mode.</t>
    </r>
  </si>
  <si>
    <r>
      <rPr>
        <sz val="11"/>
        <color rgb="FF000000"/>
        <rFont val="Calibri"/>
      </rPr>
      <t>Configure the Google Android device to disable USB mass storage mode.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Select "Disallow usb file transfer".</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</si>
  <si>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FMT_SMF_EXT.1.1 #39a</t>
    </r>
  </si>
  <si>
    <r>
      <rPr>
        <sz val="11"/>
        <color rgb="FF000000"/>
        <rFont val="Calibri"/>
      </rPr>
      <t xml:space="preserve">Review Google Android device configuration settings to determine if the mobile device has a USB mass storage mode and whether it has been disabled. </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Ensure "Disallow usb file transfer" is selected.</t>
    </r>
    <r>
      <rPr>
        <sz val="11"/>
        <color rgb="FF000000"/>
        <rFont val="Calibri"/>
      </rPr>
      <t xml:space="preserve">
</t>
    </r>
    <r>
      <rPr>
        <sz val="11"/>
        <color rgb="FF000000"/>
        <rFont val="Calibri"/>
      </rPr>
      <t>On the Android Pie device, do the following:</t>
    </r>
    <r>
      <rPr>
        <sz val="11"/>
        <color rgb="FF000000"/>
        <rFont val="Calibri"/>
      </rPr>
      <t xml:space="preserve">
</t>
    </r>
    <r>
      <rPr>
        <sz val="11"/>
        <color rgb="FF000000"/>
        <rFont val="Calibri"/>
      </rPr>
      <t xml:space="preserve">1. Plug in USB cable into Android Pie device and connect to a non-DoD network-managed PC. </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Ensure No data transfer is selected.</t>
    </r>
    <r>
      <rPr>
        <sz val="11"/>
        <color rgb="FF000000"/>
        <rFont val="Calibri"/>
      </rPr>
      <t xml:space="preserve">
</t>
    </r>
    <r>
      <rPr>
        <sz val="11"/>
        <color rgb="FF000000"/>
        <rFont val="Calibri"/>
      </rPr>
      <t>If the MDM console device policy is not set to disable USB mass storage mode or on the Android Pie device, the device policy is not set to disable USB mass storage mode, this is a finding.</t>
    </r>
  </si>
  <si>
    <t>V-97333</t>
  </si>
  <si>
    <r>
      <rPr>
        <sz val="11"/>
        <rFont val="Calibri"/>
      </rPr>
      <t>The Google Android Pie must be configured to not allow backup of [all applications, configuration data] to locally connected systems.</t>
    </r>
  </si>
  <si>
    <r>
      <rPr>
        <sz val="11"/>
        <color rgb="FF000000"/>
        <rFont val="Calibri"/>
      </rPr>
      <t>Configure the Google Android device to disable backup to locally connected systems.</t>
    </r>
    <r>
      <rPr>
        <sz val="11"/>
        <color rgb="FF000000"/>
        <rFont val="Calibri"/>
      </rPr>
      <t xml:space="preserve">
</t>
    </r>
    <r>
      <rPr>
        <sz val="11"/>
        <color rgb="FF000000"/>
        <rFont val="Calibri"/>
      </rPr>
      <t>NOTE: On Restrictions, the backup features for Google are not in the framework.</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Select "Disallow usb file transfer".</t>
    </r>
  </si>
  <si>
    <r>
      <rPr>
        <sz val="11"/>
        <color rgb="FF000000"/>
        <rFont val="Calibri"/>
      </rPr>
      <t>Data on mobile devices is protected by numerous mechanisms, including user authentication, access control, and cryptography. When the data is backed up to an external system (either locally connected or cloud-based),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</si>
  <si>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 xml:space="preserve">Review Google Android device configuration settings to determine if the capability to back up to a locally connected system has been disabled. </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Ensure "Disallow usb file transfer" is selected.</t>
    </r>
    <r>
      <rPr>
        <sz val="11"/>
        <color rgb="FF000000"/>
        <rFont val="Calibri"/>
      </rPr>
      <t xml:space="preserve">
</t>
    </r>
    <r>
      <rPr>
        <sz val="11"/>
        <color rgb="FF000000"/>
        <rFont val="Calibri"/>
      </rPr>
      <t>On the Android Pie device, do the following:</t>
    </r>
    <r>
      <rPr>
        <sz val="11"/>
        <color rgb="FF000000"/>
        <rFont val="Calibri"/>
      </rPr>
      <t xml:space="preserve">
</t>
    </r>
    <r>
      <rPr>
        <sz val="11"/>
        <color rgb="FF000000"/>
        <rFont val="Calibri"/>
      </rPr>
      <t xml:space="preserve">1. Plug in USB cable into Android Pie device and connect to a non-DoD network-managed PC. </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Ensure No data transfer is selected.</t>
    </r>
    <r>
      <rPr>
        <sz val="11"/>
        <color rgb="FF000000"/>
        <rFont val="Calibri"/>
      </rPr>
      <t xml:space="preserve">
</t>
    </r>
    <r>
      <rPr>
        <sz val="11"/>
        <color rgb="FF000000"/>
        <rFont val="Calibri"/>
      </rPr>
      <t>If the MDM console device policy is not set to disable the capability to back up to a locally connected system or on the Android Pie device, the device policy is not set to disable the capability to back up to a locally connected system, this is a finding.</t>
    </r>
  </si>
  <si>
    <t>V-97335</t>
  </si>
  <si>
    <r>
      <rPr>
        <sz val="11"/>
        <rFont val="Calibri"/>
      </rPr>
      <t>The Google Android Pie must be configured to not allow backup of all applications and configuration data to remote systems.</t>
    </r>
  </si>
  <si>
    <r>
      <rPr>
        <sz val="11"/>
        <color rgb="FF000000"/>
        <rFont val="Calibri"/>
      </rPr>
      <t>Configure the Google Android device to disable backup to remote systems (including commercial clouds).</t>
    </r>
    <r>
      <rPr>
        <sz val="11"/>
        <color rgb="FF000000"/>
        <rFont val="Calibri"/>
      </rPr>
      <t xml:space="preserve">
</t>
    </r>
    <r>
      <rPr>
        <sz val="11"/>
        <color rgb="FF000000"/>
        <rFont val="Calibri"/>
      </rPr>
      <t>NOTE: On a Restrictions, data in the work profile cannot be backed up by default.</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Ensure "Enable backup service" is not selected.</t>
    </r>
  </si>
  <si>
    <r>
      <rPr>
        <sz val="11"/>
        <color rgb="FF000000"/>
        <rFont val="Calibri"/>
      </rPr>
      <t>Backups to remote systems (including cloud backup) can leave data vulnerable to breach on the external systems, which often offer less protection than the Google Android device.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SFR ID: FMT_SMF_EXT.1.1 #40</t>
    </r>
  </si>
  <si>
    <r>
      <rPr>
        <sz val="11"/>
        <color rgb="FF000000"/>
        <rFont val="Calibri"/>
      </rPr>
      <t xml:space="preserve">Review Google Android device configuration settings to determine if the capability to back up to a remote system has been disabled. </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Device Restrictions.</t>
    </r>
    <r>
      <rPr>
        <sz val="11"/>
        <color rgb="FF000000"/>
        <rFont val="Calibri"/>
      </rPr>
      <t xml:space="preserve">
</t>
    </r>
    <r>
      <rPr>
        <sz val="11"/>
        <color rgb="FF000000"/>
        <rFont val="Calibri"/>
      </rPr>
      <t>2. Open Restrictions Settings.</t>
    </r>
    <r>
      <rPr>
        <sz val="11"/>
        <color rgb="FF000000"/>
        <rFont val="Calibri"/>
      </rPr>
      <t xml:space="preserve">
</t>
    </r>
    <r>
      <rPr>
        <sz val="11"/>
        <color rgb="FF000000"/>
        <rFont val="Calibri"/>
      </rPr>
      <t>3. Ensure "Disallow backup servicer" is not selected.</t>
    </r>
    <r>
      <rPr>
        <sz val="11"/>
        <color rgb="FF000000"/>
        <rFont val="Calibri"/>
      </rPr>
      <t xml:space="preserve">
</t>
    </r>
    <r>
      <rPr>
        <sz val="11"/>
        <color rgb="FF000000"/>
        <rFont val="Calibri"/>
      </rPr>
      <t>On the Android Pie device, do the following:</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Ensure Backup is set to "Off".</t>
    </r>
    <r>
      <rPr>
        <sz val="11"/>
        <color rgb="FF000000"/>
        <rFont val="Calibri"/>
      </rPr>
      <t xml:space="preserve">
</t>
    </r>
    <r>
      <rPr>
        <sz val="11"/>
        <color rgb="FF000000"/>
        <rFont val="Calibri"/>
      </rPr>
      <t>If the MDM console device policy is not set to disable the capability to back up to a remote system or on the Android Pie device, the device policy is not set to disable the capability to back up to a remote system, this is a finding.</t>
    </r>
  </si>
  <si>
    <t>V-97337</t>
  </si>
  <si>
    <r>
      <rPr>
        <sz val="11"/>
        <rFont val="Calibri"/>
      </rPr>
      <t>The Google Android Pie must be configured to disable exceptions to the access control policy that prevents application processes from accessing all data stored by other application processes.</t>
    </r>
  </si>
  <si>
    <r>
      <rPr>
        <sz val="11"/>
        <color rgb="FF000000"/>
        <rFont val="Calibri"/>
      </rPr>
      <t>Configure the Google Android Pie to enable the access control policy that prevents [selection: application processes, groups of application processes] from accessing [selection: all, private] data stored by other [selection: application processes, groups of application processes].</t>
    </r>
    <r>
      <rPr>
        <sz val="11"/>
        <color rgb="FF000000"/>
        <rFont val="Calibri"/>
      </rPr>
      <t xml:space="preserve">
</t>
    </r>
    <r>
      <rPr>
        <sz val="11"/>
        <color rgb="FF000000"/>
        <rFont val="Calibri"/>
      </rPr>
      <t>NOTE: All application data is inherently sandboxed and isolated from other applications. In order to disable copy/paste on the MDM Console:</t>
    </r>
    <r>
      <rPr>
        <sz val="11"/>
        <color rgb="FF000000"/>
        <rFont val="Calibri"/>
      </rPr>
      <t xml:space="preserve">
</t>
    </r>
    <r>
      <rPr>
        <sz val="11"/>
        <color rgb="FF000000"/>
        <rFont val="Calibri"/>
      </rPr>
      <t>1. Open restrictions settings.</t>
    </r>
    <r>
      <rPr>
        <sz val="11"/>
        <color rgb="FF000000"/>
        <rFont val="Calibri"/>
      </rPr>
      <t xml:space="preserve">
</t>
    </r>
    <r>
      <rPr>
        <sz val="11"/>
        <color rgb="FF000000"/>
        <rFont val="Calibri"/>
      </rPr>
      <t>2. Open user restrictions.</t>
    </r>
    <r>
      <rPr>
        <sz val="11"/>
        <color rgb="FF000000"/>
        <rFont val="Calibri"/>
      </rPr>
      <t xml:space="preserve">
</t>
    </r>
    <r>
      <rPr>
        <sz val="11"/>
        <color rgb="FF000000"/>
        <rFont val="Calibri"/>
      </rPr>
      <t>3. Select "Disallow cross profile copy/paste".</t>
    </r>
    <r>
      <rPr>
        <sz val="11"/>
        <color rgb="FF000000"/>
        <rFont val="Calibri"/>
      </rPr>
      <t xml:space="preserve">
</t>
    </r>
    <r>
      <rPr>
        <sz val="11"/>
        <color rgb="FF000000"/>
        <rFont val="Calibri"/>
      </rPr>
      <t>4. Select "Disallow sharing data into the profile".</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</si>
  <si>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</si>
  <si>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documentation on the Google Android device and inspect the configuration on the Google Android device to verify the access control policy that prevents [selection: application processes] from accessing [selection: all] data stored by other [selection: application processes] is enabled.</t>
    </r>
    <r>
      <rPr>
        <sz val="11"/>
        <color rgb="FF000000"/>
        <rFont val="Calibri"/>
      </rPr>
      <t xml:space="preserve">
</t>
    </r>
    <r>
      <rPr>
        <sz val="11"/>
        <color rgb="FF000000"/>
        <rFont val="Calibri"/>
      </rPr>
      <t xml:space="preserve">This validation procedure is performed only on the MDM Administration Console.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restrictions settings.</t>
    </r>
    <r>
      <rPr>
        <sz val="11"/>
        <color rgb="FF000000"/>
        <rFont val="Calibri"/>
      </rPr>
      <t xml:space="preserve">
</t>
    </r>
    <r>
      <rPr>
        <sz val="11"/>
        <color rgb="FF000000"/>
        <rFont val="Calibri"/>
      </rPr>
      <t>2. Open user restrictions.</t>
    </r>
    <r>
      <rPr>
        <sz val="11"/>
        <color rgb="FF000000"/>
        <rFont val="Calibri"/>
      </rPr>
      <t xml:space="preserve">
</t>
    </r>
    <r>
      <rPr>
        <sz val="11"/>
        <color rgb="FF000000"/>
        <rFont val="Calibri"/>
      </rPr>
      <t>3. Ensure "Disallow cross profile copy/paste" is selected.</t>
    </r>
    <r>
      <rPr>
        <sz val="11"/>
        <color rgb="FF000000"/>
        <rFont val="Calibri"/>
      </rPr>
      <t xml:space="preserve">
</t>
    </r>
    <r>
      <rPr>
        <sz val="11"/>
        <color rgb="FF000000"/>
        <rFont val="Calibri"/>
      </rPr>
      <t>4. Ensure "Disallow sharing data into the profile" is selected.</t>
    </r>
    <r>
      <rPr>
        <sz val="11"/>
        <color rgb="FF000000"/>
        <rFont val="Calibri"/>
      </rPr>
      <t xml:space="preserve">
</t>
    </r>
    <r>
      <rPr>
        <sz val="11"/>
        <color rgb="FF000000"/>
        <rFont val="Calibri"/>
      </rPr>
      <t>If the MDM console device policy is not set to disable data sharing between profiles, this is a finding.</t>
    </r>
  </si>
  <si>
    <t>V-97339</t>
  </si>
  <si>
    <r>
      <rPr>
        <sz val="11"/>
        <rFont val="Calibri"/>
      </rPr>
      <t>The Google Android Pie must be configured to disable multi-user modes.</t>
    </r>
  </si>
  <si>
    <r>
      <rPr>
        <sz val="11"/>
        <color rgb="FF000000"/>
        <rFont val="Calibri"/>
      </rPr>
      <t>Configure the Google Android Pie to disable multi-user modes.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restrictions settings.</t>
    </r>
    <r>
      <rPr>
        <sz val="11"/>
        <color rgb="FF000000"/>
        <rFont val="Calibri"/>
      </rPr>
      <t xml:space="preserve">
</t>
    </r>
    <r>
      <rPr>
        <sz val="11"/>
        <color rgb="FF000000"/>
        <rFont val="Calibri"/>
      </rPr>
      <t>2. Open user settings.</t>
    </r>
    <r>
      <rPr>
        <sz val="11"/>
        <color rgb="FF000000"/>
        <rFont val="Calibri"/>
      </rPr>
      <t xml:space="preserve">
</t>
    </r>
    <r>
      <rPr>
        <sz val="11"/>
        <color rgb="FF000000"/>
        <rFont val="Calibri"/>
      </rPr>
      <t>3. Select "Disallow Add User".</t>
    </r>
  </si>
  <si>
    <r>
      <rPr>
        <sz val="11"/>
        <color rgb="FF000000"/>
        <rFont val="Calibri"/>
      </rPr>
      <t>Multi-user mode allows multiple users to share a mobile device by providing a degree of separation between user data. To date, no mobile device with multi-user mode features meets DoD requirements for access control, data separation, and non-repudiation for user accounts. In addition, the MDFPP does not include design requirements for multi-user account services. Disabling multi-user mode mitigates the risk of not meeting DoD multi-user account security policies.</t>
    </r>
    <r>
      <rPr>
        <sz val="11"/>
        <color rgb="FF000000"/>
        <rFont val="Calibri"/>
      </rPr>
      <t xml:space="preserve">
</t>
    </r>
    <r>
      <rPr>
        <sz val="11"/>
        <color rgb="FF000000"/>
        <rFont val="Calibri"/>
      </rPr>
      <t>SFR ID: FMT_SMF_EXT.1.1 #47b</t>
    </r>
  </si>
  <si>
    <r>
      <rPr>
        <sz val="11"/>
        <color rgb="FF000000"/>
        <rFont val="Calibri"/>
      </rPr>
      <t>Review documentation on the Google Android device and inspect the configuration on the Google Android device to disable multi-user modes.</t>
    </r>
    <r>
      <rPr>
        <sz val="11"/>
        <color rgb="FF000000"/>
        <rFont val="Calibri"/>
      </rPr>
      <t xml:space="preserve">
</t>
    </r>
    <r>
      <rPr>
        <sz val="11"/>
        <color rgb="FF000000"/>
        <rFont val="Calibri"/>
      </rPr>
      <t xml:space="preserve">This validation procedure is performed on both the MDM Administration Console and the Android Pie device.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the restrictions settings.</t>
    </r>
    <r>
      <rPr>
        <sz val="11"/>
        <color rgb="FF000000"/>
        <rFont val="Calibri"/>
      </rPr>
      <t xml:space="preserve">
</t>
    </r>
    <r>
      <rPr>
        <sz val="11"/>
        <color rgb="FF000000"/>
        <rFont val="Calibri"/>
      </rPr>
      <t>2. Open user settings.</t>
    </r>
    <r>
      <rPr>
        <sz val="11"/>
        <color rgb="FF000000"/>
        <rFont val="Calibri"/>
      </rPr>
      <t xml:space="preserve">
</t>
    </r>
    <r>
      <rPr>
        <sz val="11"/>
        <color rgb="FF000000"/>
        <rFont val="Calibri"/>
      </rPr>
      <t>3. Confirm "Disallow Add User" is selected.</t>
    </r>
    <r>
      <rPr>
        <sz val="11"/>
        <color rgb="FF000000"/>
        <rFont val="Calibri"/>
      </rPr>
      <t xml:space="preserve">
</t>
    </r>
    <r>
      <rPr>
        <sz val="11"/>
        <color rgb="FF000000"/>
        <rFont val="Calibri"/>
      </rPr>
      <t>On the Android Pie device, do the following:</t>
    </r>
    <r>
      <rPr>
        <sz val="11"/>
        <color rgb="FF000000"/>
        <rFont val="Calibri"/>
      </rPr>
      <t xml:space="preserve">
</t>
    </r>
    <r>
      <rPr>
        <sz val="11"/>
        <color rgb="FF000000"/>
        <rFont val="Calibri"/>
      </rPr>
      <t>1. Go to Settings &gt;&gt; System &gt;&gt; Advanced &gt;&gt; Multiple users</t>
    </r>
    <r>
      <rPr>
        <sz val="11"/>
        <color rgb="FF000000"/>
        <rFont val="Calibri"/>
      </rPr>
      <t xml:space="preserve">
</t>
    </r>
    <r>
      <rPr>
        <sz val="11"/>
        <color rgb="FF000000"/>
        <rFont val="Calibri"/>
      </rPr>
      <t>2. Ensure that there is no option to add a user.</t>
    </r>
    <r>
      <rPr>
        <sz val="11"/>
        <color rgb="FF000000"/>
        <rFont val="Calibri"/>
      </rPr>
      <t xml:space="preserve">
</t>
    </r>
    <r>
      <rPr>
        <sz val="11"/>
        <color rgb="FF000000"/>
        <rFont val="Calibri"/>
      </rPr>
      <t>If the MDM console device policy is not set to disable multi-user modes or on the Android Pie device, the device policy is not set to disable multi-user modes, this is a finding.</t>
    </r>
  </si>
  <si>
    <t>V-97341</t>
  </si>
  <si>
    <r>
      <rPr>
        <sz val="11"/>
        <rFont val="Calibri"/>
      </rPr>
      <t>The Google Android Pie must be configured to enable audit logging.</t>
    </r>
  </si>
  <si>
    <r>
      <rPr>
        <sz val="11"/>
        <color rgb="FF000000"/>
        <rFont val="Calibri"/>
      </rPr>
      <t>Configure the Google Android Pie to enable audit logging.</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restrictions settings.</t>
    </r>
    <r>
      <rPr>
        <sz val="11"/>
        <color rgb="FF000000"/>
        <rFont val="Calibri"/>
      </rPr>
      <t xml:space="preserve">
</t>
    </r>
    <r>
      <rPr>
        <sz val="11"/>
        <color rgb="FF000000"/>
        <rFont val="Calibri"/>
      </rPr>
      <t>2. Open user settings.</t>
    </r>
    <r>
      <rPr>
        <sz val="11"/>
        <color rgb="FF000000"/>
        <rFont val="Calibri"/>
      </rPr>
      <t xml:space="preserve">
</t>
    </r>
    <r>
      <rPr>
        <sz val="11"/>
        <color rgb="FF000000"/>
        <rFont val="Calibri"/>
      </rPr>
      <t>3. Select "Enable security logging".</t>
    </r>
    <r>
      <rPr>
        <sz val="11"/>
        <color rgb="FF000000"/>
        <rFont val="Calibri"/>
      </rPr>
      <t xml:space="preserve">
</t>
    </r>
    <r>
      <rPr>
        <sz val="11"/>
        <color rgb="FF000000"/>
        <rFont val="Calibri"/>
      </rPr>
      <t>4. Select "Enable network logging".</t>
    </r>
  </si>
  <si>
    <r>
      <rPr>
        <sz val="11"/>
        <color rgb="FF000000"/>
        <rFont val="Calibri"/>
      </rPr>
      <t>Audit logs enable monitoring of security-relevant events and subsequent forensics when breaches occur. To be useful, Administrators must have the ability to view the audit logs.</t>
    </r>
    <r>
      <rPr>
        <sz val="11"/>
        <color rgb="FF000000"/>
        <rFont val="Calibri"/>
      </rPr>
      <t xml:space="preserve">
</t>
    </r>
    <r>
      <rPr>
        <sz val="11"/>
        <color rgb="FF000000"/>
        <rFont val="Calibri"/>
      </rPr>
      <t>SFR ID: FMT_SMF_EXT.1.1 #32</t>
    </r>
  </si>
  <si>
    <r>
      <rPr>
        <sz val="11"/>
        <color rgb="FF000000"/>
        <rFont val="Calibri"/>
      </rPr>
      <t>Review documentation on the Google Android device and inspect the configuration on the Google Android device to enable audit logging.</t>
    </r>
    <r>
      <rPr>
        <sz val="11"/>
        <color rgb="FF000000"/>
        <rFont val="Calibri"/>
      </rPr>
      <t xml:space="preserve">
</t>
    </r>
    <r>
      <rPr>
        <sz val="11"/>
        <color rgb="FF000000"/>
        <rFont val="Calibri"/>
      </rPr>
      <t xml:space="preserve">This validation procedure is performed on only on the MDM Administration Console.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Open the restrictions settings.</t>
    </r>
    <r>
      <rPr>
        <sz val="11"/>
        <color rgb="FF000000"/>
        <rFont val="Calibri"/>
      </rPr>
      <t xml:space="preserve">
</t>
    </r>
    <r>
      <rPr>
        <sz val="11"/>
        <color rgb="FF000000"/>
        <rFont val="Calibri"/>
      </rPr>
      <t>2. Open user settings.</t>
    </r>
    <r>
      <rPr>
        <sz val="11"/>
        <color rgb="FF000000"/>
        <rFont val="Calibri"/>
      </rPr>
      <t xml:space="preserve">
</t>
    </r>
    <r>
      <rPr>
        <sz val="11"/>
        <color rgb="FF000000"/>
        <rFont val="Calibri"/>
      </rPr>
      <t>3. Select "Enable security logging".</t>
    </r>
    <r>
      <rPr>
        <sz val="11"/>
        <color rgb="FF000000"/>
        <rFont val="Calibri"/>
      </rPr>
      <t xml:space="preserve">
</t>
    </r>
    <r>
      <rPr>
        <sz val="11"/>
        <color rgb="FF000000"/>
        <rFont val="Calibri"/>
      </rPr>
      <t>4. Select "Enable network logging".</t>
    </r>
    <r>
      <rPr>
        <sz val="11"/>
        <color rgb="FF000000"/>
        <rFont val="Calibri"/>
      </rPr>
      <t xml:space="preserve">
</t>
    </r>
    <r>
      <rPr>
        <sz val="11"/>
        <color rgb="FF000000"/>
        <rFont val="Calibri"/>
      </rPr>
      <t>If the MDM console device policy is not set to enable audit logging, this is a finding.</t>
    </r>
  </si>
  <si>
    <t>V-97343</t>
  </si>
  <si>
    <r>
      <rPr>
        <sz val="11"/>
        <rFont val="Calibri"/>
      </rPr>
      <t>The Google Android Pie must be configured to generate audit records for the following auditable events: detected integrity violations.</t>
    </r>
  </si>
  <si>
    <r>
      <rPr>
        <sz val="11"/>
        <color rgb="FF000000"/>
        <rFont val="Calibri"/>
      </rPr>
      <t>Configure the Google Android device to generate audit records for the following auditable events: detected integrity violations.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Go to Policy management.</t>
    </r>
    <r>
      <rPr>
        <sz val="11"/>
        <color rgb="FF000000"/>
        <rFont val="Calibri"/>
      </rPr>
      <t xml:space="preserve">
</t>
    </r>
    <r>
      <rPr>
        <sz val="11"/>
        <color rgb="FF000000"/>
        <rFont val="Calibri"/>
      </rPr>
      <t>2. Enable Security Logging.</t>
    </r>
  </si>
  <si>
    <r>
      <rPr>
        <sz val="11"/>
        <color rgb="FF000000"/>
        <rFont val="Calibri"/>
      </rPr>
      <t>Audit logs enable monitoring of security-relevant events and subsequent forensics when breaches occur. They help identify attacks so that breaches can either be prevented or limited in their scope. They facilitate analysis to improve performance and security. The Requirement Statement lists key events that the system must generate an audit record for.</t>
    </r>
    <r>
      <rPr>
        <sz val="11"/>
        <color rgb="FF000000"/>
        <rFont val="Calibri"/>
      </rPr>
      <t xml:space="preserve">
</t>
    </r>
    <r>
      <rPr>
        <sz val="11"/>
        <color rgb="FF000000"/>
        <rFont val="Calibri"/>
      </rPr>
      <t>Application note: Requirement applies only to integrity violation detections that can be logged by the audit logging component.</t>
    </r>
    <r>
      <rPr>
        <sz val="11"/>
        <color rgb="FF000000"/>
        <rFont val="Calibri"/>
      </rPr>
      <t xml:space="preserve">
</t>
    </r>
    <r>
      <rPr>
        <sz val="11"/>
        <color rgb="FF000000"/>
        <rFont val="Calibri"/>
      </rPr>
      <t>SFR ID: FMT_SMF_EXT.1.1 #37</t>
    </r>
  </si>
  <si>
    <r>
      <rPr>
        <sz val="11"/>
        <color rgb="FF000000"/>
        <rFont val="Calibri"/>
      </rPr>
      <t>Review Google Android device configuration settings to determine if the mobile device is configured to generate audit records for the following auditable events: detected integrity violations.</t>
    </r>
    <r>
      <rPr>
        <sz val="11"/>
        <color rgb="FF000000"/>
        <rFont val="Calibri"/>
      </rPr>
      <t xml:space="preserve">
</t>
    </r>
    <r>
      <rPr>
        <sz val="11"/>
        <color rgb="FF000000"/>
        <rFont val="Calibri"/>
      </rPr>
      <t xml:space="preserve">This validation procedure is performed only on the MDM Administration Console.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Go to Policy management.</t>
    </r>
    <r>
      <rPr>
        <sz val="11"/>
        <color rgb="FF000000"/>
        <rFont val="Calibri"/>
      </rPr>
      <t xml:space="preserve">
</t>
    </r>
    <r>
      <rPr>
        <sz val="11"/>
        <color rgb="FF000000"/>
        <rFont val="Calibri"/>
      </rPr>
      <t>2. Confirm Security Logging is enabled.</t>
    </r>
    <r>
      <rPr>
        <sz val="11"/>
        <color rgb="FF000000"/>
        <rFont val="Calibri"/>
      </rPr>
      <t xml:space="preserve">
</t>
    </r>
    <r>
      <rPr>
        <sz val="11"/>
        <color rgb="FF000000"/>
        <rFont val="Calibri"/>
      </rPr>
      <t>If the MDM console device policy is not set to enable security logging, this is a finding.</t>
    </r>
  </si>
  <si>
    <t>V-97345</t>
  </si>
  <si>
    <r>
      <rPr>
        <sz val="11"/>
        <rFont val="Calibri"/>
      </rPr>
      <t>Google Android Pie users must complete required training.</t>
    </r>
  </si>
  <si>
    <r>
      <rPr>
        <sz val="11"/>
        <color rgb="FF000000"/>
        <rFont val="Calibri"/>
      </rPr>
      <t xml:space="preserve">Have all Google device users complete training on the following topics. Users should acknowledge that they have reviewed training via a signed User Agreement or similar written record. </t>
    </r>
    <r>
      <rPr>
        <sz val="11"/>
        <color rgb="FF000000"/>
        <rFont val="Calibri"/>
      </rPr>
      <t xml:space="preserve">
</t>
    </r>
    <r>
      <rPr>
        <sz val="11"/>
        <color rgb="FF000000"/>
        <rFont val="Calibri"/>
      </rPr>
      <t xml:space="preserve">Training topics: </t>
    </r>
    <r>
      <rPr>
        <sz val="11"/>
        <color rgb="FF000000"/>
        <rFont val="Calibri"/>
      </rPr>
      <t xml:space="preserve">
</t>
    </r>
    <r>
      <rPr>
        <sz val="11"/>
        <color rgb="FF000000"/>
        <rFont val="Calibri"/>
      </rPr>
      <t xml:space="preserve">- Operational security concerns introduced by unmanaged applications/unmanaged personal space, including applications using global positioning system (GPS) tracking. </t>
    </r>
    <r>
      <rPr>
        <sz val="11"/>
        <color rgb="FF000000"/>
        <rFont val="Calibri"/>
      </rPr>
      <t xml:space="preserve">
</t>
    </r>
    <r>
      <rPr>
        <sz val="11"/>
        <color rgb="FF000000"/>
        <rFont val="Calibri"/>
      </rPr>
      <t xml:space="preserve">- Need to ensure no DoD data is saved to the personal space or transmitted from a personal app (for example, from personal email). </t>
    </r>
    <r>
      <rPr>
        <sz val="11"/>
        <color rgb="FF000000"/>
        <rFont val="Calibri"/>
      </rPr>
      <t xml:space="preserve">
</t>
    </r>
    <r>
      <rPr>
        <sz val="11"/>
        <color rgb="FF000000"/>
        <rFont val="Calibri"/>
      </rPr>
      <t xml:space="preserve">- If the Purebred key management app is used, users are responsible for maintaining positive control of their credentialed device at all times. The DoD PKI certificate policy requires subscribers to maintain positive control of the devices that contain private keys and to report any loss of control so the credentials can be revoked. Upon device retirement, turn-in, or reassignment, ensure that a factory data reset is performed prior to device hand-off. Follow mobility service provider decommissioning procedures as applicable. </t>
    </r>
    <r>
      <rPr>
        <sz val="11"/>
        <color rgb="FF000000"/>
        <rFont val="Calibri"/>
      </rPr>
      <t xml:space="preserve">
</t>
    </r>
    <r>
      <rPr>
        <sz val="11"/>
        <color rgb="FF000000"/>
        <rFont val="Calibri"/>
      </rPr>
      <t xml:space="preserve">- How to configure the following UBE controls (users must configure the control) on the Google device: </t>
    </r>
    <r>
      <rPr>
        <sz val="11"/>
        <color rgb="FF000000"/>
        <rFont val="Calibri"/>
      </rPr>
      <t xml:space="preserve">
</t>
    </r>
    <r>
      <rPr>
        <sz val="11"/>
        <color rgb="FF000000"/>
        <rFont val="Calibri"/>
      </rPr>
      <t xml:space="preserve"> **Secure use of Calendar Alarm </t>
    </r>
    <r>
      <rPr>
        <sz val="11"/>
        <color rgb="FF000000"/>
        <rFont val="Calibri"/>
      </rPr>
      <t xml:space="preserve">
</t>
    </r>
    <r>
      <rPr>
        <sz val="11"/>
        <color rgb="FF000000"/>
        <rFont val="Calibri"/>
      </rPr>
      <t xml:space="preserve"> **Local screen mirroring and Mirroring procedures (authorized/not authorized for use) </t>
    </r>
    <r>
      <rPr>
        <sz val="11"/>
        <color rgb="FF000000"/>
        <rFont val="Calibri"/>
      </rPr>
      <t xml:space="preserve">
</t>
    </r>
    <r>
      <rPr>
        <sz val="11"/>
        <color rgb="FF000000"/>
        <rFont val="Calibri"/>
      </rPr>
      <t xml:space="preserve"> **Do not upload DoD contacts via smart call and caller ID services </t>
    </r>
    <r>
      <rPr>
        <sz val="11"/>
        <color rgb="FF000000"/>
        <rFont val="Calibri"/>
      </rPr>
      <t xml:space="preserve">
</t>
    </r>
    <r>
      <rPr>
        <sz val="11"/>
        <color rgb="FF000000"/>
        <rFont val="Calibri"/>
      </rPr>
      <t xml:space="preserve"> **Do not remove DoD intermediate and root PKI digital certificates </t>
    </r>
    <r>
      <rPr>
        <sz val="11"/>
        <color rgb="FF000000"/>
        <rFont val="Calibri"/>
      </rPr>
      <t xml:space="preserve">
</t>
    </r>
    <r>
      <rPr>
        <sz val="11"/>
        <color rgb="FF000000"/>
        <rFont val="Calibri"/>
      </rPr>
      <t xml:space="preserve"> **Disable Wi-Fi Sharing </t>
    </r>
    <r>
      <rPr>
        <sz val="11"/>
        <color rgb="FF000000"/>
        <rFont val="Calibri"/>
      </rPr>
      <t xml:space="preserve">
</t>
    </r>
    <r>
      <rPr>
        <sz val="11"/>
        <color rgb="FF000000"/>
        <rFont val="Calibri"/>
      </rPr>
      <t xml:space="preserve"> **Do not configure a DoD network (work) VPN profile on any third-party VPN client installed in the personal space </t>
    </r>
    <r>
      <rPr>
        <sz val="11"/>
        <color rgb="FF000000"/>
        <rFont val="Calibri"/>
      </rPr>
      <t xml:space="preserve">
</t>
    </r>
    <r>
      <rPr>
        <sz val="11"/>
        <color rgb="FF000000"/>
        <rFont val="Calibri"/>
      </rPr>
      <t xml:space="preserve"> **If Bluetooth connections are approved for mobile device, types of allowed connections (for example car handsfree, but not Bluetooth wireless keyboard)</t>
    </r>
    <r>
      <rPr>
        <sz val="11"/>
        <color rgb="FF000000"/>
        <rFont val="Calibri"/>
      </rPr>
      <t xml:space="preserve">
</t>
    </r>
    <r>
      <rPr>
        <sz val="11"/>
        <color rgb="FF000000"/>
        <rFont val="Calibri"/>
      </rPr>
      <t>- AO guidance on acceptable use and restrictions, if any, on downloading and installing personal apps and data (music, photos, etc.) in the Google device personal space.</t>
    </r>
  </si>
  <si>
    <r>
      <rPr>
        <sz val="11"/>
        <color rgb="FF000000"/>
        <rFont val="Calibri"/>
      </rPr>
      <t>The security posture of Google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Google mobile device may become compromised and DoD sensitive data may become compromised.</t>
    </r>
    <r>
      <rPr>
        <sz val="11"/>
        <color rgb="FF000000"/>
        <rFont val="Calibri"/>
      </rPr>
      <t xml:space="preserve">
</t>
    </r>
    <r>
      <rPr>
        <sz val="11"/>
        <color rgb="FF000000"/>
        <rFont val="Calibri"/>
      </rPr>
      <t>SFR ID: NA</t>
    </r>
  </si>
  <si>
    <r>
      <rPr>
        <sz val="11"/>
        <color rgb="FF000000"/>
        <rFont val="Calibri"/>
      </rPr>
      <t xml:space="preserve">Review a sample of site User Agreements for Google device users or similar training records and training course content. </t>
    </r>
    <r>
      <rPr>
        <sz val="11"/>
        <color rgb="FF000000"/>
        <rFont val="Calibri"/>
      </rPr>
      <t xml:space="preserve">
</t>
    </r>
    <r>
      <rPr>
        <sz val="11"/>
        <color rgb="FF000000"/>
        <rFont val="Calibri"/>
      </rPr>
      <t xml:space="preserve">Verify that Google device users have completed the required training. The intent is that required training is renewed on a periodic basis in a time period determined by the AO. </t>
    </r>
    <r>
      <rPr>
        <sz val="11"/>
        <color rgb="FF000000"/>
        <rFont val="Calibri"/>
      </rPr>
      <t xml:space="preserve">
</t>
    </r>
    <r>
      <rPr>
        <sz val="11"/>
        <color rgb="FF000000"/>
        <rFont val="Calibri"/>
      </rPr>
      <t>If any Google device user has not completed the required training, this is a finding.</t>
    </r>
  </si>
  <si>
    <t>V-97347</t>
  </si>
  <si>
    <r>
      <rPr>
        <sz val="11"/>
        <rFont val="Calibri"/>
      </rPr>
      <t>Google Android Pie must be configured to enforce that Wi-Fi Sharing is disabled.</t>
    </r>
  </si>
  <si>
    <r>
      <rPr>
        <sz val="11"/>
        <color rgb="FF000000"/>
        <rFont val="Calibri"/>
      </rPr>
      <t xml:space="preserve">Configure Google Android Pie to disable Wi-Fi Sharing. </t>
    </r>
    <r>
      <rPr>
        <sz val="11"/>
        <color rgb="FF000000"/>
        <rFont val="Calibri"/>
      </rPr>
      <t xml:space="preserve">
</t>
    </r>
    <r>
      <rPr>
        <sz val="11"/>
        <color rgb="FF000000"/>
        <rFont val="Calibri"/>
      </rPr>
      <t xml:space="preserve">Mobile Hotspot must be enabled in order to enable Wi-Fi Sharing. If the AO has not approved Mobile Hotspot, and it has been disabled on the MDM console, no further action is needed. If Mobile Hotspot is being used, use the following procedure to disable Wi-Fi Sharing: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Set "Disallow config tethering" to on.</t>
    </r>
  </si>
  <si>
    <r>
      <rPr>
        <sz val="11"/>
        <color rgb="FF000000"/>
        <rFont val="Calibri"/>
      </rPr>
      <t xml:space="preserve">Wi-Fi Sharing is an optional configuration of Wi-Fi Tethering/Mobile Hotspot, which allows the device to share its Wi-Fi connection with other wirelessly connected devices instead of its mobile (cellular) connection. </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</si>
  <si>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Wi-Fi Sharing is disabled. </t>
    </r>
    <r>
      <rPr>
        <sz val="11"/>
        <color rgb="FF000000"/>
        <rFont val="Calibri"/>
      </rPr>
      <t xml:space="preserve">
</t>
    </r>
    <r>
      <rPr>
        <sz val="11"/>
        <color rgb="FF000000"/>
        <rFont val="Calibri"/>
      </rPr>
      <t xml:space="preserve">Mobile Hotspot must be enabled in order to enable Wi-Fi Sharing. If the Authorizing Official (AO) has not approved Mobile Hotspot, and it has been verified as disabled on the MDM console, no further action is needed. If Mobile Hotspot is being used, use the following procedure to verify Wi-Fi Sharing is disabled: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Verify "Disallow config tethering" to on.</t>
    </r>
    <r>
      <rPr>
        <sz val="11"/>
        <color rgb="FF000000"/>
        <rFont val="Calibri"/>
      </rPr>
      <t xml:space="preserve">
</t>
    </r>
    <r>
      <rPr>
        <sz val="11"/>
        <color rgb="FF000000"/>
        <rFont val="Calibri"/>
      </rPr>
      <t xml:space="preserve">On the Google Android Pie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"Networks &amp; internet". </t>
    </r>
    <r>
      <rPr>
        <sz val="11"/>
        <color rgb="FF000000"/>
        <rFont val="Calibri"/>
      </rPr>
      <t xml:space="preserve">
</t>
    </r>
    <r>
      <rPr>
        <sz val="11"/>
        <color rgb="FF000000"/>
        <rFont val="Calibri"/>
      </rPr>
      <t xml:space="preserve">3. Verify that "Hotspots &amp; tethering" is disabled. </t>
    </r>
    <r>
      <rPr>
        <sz val="11"/>
        <color rgb="FF000000"/>
        <rFont val="Calibri"/>
      </rPr>
      <t xml:space="preserve">
</t>
    </r>
    <r>
      <rPr>
        <sz val="11"/>
        <color rgb="FF000000"/>
        <rFont val="Calibri"/>
      </rPr>
      <t>If on the Google Android Pie device "Wi-Fi sharing" is enabled, this is a finding.</t>
    </r>
  </si>
  <si>
    <t>V-97349</t>
  </si>
  <si>
    <r>
      <rPr>
        <sz val="11"/>
        <rFont val="Calibri"/>
      </rPr>
      <t>Google Android Pie must have the DoD root and intermediate PKI certificates installed.</t>
    </r>
  </si>
  <si>
    <r>
      <rPr>
        <sz val="11"/>
        <color rgb="FF000000"/>
        <rFont val="Calibri"/>
      </rPr>
      <t xml:space="preserve">Configure Google Android Pie to install DoD root and intermediate certificates. </t>
    </r>
    <r>
      <rPr>
        <sz val="11"/>
        <color rgb="FF000000"/>
        <rFont val="Calibri"/>
      </rPr>
      <t xml:space="preserve">
</t>
    </r>
    <r>
      <rPr>
        <sz val="11"/>
        <color rgb="FF000000"/>
        <rFont val="Calibri"/>
      </rPr>
      <t>On the MDM console upload DoD root and intermediate certificates as part of a device and/or work profile</t>
    </r>
    <r>
      <rPr>
        <sz val="11"/>
        <color rgb="FF000000"/>
        <rFont val="Calibri"/>
      </rPr>
      <t xml:space="preserve">
</t>
    </r>
    <r>
      <rPr>
        <sz val="11"/>
        <color rgb="FF000000"/>
        <rFont val="Calibri"/>
      </rPr>
      <t>The current DoD root and intermediate PKI certificates may be obtained in self-extracting zip files at http://cyber.mil/pki-pke (for NIPRNet).</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</si>
  <si>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</si>
  <si>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that the DoD root and intermediate PKI certificates are installed. </t>
    </r>
    <r>
      <rPr>
        <sz val="11"/>
        <color rgb="FF000000"/>
        <rFont val="Calibri"/>
      </rPr>
      <t xml:space="preserve">
</t>
    </r>
    <r>
      <rPr>
        <sz val="11"/>
        <color rgb="FF000000"/>
        <rFont val="Calibri"/>
      </rPr>
      <t xml:space="preserve">This procedure is performed on both the MDM Administration console and the Google Android Pie device. </t>
    </r>
    <r>
      <rPr>
        <sz val="11"/>
        <color rgb="FF000000"/>
        <rFont val="Calibri"/>
      </rPr>
      <t xml:space="preserve">
</t>
    </r>
    <r>
      <rPr>
        <sz val="11"/>
        <color rgb="FF000000"/>
        <rFont val="Calibri"/>
      </rPr>
      <t xml:space="preserve">The current DoD root and intermediate PKI certificates may be obtained in self-extracting zip files at http://cyber.mil/pki-pke (for NIPRNet). </t>
    </r>
    <r>
      <rPr>
        <sz val="11"/>
        <color rgb="FF000000"/>
        <rFont val="Calibri"/>
      </rPr>
      <t xml:space="preserve">
</t>
    </r>
    <r>
      <rPr>
        <sz val="11"/>
        <color rgb="FF000000"/>
        <rFont val="Calibri"/>
      </rPr>
      <t>On the MDM console verify that the DoD root and intermediate certificates are part of a device and/or work profile that is being pushed down to the devices.</t>
    </r>
    <r>
      <rPr>
        <sz val="11"/>
        <color rgb="FF000000"/>
        <rFont val="Calibri"/>
      </rPr>
      <t xml:space="preserve">
</t>
    </r>
    <r>
      <rPr>
        <sz val="11"/>
        <color rgb="FF000000"/>
        <rFont val="Calibri"/>
      </rPr>
      <t xml:space="preserve">On the Google Android Pie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&amp; Location". </t>
    </r>
    <r>
      <rPr>
        <sz val="11"/>
        <color rgb="FF000000"/>
        <rFont val="Calibri"/>
      </rPr>
      <t xml:space="preserve">
</t>
    </r>
    <r>
      <rPr>
        <sz val="11"/>
        <color rgb="FF000000"/>
        <rFont val="Calibri"/>
      </rPr>
      <t>3. Tap on "Advanced".</t>
    </r>
    <r>
      <rPr>
        <sz val="11"/>
        <color rgb="FF000000"/>
        <rFont val="Calibri"/>
      </rPr>
      <t xml:space="preserve">
</t>
    </r>
    <r>
      <rPr>
        <sz val="11"/>
        <color rgb="FF000000"/>
        <rFont val="Calibri"/>
      </rPr>
      <t>4. Tap on "Encryption &amp; credentials".</t>
    </r>
    <r>
      <rPr>
        <sz val="11"/>
        <color rgb="FF000000"/>
        <rFont val="Calibri"/>
      </rPr>
      <t xml:space="preserve">
</t>
    </r>
    <r>
      <rPr>
        <sz val="11"/>
        <color rgb="FF000000"/>
        <rFont val="Calibri"/>
      </rPr>
      <t>5. Tap on "Trusted credentials".</t>
    </r>
    <r>
      <rPr>
        <sz val="11"/>
        <color rgb="FF000000"/>
        <rFont val="Calibri"/>
      </rPr>
      <t xml:space="preserve">
</t>
    </r>
    <r>
      <rPr>
        <sz val="11"/>
        <color rgb="FF000000"/>
        <rFont val="Calibri"/>
      </rPr>
      <t>6. Verify that DoD root and intermediate PKI certificates are listed under the user tab.</t>
    </r>
    <r>
      <rPr>
        <sz val="11"/>
        <color rgb="FF000000"/>
        <rFont val="Calibri"/>
      </rPr>
      <t xml:space="preserve">
</t>
    </r>
    <r>
      <rPr>
        <sz val="11"/>
        <color rgb="FF000000"/>
        <rFont val="Calibri"/>
      </rPr>
      <t>If on the MDM console the DoD root and intermediate certificates are not listed in a profile, or on the Google Android Pie device does not list the DoD root and intermediate certificates under the user tab, this is a finding.</t>
    </r>
  </si>
  <si>
    <t>V-97351</t>
  </si>
  <si>
    <r>
      <rPr>
        <sz val="11"/>
        <rFont val="Calibri"/>
      </rPr>
      <t>Google Android Pie must allow only the administrator (MDM) to install/remove DoD root and intermediate PKI certificates.</t>
    </r>
  </si>
  <si>
    <r>
      <rPr>
        <sz val="11"/>
        <color rgb="FF000000"/>
        <rFont val="Calibri"/>
      </rPr>
      <t>Configure Google Android Pie to prevent a user from removing DoD root and intermediate PKI certificates.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Set "Disallow config credentials" to on for the work profile.</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</si>
  <si>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</si>
  <si>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device configuration to confirm that the user is unable to remove DoD root and intermediate PKI certificates.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Verify that "Disallow config credentials" to on for the work profile.</t>
    </r>
    <r>
      <rPr>
        <sz val="11"/>
        <color rgb="FF000000"/>
        <rFont val="Calibri"/>
      </rPr>
      <t xml:space="preserve">
</t>
    </r>
    <r>
      <rPr>
        <sz val="11"/>
        <color rgb="FF000000"/>
        <rFont val="Calibri"/>
      </rPr>
      <t xml:space="preserve">On the Google Android Pie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&amp; Location". </t>
    </r>
    <r>
      <rPr>
        <sz val="11"/>
        <color rgb="FF000000"/>
        <rFont val="Calibri"/>
      </rPr>
      <t xml:space="preserve">
</t>
    </r>
    <r>
      <rPr>
        <sz val="11"/>
        <color rgb="FF000000"/>
        <rFont val="Calibri"/>
      </rPr>
      <t>3. Tap on "Advanced".</t>
    </r>
    <r>
      <rPr>
        <sz val="11"/>
        <color rgb="FF000000"/>
        <rFont val="Calibri"/>
      </rPr>
      <t xml:space="preserve">
</t>
    </r>
    <r>
      <rPr>
        <sz val="11"/>
        <color rgb="FF000000"/>
        <rFont val="Calibri"/>
      </rPr>
      <t>4. Tap on "Encryption &amp; credentials".</t>
    </r>
    <r>
      <rPr>
        <sz val="11"/>
        <color rgb="FF000000"/>
        <rFont val="Calibri"/>
      </rPr>
      <t xml:space="preserve">
</t>
    </r>
    <r>
      <rPr>
        <sz val="11"/>
        <color rgb="FF000000"/>
        <rFont val="Calibri"/>
      </rPr>
      <t>5. Tap on "Trusted credentials".</t>
    </r>
    <r>
      <rPr>
        <sz val="11"/>
        <color rgb="FF000000"/>
        <rFont val="Calibri"/>
      </rPr>
      <t xml:space="preserve">
</t>
    </r>
    <r>
      <rPr>
        <sz val="11"/>
        <color rgb="FF000000"/>
        <rFont val="Calibri"/>
      </rPr>
      <t>6. Verify that the user is unable to untrust or remove any work certificates.</t>
    </r>
    <r>
      <rPr>
        <sz val="11"/>
        <color rgb="FF000000"/>
        <rFont val="Calibri"/>
      </rPr>
      <t xml:space="preserve">
</t>
    </r>
    <r>
      <rPr>
        <sz val="11"/>
        <color rgb="FF000000"/>
        <rFont val="Calibri"/>
      </rPr>
      <t>If on the Google Android Pie device the user is able to remove certificates, this is a finding.</t>
    </r>
  </si>
  <si>
    <t>V-97353</t>
  </si>
  <si>
    <r>
      <rPr>
        <sz val="11"/>
        <rFont val="Calibri"/>
      </rPr>
      <t>The Google Android Pie Work Profile must be configured to prevent users from adding personal email accounts to the work email app.</t>
    </r>
  </si>
  <si>
    <r>
      <rPr>
        <sz val="11"/>
        <color rgb="FF000000"/>
        <rFont val="Calibri"/>
      </rPr>
      <t xml:space="preserve">Configure Google Android Pie Work Profile to prevent users from adding personal email accounts to the work email app. </t>
    </r>
    <r>
      <rPr>
        <sz val="11"/>
        <color rgb="FF000000"/>
        <rFont val="Calibri"/>
      </rPr>
      <t xml:space="preserve">
</t>
    </r>
    <r>
      <rPr>
        <sz val="11"/>
        <color rgb="FF000000"/>
        <rFont val="Calibri"/>
      </rPr>
      <t xml:space="preserve">On the MDM console, for the Work Profile, do the following: </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Set "Disallow modify accounts" to on.</t>
    </r>
    <r>
      <rPr>
        <sz val="11"/>
        <color rgb="FF000000"/>
        <rFont val="Calibri"/>
      </rPr>
      <t xml:space="preserve">
</t>
    </r>
    <r>
      <rPr>
        <sz val="11"/>
        <color rgb="FF000000"/>
        <rFont val="Calibri"/>
      </rPr>
      <t>Refer to the MDM documentation to determine how to provision users' work email accounts for the work email app.</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</si>
  <si>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restricting email account addition to whitelisted accounts mitigates this vulnerability.</t>
    </r>
    <r>
      <rPr>
        <sz val="11"/>
        <color rgb="FF000000"/>
        <rFont val="Calibri"/>
      </rPr>
      <t xml:space="preserve">
</t>
    </r>
    <r>
      <rPr>
        <sz val="11"/>
        <color rgb="FF000000"/>
        <rFont val="Calibri"/>
      </rPr>
      <t>SFR ID: FMT_SMF_EXT.1.1 #47</t>
    </r>
  </si>
  <si>
    <r>
      <rPr>
        <sz val="11"/>
        <color rgb="FF000000"/>
        <rFont val="Calibri"/>
      </rPr>
      <t xml:space="preserve">Review the Google Android Pie Work Profile configuration settings to confirm that users are prevented from adding personal email accounts to the work email app. </t>
    </r>
    <r>
      <rPr>
        <sz val="11"/>
        <color rgb="FF000000"/>
        <rFont val="Calibri"/>
      </rPr>
      <t xml:space="preserve">
</t>
    </r>
    <r>
      <rPr>
        <sz val="11"/>
        <color rgb="FF000000"/>
        <rFont val="Calibri"/>
      </rPr>
      <t xml:space="preserve">This procedure is performed on both the MDM Administrator console and the Google Android Pie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Verify that "Disallow add accounts" is set to on.</t>
    </r>
    <r>
      <rPr>
        <sz val="11"/>
        <color rgb="FF000000"/>
        <rFont val="Calibri"/>
      </rPr>
      <t xml:space="preserve">
</t>
    </r>
    <r>
      <rPr>
        <sz val="11"/>
        <color rgb="FF000000"/>
        <rFont val="Calibri"/>
      </rPr>
      <t xml:space="preserve">On the Google Android Pie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"Accounts". </t>
    </r>
    <r>
      <rPr>
        <sz val="11"/>
        <color rgb="FF000000"/>
        <rFont val="Calibri"/>
      </rPr>
      <t xml:space="preserve">
</t>
    </r>
    <r>
      <rPr>
        <sz val="11"/>
        <color rgb="FF000000"/>
        <rFont val="Calibri"/>
      </rPr>
      <t>3. Verify that "Add account" is grayed out under the Work section.</t>
    </r>
    <r>
      <rPr>
        <sz val="11"/>
        <color rgb="FF000000"/>
        <rFont val="Calibri"/>
      </rPr>
      <t xml:space="preserve">
</t>
    </r>
    <r>
      <rPr>
        <sz val="11"/>
        <color rgb="FF000000"/>
        <rFont val="Calibri"/>
      </rPr>
      <t>If on the MDM console the restriction to "Disallow add accounts" is not set or on the Google Android Pie device the user is able to add an account, this is a finding.</t>
    </r>
  </si>
  <si>
    <t>V-97355</t>
  </si>
  <si>
    <r>
      <rPr>
        <sz val="11"/>
        <rFont val="Calibri"/>
      </rPr>
      <t>Google Android Pie work profile must be configured to enforce the system application disable list.</t>
    </r>
  </si>
  <si>
    <r>
      <rPr>
        <sz val="11"/>
        <color rgb="FF000000"/>
        <rFont val="Calibri"/>
      </rPr>
      <t xml:space="preserve">Configure Google Android Pie Work Profile to enforce the system application disable list. </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MDM, configure a list of approved Google core and preinstalled apps in the core app white list.</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</si>
  <si>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Core application: Any application integrated into Google Android Pie by Google. </t>
    </r>
    <r>
      <rPr>
        <sz val="11"/>
        <color rgb="FF000000"/>
        <rFont val="Calibri"/>
      </rPr>
      <t xml:space="preserve">
</t>
    </r>
    <r>
      <rPr>
        <sz val="11"/>
        <color rgb="FF000000"/>
        <rFont val="Calibri"/>
      </rPr>
      <t xml:space="preserve">Preinstalled application: Additional noncore applications included in the Google Android Pie build by Google or the wireless carrier.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FMT_SMF_EXT.1.1 #47</t>
    </r>
  </si>
  <si>
    <r>
      <rPr>
        <sz val="11"/>
        <color rgb="FF000000"/>
        <rFont val="Calibri"/>
      </rPr>
      <t>Review the Google Android Pie Work Profile configuration settings to confirm the system application disable list is enforced. This setting is enforced by default. What needs to happen is to verify only approved system apps have been placed on the core whitelist.</t>
    </r>
    <r>
      <rPr>
        <sz val="11"/>
        <color rgb="FF000000"/>
        <rFont val="Calibri"/>
      </rPr>
      <t xml:space="preserve">
</t>
    </r>
    <r>
      <rPr>
        <sz val="11"/>
        <color rgb="FF000000"/>
        <rFont val="Calibri"/>
      </rPr>
      <t xml:space="preserve">This procedure is performed on the MDM Administrator console. </t>
    </r>
    <r>
      <rPr>
        <sz val="11"/>
        <color rgb="FF000000"/>
        <rFont val="Calibri"/>
      </rPr>
      <t xml:space="preserve">
</t>
    </r>
    <r>
      <rPr>
        <sz val="11"/>
        <color rgb="FF000000"/>
        <rFont val="Calibri"/>
      </rPr>
      <t>Review the system app white list and verify only approved apps are on the list.</t>
    </r>
    <r>
      <rPr>
        <sz val="11"/>
        <color rgb="FF000000"/>
        <rFont val="Calibri"/>
      </rPr>
      <t xml:space="preserve">
</t>
    </r>
    <r>
      <rPr>
        <sz val="11"/>
        <color rgb="FF000000"/>
        <rFont val="Calibri"/>
      </rPr>
      <t>If on the MDM console the system app white list contains unapproved core apps, this is a finding.</t>
    </r>
  </si>
  <si>
    <t>V-97357</t>
  </si>
  <si>
    <r>
      <rPr>
        <sz val="11"/>
        <rFont val="Calibri"/>
      </rPr>
      <t>Google Android Pie must be provisioned as a fully managed device and configured to create a work profile.</t>
    </r>
  </si>
  <si>
    <r>
      <rPr>
        <sz val="11"/>
        <color rgb="FF000000"/>
        <rFont val="Calibri"/>
      </rPr>
      <t>Configure Google Android Pie in a Corporate Owned Work Managed configuration.</t>
    </r>
    <r>
      <rPr>
        <sz val="11"/>
        <color rgb="FF000000"/>
        <rFont val="Calibri"/>
      </rPr>
      <t xml:space="preserve">
</t>
    </r>
    <r>
      <rPr>
        <sz val="11"/>
        <color rgb="FF000000"/>
        <rFont val="Calibri"/>
      </rPr>
      <t>On the MDM console, configure the default enrollment as Corporate Owned Work Managed.</t>
    </r>
    <r>
      <rPr>
        <sz val="11"/>
        <color rgb="FF000000"/>
        <rFont val="Calibri"/>
      </rPr>
      <t xml:space="preserve">
</t>
    </r>
    <r>
      <rPr>
        <sz val="11"/>
        <color rgb="FF000000"/>
        <rFont val="Calibri"/>
      </rPr>
      <t>Refer to the MDM documentation to determine how to configure the device to enroll as Corporate Owned Work Managed.</t>
    </r>
  </si>
  <si>
    <r>
      <rPr>
        <sz val="11"/>
        <color rgb="FF000000"/>
        <rFont val="Calibri"/>
      </rPr>
      <t>The Android Enterprise Work Profile is the designated application group for the COPE use case.</t>
    </r>
    <r>
      <rPr>
        <sz val="11"/>
        <color rgb="FF000000"/>
        <rFont val="Calibri"/>
      </rPr>
      <t xml:space="preserve">
</t>
    </r>
    <r>
      <rPr>
        <sz val="11"/>
        <color rgb="FF000000"/>
        <rFont val="Calibri"/>
      </rPr>
      <t>SFR ID: FMT_SMF_EXT.1.1 #47</t>
    </r>
  </si>
  <si>
    <r>
      <rPr>
        <sz val="11"/>
        <color rgb="FF000000"/>
        <rFont val="Calibri"/>
      </rPr>
      <t>Review that Google Android Pie is configured as Corporate Owned Work Managed.</t>
    </r>
    <r>
      <rPr>
        <sz val="11"/>
        <color rgb="FF000000"/>
        <rFont val="Calibri"/>
      </rPr>
      <t xml:space="preserve">
</t>
    </r>
    <r>
      <rPr>
        <sz val="11"/>
        <color rgb="FF000000"/>
        <rFont val="Calibri"/>
      </rPr>
      <t xml:space="preserve">This procedure is performed on both the MDM Administrator console and the Google Android Pie device. </t>
    </r>
    <r>
      <rPr>
        <sz val="11"/>
        <color rgb="FF000000"/>
        <rFont val="Calibri"/>
      </rPr>
      <t xml:space="preserve">
</t>
    </r>
    <r>
      <rPr>
        <sz val="11"/>
        <color rgb="FF000000"/>
        <rFont val="Calibri"/>
      </rPr>
      <t>On the MDM console, verify that the default enrollment is set to Corporate Owned Work Managed.</t>
    </r>
    <r>
      <rPr>
        <sz val="11"/>
        <color rgb="FF000000"/>
        <rFont val="Calibri"/>
      </rPr>
      <t xml:space="preserve">
</t>
    </r>
    <r>
      <rPr>
        <sz val="11"/>
        <color rgb="FF000000"/>
        <rFont val="Calibri"/>
      </rPr>
      <t xml:space="preserve">On the Google Android Pie device, do the following: </t>
    </r>
    <r>
      <rPr>
        <sz val="11"/>
        <color rgb="FF000000"/>
        <rFont val="Calibri"/>
      </rPr>
      <t xml:space="preserve">
</t>
    </r>
    <r>
      <rPr>
        <sz val="11"/>
        <color rgb="FF000000"/>
        <rFont val="Calibri"/>
      </rPr>
      <t>1. Go to the application drawer.</t>
    </r>
    <r>
      <rPr>
        <sz val="11"/>
        <color rgb="FF000000"/>
        <rFont val="Calibri"/>
      </rPr>
      <t xml:space="preserve">
</t>
    </r>
    <r>
      <rPr>
        <sz val="11"/>
        <color rgb="FF000000"/>
        <rFont val="Calibri"/>
      </rPr>
      <t>2. Ensure that you see a Personal and a Work Tab.</t>
    </r>
    <r>
      <rPr>
        <sz val="11"/>
        <color rgb="FF000000"/>
        <rFont val="Calibri"/>
      </rPr>
      <t xml:space="preserve">
</t>
    </r>
    <r>
      <rPr>
        <sz val="11"/>
        <color rgb="FF000000"/>
        <rFont val="Calibri"/>
      </rPr>
      <t>If on the MDM console the account the default enrollment is set to Corporate Owned Work Managed or on the Google Android Pie device the user does not see a Work tab, this is a finding.</t>
    </r>
  </si>
  <si>
    <t>V-97359</t>
  </si>
  <si>
    <r>
      <rPr>
        <sz val="11"/>
        <rFont val="Calibri"/>
      </rPr>
      <t>Google Android Pie work profile must be configured to disable automatic completion of work space Internet browser text input.</t>
    </r>
  </si>
  <si>
    <r>
      <rPr>
        <sz val="11"/>
        <color rgb="FF000000"/>
        <rFont val="Calibri"/>
      </rPr>
      <t>Configure Chrome Browser in Google Android Pie Work Profile to disable autofill.</t>
    </r>
    <r>
      <rPr>
        <sz val="11"/>
        <color rgb="FF000000"/>
        <rFont val="Calibri"/>
      </rPr>
      <t xml:space="preserve">
</t>
    </r>
    <r>
      <rPr>
        <sz val="11"/>
        <color rgb="FF000000"/>
        <rFont val="Calibri"/>
      </rPr>
      <t xml:space="preserve">On the MDM console, for the Work Profile, do the following: </t>
    </r>
    <r>
      <rPr>
        <sz val="11"/>
        <color rgb="FF000000"/>
        <rFont val="Calibri"/>
      </rPr>
      <t xml:space="preserve">
</t>
    </r>
    <r>
      <rPr>
        <sz val="11"/>
        <color rgb="FF000000"/>
        <rFont val="Calibri"/>
      </rPr>
      <t>1. Open the Chrome Browser Settings.</t>
    </r>
    <r>
      <rPr>
        <sz val="11"/>
        <color rgb="FF000000"/>
        <rFont val="Calibri"/>
      </rPr>
      <t xml:space="preserve">
</t>
    </r>
    <r>
      <rPr>
        <sz val="11"/>
        <color rgb="FF000000"/>
        <rFont val="Calibri"/>
      </rPr>
      <t>2. Set "Enable autofill" to off.</t>
    </r>
    <r>
      <rPr>
        <sz val="11"/>
        <color rgb="FF000000"/>
        <rFont val="Calibri"/>
      </rPr>
      <t xml:space="preserve">
</t>
    </r>
    <r>
      <rPr>
        <sz val="11"/>
        <color rgb="FF000000"/>
        <rFont val="Calibri"/>
      </rPr>
      <t>Refer to the MDM documentation to determine how to configure Chrome Browser Settings.</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</si>
  <si>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Google Android Pie device password,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</si>
  <si>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Review Chrome Browser in Google Android Pie Work Profile autofill setting.</t>
    </r>
    <r>
      <rPr>
        <sz val="11"/>
        <color rgb="FF000000"/>
        <rFont val="Calibri"/>
      </rPr>
      <t xml:space="preserve">
</t>
    </r>
    <r>
      <rPr>
        <sz val="11"/>
        <color rgb="FF000000"/>
        <rFont val="Calibri"/>
      </rPr>
      <t xml:space="preserve">This procedure is performed only on the MDM Administrator console. </t>
    </r>
    <r>
      <rPr>
        <sz val="11"/>
        <color rgb="FF000000"/>
        <rFont val="Calibri"/>
      </rPr>
      <t xml:space="preserve">
</t>
    </r>
    <r>
      <rPr>
        <sz val="11"/>
        <color rgb="FF000000"/>
        <rFont val="Calibri"/>
      </rPr>
      <t xml:space="preserve">On the MDM console, for the Work Profile, do the following: </t>
    </r>
    <r>
      <rPr>
        <sz val="11"/>
        <color rgb="FF000000"/>
        <rFont val="Calibri"/>
      </rPr>
      <t xml:space="preserve">
</t>
    </r>
    <r>
      <rPr>
        <sz val="11"/>
        <color rgb="FF000000"/>
        <rFont val="Calibri"/>
      </rPr>
      <t>1. Open the Chrome Browser Settings.</t>
    </r>
    <r>
      <rPr>
        <sz val="11"/>
        <color rgb="FF000000"/>
        <rFont val="Calibri"/>
      </rPr>
      <t xml:space="preserve">
</t>
    </r>
    <r>
      <rPr>
        <sz val="11"/>
        <color rgb="FF000000"/>
        <rFont val="Calibri"/>
      </rPr>
      <t>2. Verify "Enable autofill" is set to off.</t>
    </r>
    <r>
      <rPr>
        <sz val="11"/>
        <color rgb="FF000000"/>
        <rFont val="Calibri"/>
      </rPr>
      <t xml:space="preserve">
</t>
    </r>
    <r>
      <rPr>
        <sz val="11"/>
        <color rgb="FF000000"/>
        <rFont val="Calibri"/>
      </rPr>
      <t>If on the MDM console autofill is set to on in the Chrome Browser Settings, this is a finding.</t>
    </r>
  </si>
  <si>
    <t>V-97361</t>
  </si>
  <si>
    <r>
      <rPr>
        <sz val="11"/>
        <rFont val="Calibri"/>
      </rPr>
      <t>Google Android Pie Work Profile must be configured to disable the autofill services.</t>
    </r>
  </si>
  <si>
    <r>
      <rPr>
        <sz val="11"/>
        <color rgb="FF000000"/>
        <rFont val="Calibri"/>
      </rPr>
      <t xml:space="preserve">Configure Google Android Pie Workspace to disable the autofill services. </t>
    </r>
    <r>
      <rPr>
        <sz val="11"/>
        <color rgb="FF000000"/>
        <rFont val="Calibri"/>
      </rPr>
      <t xml:space="preserve">
</t>
    </r>
    <r>
      <rPr>
        <sz val="11"/>
        <color rgb="FF000000"/>
        <rFont val="Calibri"/>
      </rPr>
      <t>On the MDM console, in the Android work profile restrictions, select "disallow autofill".</t>
    </r>
  </si>
  <si>
    <r>
      <rPr>
        <sz val="11"/>
        <color rgb="FF000000"/>
        <rFont val="Calibri"/>
      </rPr>
      <t xml:space="preserve">The autofill services allow the user to complete text inputs that could contain sensitive information, such as personally identifiable information (PII), without previous knowledge of the information. By allowing the use of autofill services, an adversary who learns a user's Google Android Pie device password, or who otherwise is able to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 </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 ID: FMT_SMF_EXT.1.1 #47</t>
    </r>
  </si>
  <si>
    <r>
      <rPr>
        <sz val="11"/>
        <color rgb="FF000000"/>
        <rFont val="Calibri"/>
      </rPr>
      <t xml:space="preserve">Review the Google Android Pie Workspace configuration settings to confirm that autofill services are disabled. </t>
    </r>
    <r>
      <rPr>
        <sz val="11"/>
        <color rgb="FF000000"/>
        <rFont val="Calibri"/>
      </rPr>
      <t xml:space="preserve">
</t>
    </r>
    <r>
      <rPr>
        <sz val="11"/>
        <color rgb="FF000000"/>
        <rFont val="Calibri"/>
      </rPr>
      <t xml:space="preserve">This procedure is performed only on the MDM Administration console. </t>
    </r>
    <r>
      <rPr>
        <sz val="11"/>
        <color rgb="FF000000"/>
        <rFont val="Calibri"/>
      </rPr>
      <t xml:space="preserve">
</t>
    </r>
    <r>
      <rPr>
        <sz val="11"/>
        <color rgb="FF000000"/>
        <rFont val="Calibri"/>
      </rPr>
      <t xml:space="preserve">On the MDM console, for the Workspace, in the "Android user restrictions" group, under the work profile, verify that "disallow autofill" is selected. </t>
    </r>
    <r>
      <rPr>
        <sz val="11"/>
        <color rgb="FF000000"/>
        <rFont val="Calibri"/>
      </rPr>
      <t xml:space="preserve">
</t>
    </r>
    <r>
      <rPr>
        <sz val="11"/>
        <color rgb="FF000000"/>
        <rFont val="Calibri"/>
      </rPr>
      <t>If on the MDM console "disallow autofill" is selected, this is a finding.</t>
    </r>
  </si>
  <si>
    <t>V-97363</t>
  </si>
  <si>
    <r>
      <rPr>
        <sz val="11"/>
        <rFont val="Calibri"/>
      </rPr>
      <t>Google Android Pie must be configured to disallow configuration of date and time.</t>
    </r>
  </si>
  <si>
    <r>
      <rPr>
        <sz val="11"/>
        <color rgb="FF000000"/>
        <rFont val="Calibri"/>
      </rPr>
      <t>Configure Google Android Pie Work Profile to set auto network time.</t>
    </r>
    <r>
      <rPr>
        <sz val="11"/>
        <color rgb="FF000000"/>
        <rFont val="Calibri"/>
      </rPr>
      <t xml:space="preserve">
</t>
    </r>
    <r>
      <rPr>
        <sz val="11"/>
        <color rgb="FF000000"/>
        <rFont val="Calibri"/>
      </rPr>
      <t>On the MDM console, in the Android user restrictions section, select "Set auto (network) time required" to on".</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</si>
  <si>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 xml:space="preserve">Periodically synchronizing internal clocks with an authoritative time source is necessary to correctly correlate the timing of events that occur across the enterprise. The three authoritative time sources for Google Android Pie are an authoritative time server that is synchronized with redundant United States Naval Observatory (USNO) time servers as designated for the appropriate DoD network (NIPRNet or SIPRNet), or the Global Positioning System (GPS), or the wireless carrier. </t>
    </r>
    <r>
      <rPr>
        <sz val="11"/>
        <color rgb="FF000000"/>
        <rFont val="Calibri"/>
      </rPr>
      <t xml:space="preserve">
</t>
    </r>
    <r>
      <rPr>
        <sz val="11"/>
        <color rgb="FF000000"/>
        <rFont val="Calibri"/>
      </rPr>
      <t>Time stamps generated by the audit system in Google Android Pie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 ID: FMT_SMF_EXT.1.1 #47</t>
    </r>
  </si>
  <si>
    <r>
      <rPr>
        <sz val="11"/>
        <color rgb="FF000000"/>
        <rFont val="Calibri"/>
      </rPr>
      <t xml:space="preserve">Review the Google Android Pie Work Profile configuration settings to confirm that autofill services are disabled. </t>
    </r>
    <r>
      <rPr>
        <sz val="11"/>
        <color rgb="FF000000"/>
        <rFont val="Calibri"/>
      </rPr>
      <t xml:space="preserve">
</t>
    </r>
    <r>
      <rPr>
        <sz val="11"/>
        <color rgb="FF000000"/>
        <rFont val="Calibri"/>
      </rPr>
      <t xml:space="preserve">This procedure is performed on both the MDM Administration console and the Google Android Pie device. </t>
    </r>
    <r>
      <rPr>
        <sz val="11"/>
        <color rgb="FF000000"/>
        <rFont val="Calibri"/>
      </rPr>
      <t xml:space="preserve">
</t>
    </r>
    <r>
      <rPr>
        <sz val="11"/>
        <color rgb="FF000000"/>
        <rFont val="Calibri"/>
      </rPr>
      <t>On the MDM console, verify that "Set auto (network) time required" to on".</t>
    </r>
    <r>
      <rPr>
        <sz val="11"/>
        <color rgb="FF000000"/>
        <rFont val="Calibri"/>
      </rPr>
      <t xml:space="preserve">
</t>
    </r>
    <r>
      <rPr>
        <sz val="11"/>
        <color rgb="FF000000"/>
        <rFont val="Calibri"/>
      </rPr>
      <t xml:space="preserve">On the Google Android Pie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"System". </t>
    </r>
    <r>
      <rPr>
        <sz val="11"/>
        <color rgb="FF000000"/>
        <rFont val="Calibri"/>
      </rPr>
      <t xml:space="preserve">
</t>
    </r>
    <r>
      <rPr>
        <sz val="11"/>
        <color rgb="FF000000"/>
        <rFont val="Calibri"/>
      </rPr>
      <t xml:space="preserve">3. Tap "Date &amp; times". </t>
    </r>
    <r>
      <rPr>
        <sz val="11"/>
        <color rgb="FF000000"/>
        <rFont val="Calibri"/>
      </rPr>
      <t xml:space="preserve">
</t>
    </r>
    <r>
      <rPr>
        <sz val="11"/>
        <color rgb="FF000000"/>
        <rFont val="Calibri"/>
      </rPr>
      <t>4. Verify that "Automatic date &amp; time" is grayed out.</t>
    </r>
    <r>
      <rPr>
        <sz val="11"/>
        <color rgb="FF000000"/>
        <rFont val="Calibri"/>
      </rPr>
      <t xml:space="preserve">
</t>
    </r>
    <r>
      <rPr>
        <sz val="11"/>
        <color rgb="FF000000"/>
        <rFont val="Calibri"/>
      </rPr>
      <t>If on the MDM console "Set auto (network) time required" to on", or on the Google Android Pie device "Automatic date &amp; time" is grayed out, this is a finding.</t>
    </r>
  </si>
  <si>
    <t>V-97365</t>
  </si>
  <si>
    <r>
      <rPr>
        <sz val="11"/>
        <rFont val="Calibri"/>
      </rPr>
      <t>Google Android Pie must configured to disallow outgoing beam.</t>
    </r>
  </si>
  <si>
    <r>
      <rPr>
        <sz val="11"/>
        <color rgb="FF000000"/>
        <rFont val="Calibri"/>
      </rPr>
      <t xml:space="preserve">Configure Google Android Pie device to disallow outgoing beam. </t>
    </r>
    <r>
      <rPr>
        <sz val="11"/>
        <color rgb="FF000000"/>
        <rFont val="Calibri"/>
      </rPr>
      <t xml:space="preserve">
</t>
    </r>
    <r>
      <rPr>
        <sz val="11"/>
        <color rgb="FF000000"/>
        <rFont val="Calibri"/>
      </rPr>
      <t>On the MDM console, in the Android user restrictions section, select "Disallow outgoing beam" to on.</t>
    </r>
  </si>
  <si>
    <r>
      <rPr>
        <sz val="11"/>
        <color rgb="FF000000"/>
        <rFont val="Calibri"/>
      </rPr>
      <t xml:space="preserve">Outgoing beam allows transfer of data through near field communication (NFC) and Bluetooth by touching two unlocked devices together. If it were enabled, sensitive DoD data could be transmitted. </t>
    </r>
    <r>
      <rPr>
        <sz val="11"/>
        <color rgb="FF000000"/>
        <rFont val="Calibri"/>
      </rPr>
      <t xml:space="preserve">
</t>
    </r>
    <r>
      <rPr>
        <sz val="11"/>
        <color rgb="FF000000"/>
        <rFont val="Calibri"/>
      </rPr>
      <t>Because of the security risks of sharing sensitive DoD data, users must not be able to allow outgoing beam.</t>
    </r>
    <r>
      <rPr>
        <sz val="11"/>
        <color rgb="FF000000"/>
        <rFont val="Calibri"/>
      </rPr>
      <t xml:space="preserve">
</t>
    </r>
    <r>
      <rPr>
        <sz val="11"/>
        <color rgb="FF000000"/>
        <rFont val="Calibri"/>
      </rPr>
      <t>SFR ID: FMT_MOF_EXT.1.2 #47</t>
    </r>
  </si>
  <si>
    <r>
      <rPr>
        <sz val="11"/>
        <color rgb="FF000000"/>
        <rFont val="Calibri"/>
      </rPr>
      <t xml:space="preserve">Review the Google Android Pie device configuration settings to confirm that outgoing beam is disallowed. </t>
    </r>
    <r>
      <rPr>
        <sz val="11"/>
        <color rgb="FF000000"/>
        <rFont val="Calibri"/>
      </rPr>
      <t xml:space="preserve">
</t>
    </r>
    <r>
      <rPr>
        <sz val="11"/>
        <color rgb="FF000000"/>
        <rFont val="Calibri"/>
      </rPr>
      <t xml:space="preserve">This procedure is performed on both the MDM Administration console and the Google Android Pie device. </t>
    </r>
    <r>
      <rPr>
        <sz val="11"/>
        <color rgb="FF000000"/>
        <rFont val="Calibri"/>
      </rPr>
      <t xml:space="preserve">
</t>
    </r>
    <r>
      <rPr>
        <sz val="11"/>
        <color rgb="FF000000"/>
        <rFont val="Calibri"/>
      </rPr>
      <t>On the MDM console, in the Android user restrictions section, select "Disallow outgoing beam" to on".</t>
    </r>
    <r>
      <rPr>
        <sz val="11"/>
        <color rgb="FF000000"/>
        <rFont val="Calibri"/>
      </rPr>
      <t xml:space="preserve">
</t>
    </r>
    <r>
      <rPr>
        <sz val="11"/>
        <color rgb="FF000000"/>
        <rFont val="Calibri"/>
      </rPr>
      <t xml:space="preserve">On the Google Android Pie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"Connected devices". </t>
    </r>
    <r>
      <rPr>
        <sz val="11"/>
        <color rgb="FF000000"/>
        <rFont val="Calibri"/>
      </rPr>
      <t xml:space="preserve">
</t>
    </r>
    <r>
      <rPr>
        <sz val="11"/>
        <color rgb="FF000000"/>
        <rFont val="Calibri"/>
      </rPr>
      <t xml:space="preserve">3. Tap "Connection preferences". </t>
    </r>
    <r>
      <rPr>
        <sz val="11"/>
        <color rgb="FF000000"/>
        <rFont val="Calibri"/>
      </rPr>
      <t xml:space="preserve">
</t>
    </r>
    <r>
      <rPr>
        <sz val="11"/>
        <color rgb="FF000000"/>
        <rFont val="Calibri"/>
      </rPr>
      <t>4. Verify that "Android Beam" is off and grayed out.</t>
    </r>
    <r>
      <rPr>
        <sz val="11"/>
        <color rgb="FF000000"/>
        <rFont val="Calibri"/>
      </rPr>
      <t xml:space="preserve">
</t>
    </r>
    <r>
      <rPr>
        <sz val="11"/>
        <color rgb="FF000000"/>
        <rFont val="Calibri"/>
      </rPr>
      <t>If on the MDM console "Disallow outgoing beam" is not set to on, or on the Google Android Pie device "Android Beam" is not off and grayed out, this is a finding.</t>
    </r>
  </si>
  <si>
    <t>V-97367</t>
  </si>
  <si>
    <r>
      <rPr>
        <sz val="11"/>
        <rFont val="Calibri"/>
      </rPr>
      <t>Google Android Pie devices must have the latest available Google Android Pie operating system installed.</t>
    </r>
  </si>
  <si>
    <t>CAT I (High)</t>
  </si>
  <si>
    <r>
      <rPr>
        <sz val="11"/>
        <color rgb="FF000000"/>
        <rFont val="Calibri"/>
      </rPr>
      <t xml:space="preserve">Install the latest released version of the Google Android Pie operating system on all managed Google devices. For Google Android Pie, version PQ3A.190605.003.A3 must be installed (it is the NIAP approved version) Note: This version of Android can only be installed on Pixel 3 devices purchased directly from Google. </t>
    </r>
    <r>
      <rPr>
        <sz val="11"/>
        <color rgb="FF000000"/>
        <rFont val="Calibri"/>
      </rPr>
      <t xml:space="preserve">
</t>
    </r>
    <r>
      <rPr>
        <sz val="11"/>
        <color rgb="FF000000"/>
        <rFont val="Calibri"/>
      </rPr>
      <t>Note: In Google Android devicet cases, operating system updates are released by the wireless carrier (for example, Sprint, T-Mobile, Verizon Wireless, and ATT).</t>
    </r>
  </si>
  <si>
    <r>
      <rPr>
        <sz val="11"/>
        <color rgb="FF000000"/>
        <rFont val="Calibri"/>
      </rPr>
      <t>Required security features are not available in earlier operating system versions. In addition, there may be known vulnerabilities in earlier versions.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</si>
  <si>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that the Google Android devicet recently released version of Google Android Pie is installed. For Google Android Pie, version PQ3A.190605.003.A3 must be installed (it is the NIAP approved version). Note: This version of Android can only be installed on Pixel 3 devices purchased directly from Google. </t>
    </r>
    <r>
      <rPr>
        <sz val="11"/>
        <color rgb="FF000000"/>
        <rFont val="Calibri"/>
      </rPr>
      <t xml:space="preserve">
</t>
    </r>
    <r>
      <rPr>
        <sz val="11"/>
        <color rgb="FF000000"/>
        <rFont val="Calibri"/>
      </rPr>
      <t xml:space="preserve">This procedure is performed on both the MDM console and the Google Android Pie device. </t>
    </r>
    <r>
      <rPr>
        <sz val="11"/>
        <color rgb="FF000000"/>
        <rFont val="Calibri"/>
      </rPr>
      <t xml:space="preserve">
</t>
    </r>
    <r>
      <rPr>
        <sz val="11"/>
        <color rgb="FF000000"/>
        <rFont val="Calibri"/>
      </rPr>
      <t xml:space="preserve">In the MDM management console, review the version of Google Android Pie installed on a sample of managed devices. This procedure will vary depending on the MDM product. </t>
    </r>
    <r>
      <rPr>
        <sz val="11"/>
        <color rgb="FF000000"/>
        <rFont val="Calibri"/>
      </rPr>
      <t xml:space="preserve">
</t>
    </r>
    <r>
      <rPr>
        <sz val="11"/>
        <color rgb="FF000000"/>
        <rFont val="Calibri"/>
      </rPr>
      <t xml:space="preserve">On the Google Android Pie device, to see the installed operating system version: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"About phone". </t>
    </r>
    <r>
      <rPr>
        <sz val="11"/>
        <color rgb="FF000000"/>
        <rFont val="Calibri"/>
      </rPr>
      <t xml:space="preserve">
</t>
    </r>
    <r>
      <rPr>
        <sz val="11"/>
        <color rgb="FF000000"/>
        <rFont val="Calibri"/>
      </rPr>
      <t xml:space="preserve">3. Verify "Build number". </t>
    </r>
    <r>
      <rPr>
        <sz val="11"/>
        <color rgb="FF000000"/>
        <rFont val="Calibri"/>
      </rPr>
      <t xml:space="preserve">
</t>
    </r>
    <r>
      <rPr>
        <sz val="11"/>
        <color rgb="FF000000"/>
        <rFont val="Calibri"/>
      </rPr>
      <t xml:space="preserve">If the installed version of the Android operating system on any reviewed Samsung devices is not the latest released by the wireless carrier, this is a finding. </t>
    </r>
    <r>
      <rPr>
        <sz val="11"/>
        <color rgb="FF000000"/>
        <rFont val="Calibri"/>
      </rPr>
      <t xml:space="preserve">
</t>
    </r>
    <r>
      <rPr>
        <sz val="11"/>
        <color rgb="FF000000"/>
        <rFont val="Calibri"/>
      </rPr>
      <t>Google's Android operating system patch website: https://source.android.com/security/bulletin/</t>
    </r>
  </si>
  <si>
    <t>V-97369</t>
  </si>
  <si>
    <r>
      <rPr>
        <sz val="11"/>
        <rFont val="Calibri"/>
      </rPr>
      <t>Google Android Pie devices must have a NIAP validated Google Android Pie operating system installed.</t>
    </r>
  </si>
  <si>
    <r>
      <rPr>
        <sz val="11"/>
        <color rgb="FF000000"/>
        <rFont val="Calibri"/>
      </rPr>
      <t xml:space="preserve">Install the latest released version of the Google Android Pie operating system on all managed Google devices. For Google Android Pie, version PQ3A.190605.003.A3 must be installed (it is the NIAP approved version). Note: This version of Android can only be installed on Pixel 3 devices purchased directly from Google. </t>
    </r>
    <r>
      <rPr>
        <sz val="11"/>
        <color rgb="FF000000"/>
        <rFont val="Calibri"/>
      </rPr>
      <t xml:space="preserve">
</t>
    </r>
    <r>
      <rPr>
        <sz val="11"/>
        <color rgb="FF000000"/>
        <rFont val="Calibri"/>
      </rPr>
      <t>Note: In Google Android devicet cases, operating system updates are released by the wireless carrier (for example, Sprint, T-Mobile, Verizon Wireless, and ATT).</t>
    </r>
  </si>
  <si>
    <r>
      <rPr>
        <sz val="11"/>
        <color rgb="FF000000"/>
        <rFont val="Calibri"/>
      </rPr>
      <t xml:space="preserve">Review device configuration settings to confirm that version PQ3A.190605.003.A3is installed (it is the NIAP approved version). Note: This version of Android can only be installed on Pixel 3 devices purchased directly from Google. </t>
    </r>
    <r>
      <rPr>
        <sz val="11"/>
        <color rgb="FF000000"/>
        <rFont val="Calibri"/>
      </rPr>
      <t xml:space="preserve">
</t>
    </r>
    <r>
      <rPr>
        <sz val="11"/>
        <color rgb="FF000000"/>
        <rFont val="Calibri"/>
      </rPr>
      <t xml:space="preserve">This procedure is performed on both the MDM console and the Google Android Pie device. </t>
    </r>
    <r>
      <rPr>
        <sz val="11"/>
        <color rgb="FF000000"/>
        <rFont val="Calibri"/>
      </rPr>
      <t xml:space="preserve">
</t>
    </r>
    <r>
      <rPr>
        <sz val="11"/>
        <color rgb="FF000000"/>
        <rFont val="Calibri"/>
      </rPr>
      <t xml:space="preserve">In the MDM management console, review the version of Google Android Pie installed on a sample of managed devices. </t>
    </r>
    <r>
      <rPr>
        <sz val="11"/>
        <color rgb="FF000000"/>
        <rFont val="Calibri"/>
      </rPr>
      <t xml:space="preserve">
</t>
    </r>
    <r>
      <rPr>
        <sz val="11"/>
        <color rgb="FF000000"/>
        <rFont val="Calibri"/>
      </rPr>
      <t xml:space="preserve">On the Google Android Pie device, to see the installed operating system version: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"About phone". </t>
    </r>
    <r>
      <rPr>
        <sz val="11"/>
        <color rgb="FF000000"/>
        <rFont val="Calibri"/>
      </rPr>
      <t xml:space="preserve">
</t>
    </r>
    <r>
      <rPr>
        <sz val="11"/>
        <color rgb="FF000000"/>
        <rFont val="Calibri"/>
      </rPr>
      <t xml:space="preserve">3. Verify "Build number". </t>
    </r>
    <r>
      <rPr>
        <sz val="11"/>
        <color rgb="FF000000"/>
        <rFont val="Calibri"/>
      </rPr>
      <t xml:space="preserve">
</t>
    </r>
    <r>
      <rPr>
        <sz val="11"/>
        <color rgb="FF000000"/>
        <rFont val="Calibri"/>
      </rPr>
      <t xml:space="preserve">If the installed version of the Android operating system on any reviewed Samsung devices is not the latest released by the wireless carrier, this is a finding. </t>
    </r>
    <r>
      <rPr>
        <sz val="11"/>
        <color rgb="FF000000"/>
        <rFont val="Calibri"/>
      </rPr>
      <t xml:space="preserve">
</t>
    </r>
    <r>
      <rPr>
        <sz val="11"/>
        <color rgb="FF000000"/>
        <rFont val="Calibri"/>
      </rPr>
      <t xml:space="preserve">Google's Android operating system patch website: https://source.android.com/security/bulletin/ </t>
    </r>
    <r>
      <rPr>
        <sz val="11"/>
        <color rgb="FF000000"/>
        <rFont val="Calibri"/>
      </rPr>
      <t xml:space="preserve">
</t>
    </r>
    <r>
      <rPr>
        <sz val="11"/>
        <color rgb="FF000000"/>
        <rFont val="Calibri"/>
      </rPr>
      <t>If the installed version of the Android Pie operating system is not the NIAP approved version,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</si>
  <si>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</si>
  <si>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</si>
  <si>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</si>
  <si>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</si>
  <si>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</si>
  <si>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</si>
  <si>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</si>
  <si>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</si>
  <si>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</si>
  <si>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</si>
  <si>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</si>
  <si>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</si>
  <si>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</si>
  <si>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</si>
  <si>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</si>
  <si>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</si>
  <si>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</si>
  <si>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</si>
  <si>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</si>
  <si>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</si>
  <si>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</si>
  <si>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</si>
  <si>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</si>
  <si>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</si>
  <si>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</si>
  <si>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</si>
  <si>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</si>
  <si>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</si>
  <si>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</si>
  <si>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Google Android 9.x Security Technical Implementation Guide V1R1</t>
  </si>
  <si>
    <t>Developed By:</t>
  </si>
  <si>
    <t>Google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</si>
  <si>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</si>
  <si>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23 August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33</t>
    </r>
  </si>
  <si>
    <t>Download Url:</t>
  </si>
  <si>
    <t>https://www.cyber.mil/stigs</t>
  </si>
  <si>
    <t>Guide Overview:</t>
  </si>
  <si>
    <r>
      <rPr>
        <sz val="11"/>
        <color rgb="FF000000"/>
        <rFont val="Calibri"/>
      </rPr>
      <t>The Google Android 9.x Security Technical Implementation Guide (STIG) provides the technical security policies, requirements, and implementation details for applying security concepts to Google Android devices running Android Pie (9) that process, store, or transmit unclassified data marked as “Controlled Unclassified Information (CUI)” or below. The STIG is based on the Protection Profile for Mobile Device Fundamentals (MDFPP) version 3.1 STIG Template. Requirements compliance is achieved by leveraging a combination of configuration profiles, user-based enforcement (UBE), and reporting.</t>
    </r>
    <r>
      <rPr>
        <sz val="11"/>
        <color rgb="FF000000"/>
        <rFont val="Calibri"/>
      </rPr>
      <t xml:space="preserve">
</t>
    </r>
    <r>
      <rPr>
        <sz val="11"/>
        <color rgb="FF000000"/>
        <rFont val="Calibri"/>
      </rPr>
      <t>The scope of this STIG covers only the Corporate Owned Personally Enabled (COPE) use case. The Corporate Owned Business Only (COBO)1, Bring Your Own Device (BYOD) and Choose Your Own Device (CYOD)2 use cases are not in scope for this STIG. The office of the DoD Chief Information Officer (CIO) is developing a DoD way forward and business case for BYOD, and the BYOD and/or CYOD use cases may be included in a future version of the STIG.</t>
    </r>
    <r>
      <rPr>
        <sz val="11"/>
        <color rgb="FF000000"/>
        <rFont val="Calibri"/>
      </rPr>
      <t xml:space="preserve">
</t>
    </r>
    <r>
      <rPr>
        <sz val="11"/>
        <color rgb="FF000000"/>
        <rFont val="Calibri"/>
      </rPr>
      <t>This STIG assumes that for the COPE use case, the technology used for data separation between work apps, data and personal apps, and data that has been certified by the National Information Assurance Partnership (NIAP) as compliant with the data separation requirements of the Protection Profile for Mobile Device Fundamentals (MDF)3. As of the publication date of this STIG, the only data separation technology or application that is NIAP-certified for an Google Android 9.x device is the native Android for Enterprise managed – unmanaged application technology.</t>
    </r>
    <r>
      <rPr>
        <sz val="11"/>
        <color rgb="FF000000"/>
        <rFont val="Calibri"/>
      </rPr>
      <t xml:space="preserve">
</t>
    </r>
    <r>
      <rPr>
        <sz val="11"/>
        <color rgb="FF000000"/>
        <rFont val="Calibri"/>
      </rPr>
      <t>The configuration requirements and controls implemented by this STIG allow unrestricted activity by the user in downloading and installing personal (unmanaged) apps and data (music, photos, etc.) with Authorizing Official (AO) approval and within any restrictions imposed by the AO. See the STIG Supplemental document, Section 6.2, "Configuration of Personal Space" for more information.</t>
    </r>
    <r>
      <rPr>
        <sz val="11"/>
        <color rgb="FF000000"/>
        <rFont val="Calibri"/>
      </rPr>
      <t xml:space="preserve">
</t>
    </r>
    <r>
      <rPr>
        <sz val="11"/>
        <color rgb="FF000000"/>
        <rFont val="Calibri"/>
      </rPr>
      <t>Note: This STIG requires a NIAP-approved version of Android 9 be installed on DoD owned Google Android phones. See the STIG Requirement GOOG-09-010900 for more information.</t>
    </r>
    <r>
      <rPr>
        <sz val="11"/>
        <color rgb="FF000000"/>
        <rFont val="Calibri"/>
      </rPr>
      <t xml:space="preserve">
</t>
    </r>
    <r>
      <rPr>
        <sz val="11"/>
        <color rgb="FF000000"/>
        <rFont val="Calibri"/>
      </rPr>
      <t>Note: If the AO has approved the use/storage of DoD data in one or more personal (unmanaged) apps, allowing unrestricted activity by the user in downloading and installing personal (unmanaged) apps on the Google Android 9.x device may not be warranted due to the risk of possible loss of or unauthorized access to DoD data.</t>
    </r>
    <r>
      <rPr>
        <sz val="11"/>
        <color rgb="FF000000"/>
        <rFont val="Calibri"/>
      </rPr>
      <t xml:space="preserve">
</t>
    </r>
    <r>
      <rPr>
        <sz val="11"/>
        <color rgb="FF000000"/>
        <rFont val="Calibri"/>
      </rPr>
      <t>This STIG assumes that if a DoD Wi-Fi network allows an Google Android 9.x device to connect to the network, the Wi-Fi network complies with the Network Infrastructure STIG; for</t>
    </r>
    <r>
      <rPr>
        <sz val="11"/>
        <color rgb="FF000000"/>
        <rFont val="Calibri"/>
      </rPr>
      <t xml:space="preserve">
</t>
    </r>
    <r>
      <rPr>
        <sz val="11"/>
        <color rgb="FF000000"/>
        <rFont val="Calibri"/>
      </rPr>
      <t>1 Work data/apps only – no personal data/apps 2 Similar to BYOD but only select models of personal devices are allowed. 3 The primary Protection Profile requirement is FDP_ACF_EXT.1.2. UNCLASSIFIED Google Android 9.x STIG Overview, V1R1 DISA 23 August 2019 Developed by Google and DISA for the DoD</t>
    </r>
    <r>
      <rPr>
        <sz val="11"/>
        <color rgb="FF000000"/>
        <rFont val="Calibri"/>
      </rPr>
      <t xml:space="preserve">
</t>
    </r>
    <r>
      <rPr>
        <sz val="11"/>
        <color rgb="FF000000"/>
        <rFont val="Calibri"/>
      </rPr>
      <t>2 UNCLASSIFIED example, wireless access points and bridges must not be directly connected to the enclave network.</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</si>
  <si>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</si>
  <si>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</si>
  <si>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</si>
  <si>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</si>
  <si>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</si>
  <si>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</si>
  <si>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</si>
  <si>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</si>
  <si>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</si>
  <si>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</si>
  <si>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</si>
  <si>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</si>
  <si>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</si>
  <si>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</si>
  <si>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</si>
  <si>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</si>
  <si>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</si>
  <si>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</si>
  <si>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</si>
  <si>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</si>
  <si>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</si>
  <si>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</si>
  <si>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</si>
  <si>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</si>
  <si>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</si>
  <si>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</si>
  <si>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Google Android 9.x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</si>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</sst>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208-4F78-948E-6264712F12F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208-4F78-948E-6264712F12F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33</c:v>
                </c:pt>
              </c:numCache>
            </c:numRef>
          </c:val>
          <c:extLst>
            <c:ext xmlns:c16="http://schemas.microsoft.com/office/drawing/2014/chart" uri="{C3380CC4-5D6E-409C-BE32-E72D297353CC}">
              <c16:uniqueId val="{00000002-0208-4F78-948E-6264712F12F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8A1-4D15-B833-E14A7B3B00F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8A1-4D15-B833-E14A7B3B00F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33</c:v>
                </c:pt>
              </c:numCache>
            </c:numRef>
          </c:val>
          <c:extLst>
            <c:ext xmlns:c16="http://schemas.microsoft.com/office/drawing/2014/chart" uri="{C3380CC4-5D6E-409C-BE32-E72D297353CC}">
              <c16:uniqueId val="{00000002-E8A1-4D15-B833-E14A7B3B00F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4D87-43BB-A5A2-1930EB91C45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4D87-43BB-A5A2-1930EB91C45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c:v>
                </c:pt>
                <c:pt idx="1">
                  <c:v>27</c:v>
                </c:pt>
                <c:pt idx="2">
                  <c:v>4</c:v>
                </c:pt>
              </c:numCache>
            </c:numRef>
          </c:val>
          <c:extLst>
            <c:ext xmlns:c16="http://schemas.microsoft.com/office/drawing/2014/chart" uri="{C3380CC4-5D6E-409C-BE32-E72D297353CC}">
              <c16:uniqueId val="{00000002-4D87-43BB-A5A2-1930EB91C45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F4E-44F0-B953-73334290A64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F4E-44F0-B953-73334290A64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33</c:v>
                </c:pt>
              </c:numCache>
            </c:numRef>
          </c:val>
          <c:extLst>
            <c:ext xmlns:c16="http://schemas.microsoft.com/office/drawing/2014/chart" uri="{C3380CC4-5D6E-409C-BE32-E72D297353CC}">
              <c16:uniqueId val="{00000002-1F4E-44F0-B953-73334290A64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E55-4DB5-B26F-17431811DAF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E55-4DB5-B26F-17431811DAF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33</c:v>
                </c:pt>
              </c:numCache>
            </c:numRef>
          </c:val>
          <c:extLst>
            <c:ext xmlns:c16="http://schemas.microsoft.com/office/drawing/2014/chart" uri="{C3380CC4-5D6E-409C-BE32-E72D297353CC}">
              <c16:uniqueId val="{00000002-FE55-4DB5-B26F-17431811DAF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C39-48C6-8467-36450027B88E}"/>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C39-48C6-8467-36450027B88E}"/>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C39-48C6-8467-36450027B88E}"/>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C39-48C6-8467-36450027B88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70A-4C17-9F7C-F5025E3043E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n0kw5">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kw2qm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jfjin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qkikz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msrg4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3icy0h">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th2au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4">
  <autoFilter ref="A1:M3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5"/>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185</v>
      </c>
    </row>
    <row r="3" spans="2:3" ht="15" customHeight="1" x14ac:dyDescent="0.35"/>
    <row r="4" spans="2:3" ht="58" x14ac:dyDescent="0.35">
      <c r="B4" s="18" t="s">
        <v>186</v>
      </c>
      <c r="C4" s="19" t="s">
        <v>187</v>
      </c>
    </row>
    <row r="5" spans="2:3" x14ac:dyDescent="0.35">
      <c r="C5" s="19" t="s">
        <v>188</v>
      </c>
    </row>
    <row r="6" spans="2:3" x14ac:dyDescent="0.35">
      <c r="C6" s="16" t="s">
        <v>189</v>
      </c>
    </row>
    <row r="7" spans="2:3" ht="10" customHeight="1" x14ac:dyDescent="0.35"/>
    <row r="8" spans="2:3" ht="232" x14ac:dyDescent="0.35">
      <c r="B8" s="20" t="s">
        <v>190</v>
      </c>
      <c r="C8" s="19" t="s">
        <v>191</v>
      </c>
    </row>
    <row r="9" spans="2:3" ht="10" customHeight="1" x14ac:dyDescent="0.35"/>
    <row r="10" spans="2:3" ht="35" customHeight="1" x14ac:dyDescent="0.35">
      <c r="B10" s="20" t="s">
        <v>192</v>
      </c>
      <c r="C10" s="19" t="s">
        <v>193</v>
      </c>
    </row>
    <row r="11" spans="2:3" ht="75" customHeight="1" x14ac:dyDescent="0.35">
      <c r="B11" s="16" t="s">
        <v>19</v>
      </c>
      <c r="C11" s="19" t="s">
        <v>194</v>
      </c>
    </row>
    <row r="12" spans="2:3" ht="47" customHeight="1" x14ac:dyDescent="0.35">
      <c r="B12" s="16" t="s">
        <v>19</v>
      </c>
      <c r="C12" s="19" t="s">
        <v>195</v>
      </c>
    </row>
    <row r="13" spans="2:3" ht="35" customHeight="1" x14ac:dyDescent="0.35">
      <c r="B13" s="16" t="s">
        <v>19</v>
      </c>
      <c r="C13" s="19" t="s">
        <v>196</v>
      </c>
    </row>
    <row r="14" spans="2:3" ht="32" customHeight="1" x14ac:dyDescent="0.35">
      <c r="B14" s="16" t="s">
        <v>19</v>
      </c>
      <c r="C14" s="19" t="s">
        <v>197</v>
      </c>
    </row>
    <row r="15" spans="2:3" ht="30" customHeight="1" x14ac:dyDescent="0.35">
      <c r="B15" s="16" t="s">
        <v>19</v>
      </c>
      <c r="C15" s="19" t="s">
        <v>198</v>
      </c>
    </row>
    <row r="16" spans="2:3" ht="10" customHeight="1" x14ac:dyDescent="0.35"/>
    <row r="17" spans="1:3" ht="145" customHeight="1" x14ac:dyDescent="0.35">
      <c r="B17" s="20" t="s">
        <v>199</v>
      </c>
      <c r="C17" s="19" t="s">
        <v>200</v>
      </c>
    </row>
    <row r="18" spans="1:3" ht="10" customHeight="1" x14ac:dyDescent="0.35"/>
    <row r="19" spans="1:3" ht="3" customHeight="1" x14ac:dyDescent="0.35">
      <c r="B19" s="21"/>
      <c r="C19" s="21"/>
    </row>
    <row r="20" spans="1:3" ht="12" customHeight="1" x14ac:dyDescent="0.35"/>
    <row r="21" spans="1:3" ht="35" customHeight="1" x14ac:dyDescent="0.35">
      <c r="A21" s="23"/>
      <c r="B21" s="24" t="s">
        <v>201</v>
      </c>
      <c r="C21" s="25" t="s">
        <v>202</v>
      </c>
    </row>
    <row r="22" spans="1:3" ht="18" customHeight="1" x14ac:dyDescent="0.35">
      <c r="A22" s="23"/>
      <c r="B22" s="23" t="s">
        <v>19</v>
      </c>
      <c r="C22" s="25" t="s">
        <v>203</v>
      </c>
    </row>
    <row r="23" spans="1:3" ht="18" customHeight="1" x14ac:dyDescent="0.35">
      <c r="A23" s="23"/>
      <c r="B23" s="23" t="s">
        <v>19</v>
      </c>
      <c r="C23" s="25" t="s">
        <v>204</v>
      </c>
    </row>
    <row r="24" spans="1:3" ht="18" customHeight="1" x14ac:dyDescent="0.35">
      <c r="A24" s="23"/>
      <c r="B24" s="23" t="s">
        <v>19</v>
      </c>
      <c r="C24" s="25" t="s">
        <v>205</v>
      </c>
    </row>
    <row r="25" spans="1:3" ht="18" customHeight="1" x14ac:dyDescent="0.35">
      <c r="A25" s="23"/>
      <c r="B25" s="23" t="s">
        <v>19</v>
      </c>
      <c r="C25" s="25" t="s">
        <v>206</v>
      </c>
    </row>
    <row r="26" spans="1:3" ht="18" customHeight="1" x14ac:dyDescent="0.35">
      <c r="A26" s="23"/>
      <c r="B26" s="23" t="s">
        <v>19</v>
      </c>
      <c r="C26" s="25" t="s">
        <v>207</v>
      </c>
    </row>
    <row r="27" spans="1:3" ht="18" customHeight="1" x14ac:dyDescent="0.35">
      <c r="A27" s="23"/>
      <c r="B27" s="23" t="s">
        <v>19</v>
      </c>
      <c r="C27" s="25" t="s">
        <v>208</v>
      </c>
    </row>
    <row r="28" spans="1:3" ht="18" customHeight="1" x14ac:dyDescent="0.35">
      <c r="A28" s="23"/>
      <c r="B28" s="23" t="s">
        <v>19</v>
      </c>
      <c r="C28" s="25" t="s">
        <v>209</v>
      </c>
    </row>
    <row r="29" spans="1:3" ht="18" customHeight="1" x14ac:dyDescent="0.35">
      <c r="A29" s="23"/>
      <c r="B29" s="23" t="s">
        <v>19</v>
      </c>
      <c r="C29" s="25" t="s">
        <v>210</v>
      </c>
    </row>
    <row r="30" spans="1:3" ht="44" customHeight="1" x14ac:dyDescent="0.35">
      <c r="A30" s="23"/>
      <c r="B30" s="23" t="s">
        <v>19</v>
      </c>
      <c r="C30" s="26" t="s">
        <v>211</v>
      </c>
    </row>
    <row r="31" spans="1:3" ht="10" customHeight="1" x14ac:dyDescent="0.35"/>
    <row r="32" spans="1:3" ht="3" customHeight="1" x14ac:dyDescent="0.35">
      <c r="B32" s="21"/>
      <c r="C32" s="21"/>
    </row>
    <row r="33" spans="2:3" ht="12" customHeight="1" x14ac:dyDescent="0.35"/>
    <row r="34" spans="2:3" ht="24" customHeight="1" x14ac:dyDescent="0.35">
      <c r="B34" s="27" t="s">
        <v>212</v>
      </c>
      <c r="C34" s="28" t="s">
        <v>213</v>
      </c>
    </row>
    <row r="35" spans="2:3" ht="18.5" x14ac:dyDescent="0.35">
      <c r="B35" s="27" t="s">
        <v>214</v>
      </c>
      <c r="C35" s="29" t="s">
        <v>215</v>
      </c>
    </row>
    <row r="36" spans="2:3" ht="27" customHeight="1" x14ac:dyDescent="0.35">
      <c r="B36" s="30" t="s">
        <v>216</v>
      </c>
      <c r="C36" s="22" t="s">
        <v>217</v>
      </c>
    </row>
    <row r="37" spans="2:3" x14ac:dyDescent="0.35">
      <c r="B37" s="27" t="s">
        <v>218</v>
      </c>
      <c r="C37" s="31" t="s">
        <v>219</v>
      </c>
    </row>
    <row r="38" spans="2:3" ht="10" customHeight="1" x14ac:dyDescent="0.35"/>
    <row r="39" spans="2:3" ht="220" customHeight="1" x14ac:dyDescent="0.35">
      <c r="B39" s="27" t="s">
        <v>220</v>
      </c>
      <c r="C39" s="32" t="s">
        <v>221</v>
      </c>
    </row>
    <row r="40" spans="2:3" ht="10" customHeight="1" x14ac:dyDescent="0.35"/>
    <row r="41" spans="2:3" ht="43.5" x14ac:dyDescent="0.35">
      <c r="B41" s="27" t="s">
        <v>222</v>
      </c>
      <c r="C41" s="19" t="s">
        <v>223</v>
      </c>
    </row>
    <row r="42" spans="2:3" ht="10" customHeight="1" x14ac:dyDescent="0.35"/>
    <row r="43" spans="2:3" ht="15.5" x14ac:dyDescent="0.35">
      <c r="C43" s="33" t="s">
        <v>176</v>
      </c>
    </row>
    <row r="44" spans="2:3" ht="29" x14ac:dyDescent="0.35">
      <c r="C44" s="19" t="s">
        <v>224</v>
      </c>
    </row>
    <row r="45" spans="2:3" ht="10" customHeight="1" x14ac:dyDescent="0.35"/>
    <row r="46" spans="2:3" ht="15.5" x14ac:dyDescent="0.35">
      <c r="C46" s="34" t="s">
        <v>15</v>
      </c>
    </row>
    <row r="47" spans="2:3" ht="29" x14ac:dyDescent="0.35">
      <c r="C47" s="19" t="s">
        <v>225</v>
      </c>
    </row>
    <row r="48" spans="2:3" ht="10" customHeight="1" x14ac:dyDescent="0.35"/>
    <row r="49" spans="2:3" ht="15.5" x14ac:dyDescent="0.35">
      <c r="C49" s="35" t="s">
        <v>40</v>
      </c>
    </row>
    <row r="50" spans="2:3" ht="29" x14ac:dyDescent="0.35">
      <c r="C50" s="19" t="s">
        <v>226</v>
      </c>
    </row>
    <row r="51" spans="2:3" ht="10" customHeight="1" x14ac:dyDescent="0.35"/>
    <row r="52" spans="2:3" ht="3" customHeight="1" x14ac:dyDescent="0.35">
      <c r="B52" s="21"/>
      <c r="C52" s="21"/>
    </row>
    <row r="53" spans="2:3" ht="12" customHeight="1" x14ac:dyDescent="0.35"/>
    <row r="54" spans="2:3" ht="130.5" x14ac:dyDescent="0.35">
      <c r="B54" s="18" t="s">
        <v>227</v>
      </c>
      <c r="C54" s="19" t="s">
        <v>228</v>
      </c>
    </row>
    <row r="55" spans="2:3" ht="6" customHeight="1" x14ac:dyDescent="0.35"/>
    <row r="56" spans="2:3" ht="217.5" x14ac:dyDescent="0.35">
      <c r="C56" s="19" t="s">
        <v>229</v>
      </c>
    </row>
    <row r="57" spans="2:3" ht="6" customHeight="1" x14ac:dyDescent="0.35"/>
    <row r="58" spans="2:3" ht="43.5" x14ac:dyDescent="0.35">
      <c r="C58" s="19" t="s">
        <v>230</v>
      </c>
    </row>
    <row r="59" spans="2:3" ht="10" customHeight="1" x14ac:dyDescent="0.35"/>
    <row r="60" spans="2:3" ht="3" customHeight="1" x14ac:dyDescent="0.35">
      <c r="B60" s="21"/>
      <c r="C60" s="21"/>
    </row>
    <row r="61" spans="2:3" ht="12" customHeight="1" x14ac:dyDescent="0.35"/>
    <row r="62" spans="2:3" ht="145" x14ac:dyDescent="0.35">
      <c r="B62" s="18" t="s">
        <v>231</v>
      </c>
      <c r="C62" s="19" t="s">
        <v>232</v>
      </c>
    </row>
    <row r="63" spans="2:3" ht="6" customHeight="1" x14ac:dyDescent="0.35"/>
    <row r="64" spans="2:3" ht="203" x14ac:dyDescent="0.35">
      <c r="C64" s="19" t="s">
        <v>233</v>
      </c>
    </row>
    <row r="65" spans="2:3" ht="6" customHeight="1" x14ac:dyDescent="0.35"/>
    <row r="66" spans="2:3" ht="43.5" x14ac:dyDescent="0.35">
      <c r="C66" s="19" t="s">
        <v>234</v>
      </c>
    </row>
    <row r="67" spans="2:3" ht="10" customHeight="1" x14ac:dyDescent="0.35"/>
    <row r="68" spans="2:3" ht="3" customHeight="1" x14ac:dyDescent="0.35">
      <c r="B68" s="21"/>
      <c r="C68" s="21"/>
    </row>
    <row r="69" spans="2:3" ht="12" customHeight="1" x14ac:dyDescent="0.35"/>
    <row r="70" spans="2:3" ht="101.5" x14ac:dyDescent="0.35">
      <c r="B70" s="18" t="s">
        <v>235</v>
      </c>
      <c r="C70" s="19" t="s">
        <v>236</v>
      </c>
    </row>
    <row r="71" spans="2:3" ht="6" customHeight="1" x14ac:dyDescent="0.35"/>
    <row r="72" spans="2:3" ht="145" x14ac:dyDescent="0.35">
      <c r="C72" s="19" t="s">
        <v>237</v>
      </c>
    </row>
    <row r="73" spans="2:3" ht="6" customHeight="1" x14ac:dyDescent="0.35"/>
    <row r="74" spans="2:3" ht="43.5" x14ac:dyDescent="0.35">
      <c r="C74" s="19" t="s">
        <v>238</v>
      </c>
    </row>
    <row r="75" spans="2:3" ht="10" customHeight="1" x14ac:dyDescent="0.35"/>
    <row r="76" spans="2:3" ht="3" customHeight="1" x14ac:dyDescent="0.35">
      <c r="B76" s="21"/>
      <c r="C76" s="21"/>
    </row>
    <row r="77" spans="2:3" ht="12" customHeight="1" x14ac:dyDescent="0.35"/>
    <row r="78" spans="2:3" ht="26" customHeight="1" x14ac:dyDescent="0.35">
      <c r="B78" s="36" t="s">
        <v>239</v>
      </c>
    </row>
    <row r="79" spans="2:3" ht="8" customHeight="1" x14ac:dyDescent="0.35"/>
    <row r="80" spans="2:3" ht="20" customHeight="1" x14ac:dyDescent="0.35">
      <c r="B80" s="27" t="s">
        <v>240</v>
      </c>
      <c r="C80" s="37" t="s">
        <v>241</v>
      </c>
    </row>
    <row r="81" spans="2:3" ht="116" x14ac:dyDescent="0.35">
      <c r="C81" s="19" t="s">
        <v>242</v>
      </c>
    </row>
    <row r="82" spans="2:3" ht="10" customHeight="1" x14ac:dyDescent="0.35"/>
    <row r="85" spans="2:3" ht="32" customHeight="1" x14ac:dyDescent="0.35">
      <c r="B85" s="106" t="s">
        <v>184</v>
      </c>
      <c r="C85" s="106"/>
    </row>
  </sheetData>
  <sheetProtection password="90EA" sheet="1"/>
  <mergeCells count="1">
    <mergeCell ref="B85:C85"/>
  </mergeCells>
  <hyperlinks>
    <hyperlink ref="C5" r:id="rId1" xr:uid="{00000000-0004-0000-0000-000000000000}"/>
    <hyperlink ref="C6" r:id="rId2" xr:uid="{00000000-0004-0000-0000-000001000000}"/>
    <hyperlink ref="C37" r:id="rId3" xr:uid="{00000000-0004-0000-0000-000002000000}"/>
    <hyperlink ref="B85"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107" t="s">
        <v>243</v>
      </c>
      <c r="C2" s="108"/>
      <c r="D2" s="108"/>
      <c r="E2" s="108"/>
      <c r="F2" s="108"/>
      <c r="G2" s="108"/>
      <c r="H2" s="108"/>
      <c r="I2" s="108"/>
    </row>
    <row r="4" spans="2:15" ht="18.5" x14ac:dyDescent="0.45">
      <c r="B4" s="39" t="s">
        <v>244</v>
      </c>
    </row>
    <row r="5" spans="2:15" x14ac:dyDescent="0.35">
      <c r="B5" s="41" t="s">
        <v>19</v>
      </c>
      <c r="C5" s="41" t="s">
        <v>245</v>
      </c>
      <c r="D5" s="41" t="s">
        <v>246</v>
      </c>
      <c r="F5" s="109" t="s">
        <v>247</v>
      </c>
      <c r="G5" s="109"/>
      <c r="H5" s="109"/>
      <c r="I5" s="110" t="s">
        <v>248</v>
      </c>
      <c r="J5" s="110"/>
      <c r="K5" s="110"/>
      <c r="L5" s="110"/>
      <c r="M5" s="110"/>
      <c r="N5" s="110"/>
      <c r="O5" s="110"/>
    </row>
    <row r="6" spans="2:15" x14ac:dyDescent="0.35">
      <c r="B6" s="47" t="s">
        <v>249</v>
      </c>
      <c r="C6" s="48">
        <v>33</v>
      </c>
      <c r="D6" s="49" t="s">
        <v>19</v>
      </c>
      <c r="F6" s="109" t="s">
        <v>250</v>
      </c>
      <c r="G6" s="109"/>
      <c r="H6" s="109"/>
      <c r="I6" s="111" t="s">
        <v>251</v>
      </c>
      <c r="J6" s="111"/>
      <c r="K6" s="111"/>
      <c r="L6" s="111"/>
      <c r="M6" s="111"/>
      <c r="N6" s="111"/>
      <c r="O6" s="111"/>
    </row>
    <row r="7" spans="2:15" x14ac:dyDescent="0.35">
      <c r="B7" s="50" t="s">
        <v>252</v>
      </c>
      <c r="C7" s="51">
        <f>C6-C8-C9</f>
        <v>33</v>
      </c>
      <c r="D7" s="52">
        <f>IF(C6&gt;0,C7/C6,0)</f>
        <v>1</v>
      </c>
      <c r="F7" s="109" t="s">
        <v>253</v>
      </c>
      <c r="G7" s="109"/>
      <c r="H7" s="109"/>
      <c r="I7" s="111" t="s">
        <v>251</v>
      </c>
      <c r="J7" s="111"/>
      <c r="K7" s="111"/>
      <c r="L7" s="111"/>
      <c r="M7" s="111"/>
      <c r="N7" s="111"/>
      <c r="O7" s="111"/>
    </row>
    <row r="8" spans="2:15" x14ac:dyDescent="0.35">
      <c r="B8" s="43" t="s">
        <v>254</v>
      </c>
      <c r="C8" s="44">
        <f>COUNTIF('Recommendations'!G:G,"Risk Accepted")</f>
        <v>0</v>
      </c>
      <c r="D8" s="45">
        <f>IF(C6&gt;0,C8/C6,0)</f>
        <v>0</v>
      </c>
      <c r="F8" s="109" t="s">
        <v>255</v>
      </c>
      <c r="G8" s="109"/>
      <c r="H8" s="109"/>
      <c r="I8" s="111" t="s">
        <v>251</v>
      </c>
      <c r="J8" s="111"/>
      <c r="K8" s="111"/>
      <c r="L8" s="111"/>
      <c r="M8" s="111"/>
      <c r="N8" s="111"/>
      <c r="O8" s="111"/>
    </row>
    <row r="9" spans="2:15" x14ac:dyDescent="0.35">
      <c r="B9" s="43" t="s">
        <v>256</v>
      </c>
      <c r="C9" s="44">
        <f>COUNTIF('Recommendations'!G:G,"N/A")</f>
        <v>0</v>
      </c>
      <c r="D9" s="45">
        <f>IF(C6&gt;0,C9/C6,0)</f>
        <v>0</v>
      </c>
      <c r="F9" s="109" t="s">
        <v>257</v>
      </c>
      <c r="G9" s="109"/>
      <c r="H9" s="109"/>
      <c r="I9" s="111" t="s">
        <v>251</v>
      </c>
      <c r="J9" s="111"/>
      <c r="K9" s="111"/>
      <c r="L9" s="111"/>
      <c r="M9" s="111"/>
      <c r="N9" s="111"/>
      <c r="O9" s="111"/>
    </row>
    <row r="12" spans="2:15" ht="18.5" x14ac:dyDescent="0.45">
      <c r="B12" s="39" t="s">
        <v>258</v>
      </c>
    </row>
    <row r="14" spans="2:15" x14ac:dyDescent="0.35">
      <c r="B14" s="53" t="s">
        <v>259</v>
      </c>
    </row>
    <row r="15" spans="2:15" x14ac:dyDescent="0.35">
      <c r="B15" s="41" t="s">
        <v>19</v>
      </c>
      <c r="C15" s="41" t="s">
        <v>260</v>
      </c>
      <c r="D15" s="41" t="s">
        <v>261</v>
      </c>
      <c r="E15" s="41" t="s">
        <v>262</v>
      </c>
      <c r="F15" s="41" t="s">
        <v>263</v>
      </c>
    </row>
    <row r="16" spans="2:15" x14ac:dyDescent="0.35">
      <c r="B16" s="43" t="s">
        <v>264</v>
      </c>
      <c r="C16" s="44">
        <f>COUNTIF('Recommendations'!L:L,"Resolved")</f>
        <v>0</v>
      </c>
      <c r="D16" s="44">
        <f>COUNTIF('Recommendations'!L:L,"Testing")</f>
        <v>0</v>
      </c>
      <c r="E16" s="44">
        <f>COUNTIF('Recommendations'!L:L,"Outstanding")</f>
        <v>33</v>
      </c>
      <c r="F16" s="44">
        <f>SUM(C16:E16)</f>
        <v>33</v>
      </c>
    </row>
    <row r="18" spans="2:6" x14ac:dyDescent="0.35">
      <c r="B18" s="53" t="s">
        <v>265</v>
      </c>
    </row>
    <row r="19" spans="2:6" x14ac:dyDescent="0.35">
      <c r="B19" s="54" t="s">
        <v>19</v>
      </c>
      <c r="C19" s="54" t="s">
        <v>260</v>
      </c>
      <c r="D19" s="54" t="s">
        <v>261</v>
      </c>
      <c r="E19" s="54" t="s">
        <v>262</v>
      </c>
      <c r="F19" s="54" t="s">
        <v>19</v>
      </c>
    </row>
    <row r="20" spans="2:6" x14ac:dyDescent="0.35">
      <c r="B20" s="43" t="s">
        <v>264</v>
      </c>
      <c r="C20" s="45">
        <f>IF(F16&gt;0, C16/F16, 0)</f>
        <v>0</v>
      </c>
      <c r="D20" s="45">
        <f>IF(F16&gt;0, D16/F16, 0)</f>
        <v>0</v>
      </c>
      <c r="E20" s="45">
        <f>IF(F16&gt;0, E16/F16, 0)</f>
        <v>1</v>
      </c>
      <c r="F20" s="46" t="s">
        <v>19</v>
      </c>
    </row>
    <row r="25" spans="2:6" ht="18.5" x14ac:dyDescent="0.45">
      <c r="B25" s="39" t="s">
        <v>266</v>
      </c>
    </row>
    <row r="27" spans="2:6" x14ac:dyDescent="0.35">
      <c r="B27" s="53" t="s">
        <v>259</v>
      </c>
    </row>
    <row r="28" spans="2:6" x14ac:dyDescent="0.35">
      <c r="B28" s="41" t="s">
        <v>5</v>
      </c>
      <c r="C28" s="41" t="s">
        <v>260</v>
      </c>
      <c r="D28" s="41" t="s">
        <v>261</v>
      </c>
      <c r="E28" s="41" t="s">
        <v>262</v>
      </c>
      <c r="F28" s="41" t="s">
        <v>263</v>
      </c>
    </row>
    <row r="29" spans="2:6" x14ac:dyDescent="0.35">
      <c r="B29" s="43" t="s">
        <v>267</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268</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269</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270</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271</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33</v>
      </c>
      <c r="F34" s="44">
        <f t="shared" si="0"/>
        <v>33</v>
      </c>
    </row>
    <row r="36" spans="2:6" x14ac:dyDescent="0.35">
      <c r="B36" s="53" t="s">
        <v>265</v>
      </c>
    </row>
    <row r="37" spans="2:6" x14ac:dyDescent="0.35">
      <c r="B37" s="54" t="s">
        <v>5</v>
      </c>
      <c r="C37" s="54" t="s">
        <v>260</v>
      </c>
      <c r="D37" s="54" t="s">
        <v>261</v>
      </c>
      <c r="E37" s="54" t="s">
        <v>262</v>
      </c>
      <c r="F37" s="54" t="s">
        <v>19</v>
      </c>
    </row>
    <row r="38" spans="2:6" x14ac:dyDescent="0.35">
      <c r="B38" s="43" t="s">
        <v>267</v>
      </c>
      <c r="C38" s="45">
        <f t="shared" ref="C38:C43" si="1">IF(F29&gt;0, C29/F29, 0)</f>
        <v>0</v>
      </c>
      <c r="D38" s="45">
        <f t="shared" ref="D38:D43" si="2">IF(F29&gt;0, D29/F29, 0)</f>
        <v>0</v>
      </c>
      <c r="E38" s="45">
        <f t="shared" ref="E38:E43" si="3">IF(F29&gt;0, E29/F29, 0)</f>
        <v>0</v>
      </c>
      <c r="F38" s="46" t="s">
        <v>19</v>
      </c>
    </row>
    <row r="39" spans="2:6" x14ac:dyDescent="0.35">
      <c r="B39" s="43" t="s">
        <v>268</v>
      </c>
      <c r="C39" s="45">
        <f t="shared" si="1"/>
        <v>0</v>
      </c>
      <c r="D39" s="45">
        <f t="shared" si="2"/>
        <v>0</v>
      </c>
      <c r="E39" s="45">
        <f t="shared" si="3"/>
        <v>0</v>
      </c>
      <c r="F39" s="46" t="s">
        <v>19</v>
      </c>
    </row>
    <row r="40" spans="2:6" x14ac:dyDescent="0.35">
      <c r="B40" s="43" t="s">
        <v>269</v>
      </c>
      <c r="C40" s="45">
        <f t="shared" si="1"/>
        <v>0</v>
      </c>
      <c r="D40" s="45">
        <f t="shared" si="2"/>
        <v>0</v>
      </c>
      <c r="E40" s="45">
        <f t="shared" si="3"/>
        <v>0</v>
      </c>
      <c r="F40" s="46" t="s">
        <v>19</v>
      </c>
    </row>
    <row r="41" spans="2:6" x14ac:dyDescent="0.35">
      <c r="B41" s="43" t="s">
        <v>270</v>
      </c>
      <c r="C41" s="45">
        <f t="shared" si="1"/>
        <v>0</v>
      </c>
      <c r="D41" s="45">
        <f t="shared" si="2"/>
        <v>0</v>
      </c>
      <c r="E41" s="45">
        <f t="shared" si="3"/>
        <v>0</v>
      </c>
      <c r="F41" s="46" t="s">
        <v>19</v>
      </c>
    </row>
    <row r="42" spans="2:6" x14ac:dyDescent="0.35">
      <c r="B42" s="43" t="s">
        <v>271</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272</v>
      </c>
    </row>
    <row r="50" spans="2:6" x14ac:dyDescent="0.35">
      <c r="B50" s="53" t="s">
        <v>259</v>
      </c>
    </row>
    <row r="51" spans="2:6" x14ac:dyDescent="0.35">
      <c r="B51" s="41" t="s">
        <v>2</v>
      </c>
      <c r="C51" s="41" t="s">
        <v>260</v>
      </c>
      <c r="D51" s="41" t="s">
        <v>261</v>
      </c>
      <c r="E51" s="41" t="s">
        <v>262</v>
      </c>
      <c r="F51" s="41" t="s">
        <v>263</v>
      </c>
    </row>
    <row r="52" spans="2:6" x14ac:dyDescent="0.35">
      <c r="B52" s="43" t="s">
        <v>176</v>
      </c>
      <c r="C52" s="44">
        <f>COUNTIFS('Recommendations'!C:C,"CAT I (High)",'Recommendations'!L:L,"=Resolved")</f>
        <v>0</v>
      </c>
      <c r="D52" s="44">
        <f>COUNTIFS('Recommendations'!C:C,"=CAT I (High)",'Recommendations'!L:L,"=Testing")</f>
        <v>0</v>
      </c>
      <c r="E52" s="44">
        <f>COUNTIFS('Recommendations'!C:C,"=CAT I (High)",'Recommendations'!L:L,"=Outstanding")</f>
        <v>2</v>
      </c>
      <c r="F52" s="44">
        <f>SUM(C52:E52)</f>
        <v>2</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27</v>
      </c>
      <c r="F53" s="44">
        <f>SUM(C53:E53)</f>
        <v>27</v>
      </c>
    </row>
    <row r="54" spans="2:6" x14ac:dyDescent="0.35">
      <c r="B54" s="43" t="s">
        <v>40</v>
      </c>
      <c r="C54" s="44">
        <f>COUNTIFS('Recommendations'!C:C,"CAT III (Low)",'Recommendations'!L:L,"=Resolved")</f>
        <v>0</v>
      </c>
      <c r="D54" s="44">
        <f>COUNTIFS('Recommendations'!C:C,"=CAT III (Low)",'Recommendations'!L:L,"=Testing")</f>
        <v>0</v>
      </c>
      <c r="E54" s="44">
        <f>COUNTIFS('Recommendations'!C:C,"=CAT III (Low)",'Recommendations'!L:L,"=Outstanding")</f>
        <v>4</v>
      </c>
      <c r="F54" s="44">
        <f>SUM(C54:E54)</f>
        <v>4</v>
      </c>
    </row>
    <row r="56" spans="2:6" x14ac:dyDescent="0.35">
      <c r="B56" s="53" t="s">
        <v>265</v>
      </c>
    </row>
    <row r="57" spans="2:6" x14ac:dyDescent="0.35">
      <c r="B57" s="54" t="s">
        <v>2</v>
      </c>
      <c r="C57" s="54" t="s">
        <v>260</v>
      </c>
      <c r="D57" s="54" t="s">
        <v>261</v>
      </c>
      <c r="E57" s="54" t="s">
        <v>262</v>
      </c>
      <c r="F57" s="54" t="s">
        <v>19</v>
      </c>
    </row>
    <row r="58" spans="2:6" x14ac:dyDescent="0.35">
      <c r="B58" s="43" t="s">
        <v>176</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40</v>
      </c>
      <c r="C60" s="45">
        <f>IF(F54&gt;0, C54/F54, 0)</f>
        <v>0</v>
      </c>
      <c r="D60" s="45">
        <f>IF(F54&gt;0, D54/F54, 0)</f>
        <v>0</v>
      </c>
      <c r="E60" s="45">
        <f>IF(F54&gt;0, E54/F54, 0)</f>
        <v>1</v>
      </c>
      <c r="F60" s="46" t="s">
        <v>19</v>
      </c>
    </row>
    <row r="65" spans="2:6" ht="18.5" x14ac:dyDescent="0.45">
      <c r="B65" s="39" t="s">
        <v>273</v>
      </c>
    </row>
    <row r="67" spans="2:6" x14ac:dyDescent="0.35">
      <c r="B67" s="53" t="s">
        <v>259</v>
      </c>
    </row>
    <row r="68" spans="2:6" x14ac:dyDescent="0.35">
      <c r="B68" s="41" t="s">
        <v>3</v>
      </c>
      <c r="C68" s="41" t="s">
        <v>260</v>
      </c>
      <c r="D68" s="41" t="s">
        <v>261</v>
      </c>
      <c r="E68" s="41" t="s">
        <v>262</v>
      </c>
      <c r="F68" s="41" t="s">
        <v>263</v>
      </c>
    </row>
    <row r="69" spans="2:6" x14ac:dyDescent="0.35">
      <c r="B69" s="43" t="s">
        <v>274</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275</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276</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277</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33</v>
      </c>
      <c r="F73" s="44">
        <f>SUM(C73:E73)</f>
        <v>33</v>
      </c>
    </row>
    <row r="75" spans="2:6" x14ac:dyDescent="0.35">
      <c r="B75" s="53" t="s">
        <v>265</v>
      </c>
    </row>
    <row r="76" spans="2:6" x14ac:dyDescent="0.35">
      <c r="B76" s="54" t="s">
        <v>3</v>
      </c>
      <c r="C76" s="54" t="s">
        <v>260</v>
      </c>
      <c r="D76" s="54" t="s">
        <v>261</v>
      </c>
      <c r="E76" s="54" t="s">
        <v>262</v>
      </c>
      <c r="F76" s="54" t="s">
        <v>19</v>
      </c>
    </row>
    <row r="77" spans="2:6" x14ac:dyDescent="0.35">
      <c r="B77" s="43" t="s">
        <v>274</v>
      </c>
      <c r="C77" s="45">
        <f>IF(F69&gt;0, C69/F69, 0)</f>
        <v>0</v>
      </c>
      <c r="D77" s="45">
        <f>IF(F69&gt;0, D69/F69, 0)</f>
        <v>0</v>
      </c>
      <c r="E77" s="45">
        <f>IF(F69&gt;0, E69/F69, 0)</f>
        <v>0</v>
      </c>
      <c r="F77" s="46" t="s">
        <v>19</v>
      </c>
    </row>
    <row r="78" spans="2:6" x14ac:dyDescent="0.35">
      <c r="B78" s="43" t="s">
        <v>275</v>
      </c>
      <c r="C78" s="45">
        <f>IF(F70&gt;0, C70/F70, 0)</f>
        <v>0</v>
      </c>
      <c r="D78" s="45">
        <f>IF(F70&gt;0, D70/F70, 0)</f>
        <v>0</v>
      </c>
      <c r="E78" s="45">
        <f>IF(F70&gt;0, E70/F70, 0)</f>
        <v>0</v>
      </c>
      <c r="F78" s="46" t="s">
        <v>19</v>
      </c>
    </row>
    <row r="79" spans="2:6" x14ac:dyDescent="0.35">
      <c r="B79" s="43" t="s">
        <v>276</v>
      </c>
      <c r="C79" s="45">
        <f>IF(F71&gt;0, C71/F71, 0)</f>
        <v>0</v>
      </c>
      <c r="D79" s="45">
        <f>IF(F71&gt;0, D71/F71, 0)</f>
        <v>0</v>
      </c>
      <c r="E79" s="45">
        <f>IF(F71&gt;0, E71/F71, 0)</f>
        <v>0</v>
      </c>
      <c r="F79" s="46" t="s">
        <v>19</v>
      </c>
    </row>
    <row r="80" spans="2:6" x14ac:dyDescent="0.35">
      <c r="B80" s="43" t="s">
        <v>277</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278</v>
      </c>
    </row>
    <row r="88" spans="2:6" x14ac:dyDescent="0.35">
      <c r="B88" s="53" t="s">
        <v>259</v>
      </c>
    </row>
    <row r="89" spans="2:6" x14ac:dyDescent="0.35">
      <c r="B89" s="41" t="s">
        <v>279</v>
      </c>
      <c r="C89" s="41" t="s">
        <v>260</v>
      </c>
      <c r="D89" s="41" t="s">
        <v>261</v>
      </c>
      <c r="E89" s="41" t="s">
        <v>262</v>
      </c>
      <c r="F89" s="41" t="s">
        <v>263</v>
      </c>
    </row>
    <row r="90" spans="2:6" x14ac:dyDescent="0.35">
      <c r="B90" s="43" t="s">
        <v>280</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281</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282</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33</v>
      </c>
      <c r="F93" s="44">
        <f>SUM(C93:E93)</f>
        <v>33</v>
      </c>
    </row>
    <row r="95" spans="2:6" x14ac:dyDescent="0.35">
      <c r="B95" s="53" t="s">
        <v>265</v>
      </c>
    </row>
    <row r="96" spans="2:6" x14ac:dyDescent="0.35">
      <c r="B96" s="54" t="s">
        <v>279</v>
      </c>
      <c r="C96" s="54" t="s">
        <v>260</v>
      </c>
      <c r="D96" s="54" t="s">
        <v>261</v>
      </c>
      <c r="E96" s="54" t="s">
        <v>262</v>
      </c>
      <c r="F96" s="54" t="s">
        <v>19</v>
      </c>
    </row>
    <row r="97" spans="2:15" x14ac:dyDescent="0.35">
      <c r="B97" s="43" t="s">
        <v>280</v>
      </c>
      <c r="C97" s="45">
        <f>IF(F90&gt;0, C90/F90, 0)</f>
        <v>0</v>
      </c>
      <c r="D97" s="45">
        <f>IF(F90&gt;0, D90/F90, 0)</f>
        <v>0</v>
      </c>
      <c r="E97" s="45">
        <f>IF(F90&gt;0, E90/F90, 0)</f>
        <v>0</v>
      </c>
      <c r="F97" s="46" t="s">
        <v>19</v>
      </c>
    </row>
    <row r="98" spans="2:15" x14ac:dyDescent="0.35">
      <c r="B98" s="43" t="s">
        <v>281</v>
      </c>
      <c r="C98" s="45">
        <f>IF(F91&gt;0, C91/F91, 0)</f>
        <v>0</v>
      </c>
      <c r="D98" s="45">
        <f>IF(F91&gt;0, D91/F91, 0)</f>
        <v>0</v>
      </c>
      <c r="E98" s="45">
        <f>IF(F91&gt;0, E91/F91, 0)</f>
        <v>0</v>
      </c>
      <c r="F98" s="46" t="s">
        <v>19</v>
      </c>
    </row>
    <row r="99" spans="2:15" x14ac:dyDescent="0.35">
      <c r="B99" s="43" t="s">
        <v>282</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283</v>
      </c>
      <c r="J105" s="39" t="s">
        <v>284</v>
      </c>
    </row>
    <row r="106" spans="2:15" x14ac:dyDescent="0.35">
      <c r="B106" s="41" t="s">
        <v>5</v>
      </c>
      <c r="C106" s="112" t="s">
        <v>285</v>
      </c>
      <c r="D106" s="112"/>
      <c r="E106" s="41" t="s">
        <v>252</v>
      </c>
      <c r="F106" s="41" t="s">
        <v>260</v>
      </c>
      <c r="G106" s="112" t="s">
        <v>286</v>
      </c>
      <c r="H106" s="112"/>
      <c r="J106" s="41" t="s">
        <v>5</v>
      </c>
      <c r="K106" s="41" t="s">
        <v>274</v>
      </c>
      <c r="L106" s="41" t="s">
        <v>275</v>
      </c>
      <c r="M106" s="41" t="s">
        <v>276</v>
      </c>
      <c r="N106" s="41" t="s">
        <v>277</v>
      </c>
      <c r="O106" s="41" t="s">
        <v>16</v>
      </c>
    </row>
    <row r="107" spans="2:15" x14ac:dyDescent="0.35">
      <c r="B107" s="47" t="s">
        <v>267</v>
      </c>
      <c r="C107" s="113" t="s">
        <v>19</v>
      </c>
      <c r="D107" s="113"/>
      <c r="E107" s="44">
        <f>COUNTIF('Recommendations'!F:F,"Phase1")-COUNTIFS('Recommendations'!F:F,"Phase1",'Recommendations'!G:G,"Risk Accepted")-COUNTIFS('Recommendations'!F:F,"Phase1",'Recommendations'!G:G,"N/A")</f>
        <v>0</v>
      </c>
      <c r="F107" s="44">
        <f>COUNTIFS('Recommendations'!F:F,"Phase1",'Recommendations'!L:L,"Resolved")</f>
        <v>0</v>
      </c>
      <c r="G107" s="114">
        <f t="shared" ref="G107:G112" si="4">IF(E107&gt;0,F107/E107,0)</f>
        <v>0</v>
      </c>
      <c r="H107" s="114"/>
      <c r="J107" s="47" t="s">
        <v>267</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268</v>
      </c>
      <c r="C108" s="113" t="s">
        <v>19</v>
      </c>
      <c r="D108" s="113"/>
      <c r="E108" s="44">
        <f>COUNTIF('Recommendations'!F:F,"Phase2")-COUNTIFS('Recommendations'!F:F,"Phase2",'Recommendations'!G:G,"Risk Accepted")-COUNTIFS('Recommendations'!F:F,"Phase2",'Recommendations'!G:G,"N/A")</f>
        <v>0</v>
      </c>
      <c r="F108" s="44">
        <f>COUNTIFS('Recommendations'!F:F,"Phase2",'Recommendations'!L:L,"Resolved")</f>
        <v>0</v>
      </c>
      <c r="G108" s="114">
        <f t="shared" si="4"/>
        <v>0</v>
      </c>
      <c r="H108" s="114"/>
      <c r="J108" s="47" t="s">
        <v>268</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269</v>
      </c>
      <c r="C109" s="113" t="s">
        <v>19</v>
      </c>
      <c r="D109" s="113"/>
      <c r="E109" s="44">
        <f>COUNTIF('Recommendations'!F:F,"Phase3")-COUNTIFS('Recommendations'!F:F,"Phase3",'Recommendations'!G:G,"Risk Accepted")-COUNTIFS('Recommendations'!F:F,"Phase3",'Recommendations'!G:G,"N/A")</f>
        <v>0</v>
      </c>
      <c r="F109" s="44">
        <f>COUNTIFS('Recommendations'!F:F,"Phase3",'Recommendations'!L:L,"Resolved")</f>
        <v>0</v>
      </c>
      <c r="G109" s="114">
        <f t="shared" si="4"/>
        <v>0</v>
      </c>
      <c r="H109" s="114"/>
      <c r="J109" s="47" t="s">
        <v>269</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270</v>
      </c>
      <c r="C110" s="113" t="s">
        <v>19</v>
      </c>
      <c r="D110" s="113"/>
      <c r="E110" s="44">
        <f>COUNTIF('Recommendations'!F:F,"Phase4")-COUNTIFS('Recommendations'!F:F,"Phase4",'Recommendations'!G:G,"Risk Accepted")-COUNTIFS('Recommendations'!F:F,"Phase4",'Recommendations'!G:G,"N/A")</f>
        <v>0</v>
      </c>
      <c r="F110" s="44">
        <f>COUNTIFS('Recommendations'!F:F,"Phase4",'Recommendations'!L:L,"Resolved")</f>
        <v>0</v>
      </c>
      <c r="G110" s="114">
        <f t="shared" si="4"/>
        <v>0</v>
      </c>
      <c r="H110" s="114"/>
      <c r="J110" s="47" t="s">
        <v>270</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271</v>
      </c>
      <c r="C111" s="113" t="s">
        <v>19</v>
      </c>
      <c r="D111" s="113"/>
      <c r="E111" s="44">
        <f>COUNTIF('Recommendations'!F:F,"Phase5")-COUNTIFS('Recommendations'!F:F,"Phase5",'Recommendations'!G:G,"Risk Accepted")-COUNTIFS('Recommendations'!F:F,"Phase5",'Recommendations'!G:G,"N/A")</f>
        <v>0</v>
      </c>
      <c r="F111" s="44">
        <f>COUNTIFS('Recommendations'!F:F,"Phase5",'Recommendations'!L:L,"Resolved")</f>
        <v>0</v>
      </c>
      <c r="G111" s="114">
        <f t="shared" si="4"/>
        <v>0</v>
      </c>
      <c r="H111" s="114"/>
      <c r="J111" s="47" t="s">
        <v>271</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113" t="s">
        <v>19</v>
      </c>
      <c r="D112" s="113"/>
      <c r="E112" s="44">
        <f>COUNTIF('Recommendations'!F:F,"Pending")-COUNTIFS('Recommendations'!F:F,"Pending",'Recommendations'!G:G,"Risk Accepted")-COUNTIFS('Recommendations'!F:F,"Pending",'Recommendations'!G:G,"N/A")</f>
        <v>33</v>
      </c>
      <c r="F112" s="44">
        <f>COUNTIFS('Recommendations'!F:F,"Pending",'Recommendations'!L:L,"Resolved")</f>
        <v>0</v>
      </c>
      <c r="G112" s="114">
        <f t="shared" si="4"/>
        <v>0</v>
      </c>
      <c r="H112" s="114"/>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33</v>
      </c>
    </row>
    <row r="119" spans="2:24" ht="21" x14ac:dyDescent="0.5">
      <c r="B119" s="39" t="s">
        <v>287</v>
      </c>
      <c r="P119" s="56" t="s">
        <v>288</v>
      </c>
    </row>
    <row r="121" spans="2:24" ht="60" customHeight="1" x14ac:dyDescent="0.35">
      <c r="B121" s="115" t="s">
        <v>289</v>
      </c>
      <c r="C121" s="108"/>
      <c r="D121" s="108"/>
      <c r="E121" s="108"/>
      <c r="F121" s="108"/>
      <c r="P121" s="115" t="s">
        <v>290</v>
      </c>
      <c r="Q121" s="108"/>
      <c r="R121" s="108"/>
      <c r="S121" s="108"/>
      <c r="T121" s="108"/>
      <c r="U121" s="108"/>
      <c r="V121" s="108"/>
      <c r="W121" s="108"/>
    </row>
    <row r="123" spans="2:24" ht="30" customHeight="1" x14ac:dyDescent="0.35">
      <c r="P123" s="57" t="s">
        <v>291</v>
      </c>
      <c r="Q123" s="58">
        <f>C16</f>
        <v>0</v>
      </c>
      <c r="R123" s="59"/>
      <c r="S123" s="58">
        <f>C69</f>
        <v>0</v>
      </c>
      <c r="T123" s="59"/>
      <c r="U123" s="58">
        <f>C70</f>
        <v>0</v>
      </c>
      <c r="V123" s="59"/>
      <c r="W123" s="58">
        <f>C71</f>
        <v>0</v>
      </c>
      <c r="X123" s="59"/>
    </row>
    <row r="124" spans="2:24" ht="35" customHeight="1" x14ac:dyDescent="0.35">
      <c r="P124" s="60" t="s">
        <v>292</v>
      </c>
      <c r="Q124" s="60" t="s">
        <v>293</v>
      </c>
      <c r="R124" s="60" t="s">
        <v>294</v>
      </c>
      <c r="S124" s="60" t="s">
        <v>295</v>
      </c>
      <c r="T124" s="60" t="s">
        <v>296</v>
      </c>
      <c r="U124" s="60" t="s">
        <v>297</v>
      </c>
      <c r="V124" s="60" t="s">
        <v>298</v>
      </c>
      <c r="W124" s="60" t="s">
        <v>299</v>
      </c>
      <c r="X124" s="60" t="s">
        <v>300</v>
      </c>
    </row>
    <row r="125" spans="2:24" x14ac:dyDescent="0.35">
      <c r="O125" s="61" t="s">
        <v>301</v>
      </c>
      <c r="P125" s="62" t="s">
        <v>302</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303</v>
      </c>
      <c r="P160" s="56" t="s">
        <v>304</v>
      </c>
    </row>
    <row r="162" spans="2:22" ht="45" customHeight="1" x14ac:dyDescent="0.35">
      <c r="B162" s="115" t="s">
        <v>305</v>
      </c>
      <c r="C162" s="108"/>
      <c r="D162" s="108"/>
      <c r="E162" s="108"/>
      <c r="F162" s="108"/>
      <c r="P162" s="115" t="s">
        <v>306</v>
      </c>
      <c r="Q162" s="108"/>
      <c r="R162" s="108"/>
      <c r="S162" s="108"/>
      <c r="T162" s="108"/>
      <c r="U162" s="108"/>
    </row>
    <row r="163" spans="2:22" ht="35" customHeight="1" x14ac:dyDescent="0.35">
      <c r="P163" s="112" t="s">
        <v>307</v>
      </c>
      <c r="Q163" s="112"/>
      <c r="R163" s="112" t="s">
        <v>308</v>
      </c>
      <c r="S163" s="112"/>
      <c r="T163" s="112"/>
    </row>
    <row r="164" spans="2:22" ht="30" customHeight="1" x14ac:dyDescent="0.35">
      <c r="P164" s="116">
        <v>0</v>
      </c>
      <c r="Q164" s="117"/>
      <c r="R164" s="118" t="s">
        <v>309</v>
      </c>
      <c r="S164" s="119"/>
      <c r="T164" s="119"/>
    </row>
    <row r="167" spans="2:22" ht="25" customHeight="1" x14ac:dyDescent="0.35">
      <c r="P167" s="65" t="s">
        <v>292</v>
      </c>
      <c r="Q167" s="65" t="s">
        <v>310</v>
      </c>
      <c r="R167" s="65" t="s">
        <v>311</v>
      </c>
      <c r="S167" s="120" t="s">
        <v>7</v>
      </c>
      <c r="T167" s="120"/>
      <c r="U167" s="120"/>
      <c r="V167" s="108"/>
    </row>
    <row r="168" spans="2:22" ht="20" customHeight="1" x14ac:dyDescent="0.35">
      <c r="P168" s="67"/>
      <c r="Q168" s="68"/>
      <c r="R168" s="69" t="str">
        <f>IF(AND(NOT(ISBLANK(Q168)), Dashboard!$P164&gt;0), Q168/Dashboard!$P164, "")</f>
        <v/>
      </c>
      <c r="S168" s="121"/>
      <c r="T168" s="122"/>
      <c r="U168" s="122"/>
      <c r="V168" s="122"/>
    </row>
    <row r="169" spans="2:22" ht="20" customHeight="1" x14ac:dyDescent="0.35">
      <c r="P169" s="67"/>
      <c r="Q169" s="68"/>
      <c r="R169" s="69" t="str">
        <f>IF(AND(NOT(ISBLANK(Q169)), Dashboard!$P164&gt;0), Q169/Dashboard!$P164, "")</f>
        <v/>
      </c>
      <c r="S169" s="121"/>
      <c r="T169" s="122"/>
      <c r="U169" s="122"/>
      <c r="V169" s="122"/>
    </row>
    <row r="170" spans="2:22" ht="20" customHeight="1" x14ac:dyDescent="0.35">
      <c r="P170" s="67"/>
      <c r="Q170" s="68"/>
      <c r="R170" s="69" t="str">
        <f>IF(AND(NOT(ISBLANK(Q170)), Dashboard!$P164&gt;0), Q170/Dashboard!$P164, "")</f>
        <v/>
      </c>
      <c r="S170" s="121"/>
      <c r="T170" s="122"/>
      <c r="U170" s="122"/>
      <c r="V170" s="122"/>
    </row>
    <row r="171" spans="2:22" ht="20" customHeight="1" x14ac:dyDescent="0.35">
      <c r="P171" s="67"/>
      <c r="Q171" s="68"/>
      <c r="R171" s="69" t="str">
        <f>IF(AND(NOT(ISBLANK(Q171)), Dashboard!$P164&gt;0), Q171/Dashboard!$P164, "")</f>
        <v/>
      </c>
      <c r="S171" s="121"/>
      <c r="T171" s="122"/>
      <c r="U171" s="122"/>
      <c r="V171" s="122"/>
    </row>
    <row r="172" spans="2:22" ht="20" customHeight="1" x14ac:dyDescent="0.35">
      <c r="P172" s="67"/>
      <c r="Q172" s="68"/>
      <c r="R172" s="69" t="str">
        <f>IF(AND(NOT(ISBLANK(Q172)), Dashboard!$P164&gt;0), Q172/Dashboard!$P164, "")</f>
        <v/>
      </c>
      <c r="S172" s="121"/>
      <c r="T172" s="122"/>
      <c r="U172" s="122"/>
      <c r="V172" s="122"/>
    </row>
    <row r="173" spans="2:22" ht="20" customHeight="1" x14ac:dyDescent="0.35">
      <c r="P173" s="67"/>
      <c r="Q173" s="68"/>
      <c r="R173" s="69" t="str">
        <f>IF(AND(NOT(ISBLANK(Q173)), Dashboard!$P164&gt;0), Q173/Dashboard!$P164, "")</f>
        <v/>
      </c>
      <c r="S173" s="121"/>
      <c r="T173" s="122"/>
      <c r="U173" s="122"/>
      <c r="V173" s="122"/>
    </row>
    <row r="174" spans="2:22" ht="20" customHeight="1" x14ac:dyDescent="0.35">
      <c r="P174" s="67"/>
      <c r="Q174" s="68"/>
      <c r="R174" s="69" t="str">
        <f>IF(AND(NOT(ISBLANK(Q174)), Dashboard!$P164&gt;0), Q174/Dashboard!$P164, "")</f>
        <v/>
      </c>
      <c r="S174" s="121"/>
      <c r="T174" s="122"/>
      <c r="U174" s="122"/>
      <c r="V174" s="122"/>
    </row>
    <row r="175" spans="2:22" ht="20" customHeight="1" x14ac:dyDescent="0.35">
      <c r="P175" s="67"/>
      <c r="Q175" s="68"/>
      <c r="R175" s="69" t="str">
        <f>IF(AND(NOT(ISBLANK(Q175)), Dashboard!$P164&gt;0), Q175/Dashboard!$P164, "")</f>
        <v/>
      </c>
      <c r="S175" s="121"/>
      <c r="T175" s="122"/>
      <c r="U175" s="122"/>
      <c r="V175" s="122"/>
    </row>
    <row r="176" spans="2:22" ht="20" customHeight="1" x14ac:dyDescent="0.35">
      <c r="P176" s="67"/>
      <c r="Q176" s="68"/>
      <c r="R176" s="69" t="str">
        <f>IF(AND(NOT(ISBLANK(Q176)), Dashboard!$P164&gt;0), Q176/Dashboard!$P164, "")</f>
        <v/>
      </c>
      <c r="S176" s="121"/>
      <c r="T176" s="122"/>
      <c r="U176" s="122"/>
      <c r="V176" s="122"/>
    </row>
    <row r="177" spans="2:22" ht="20" customHeight="1" x14ac:dyDescent="0.35">
      <c r="P177" s="67"/>
      <c r="Q177" s="68"/>
      <c r="R177" s="69" t="str">
        <f>IF(AND(NOT(ISBLANK(Q177)), Dashboard!$P164&gt;0), Q177/Dashboard!$P164, "")</f>
        <v/>
      </c>
      <c r="S177" s="121"/>
      <c r="T177" s="122"/>
      <c r="U177" s="122"/>
      <c r="V177" s="122"/>
    </row>
    <row r="178" spans="2:22" ht="20" customHeight="1" x14ac:dyDescent="0.35">
      <c r="P178" s="67"/>
      <c r="Q178" s="68"/>
      <c r="R178" s="69" t="str">
        <f>IF(AND(NOT(ISBLANK(Q178)), Dashboard!$P164&gt;0), Q178/Dashboard!$P164, "")</f>
        <v/>
      </c>
      <c r="S178" s="121"/>
      <c r="T178" s="122"/>
      <c r="U178" s="122"/>
      <c r="V178" s="122"/>
    </row>
    <row r="179" spans="2:22" ht="20" customHeight="1" x14ac:dyDescent="0.35">
      <c r="P179" s="67"/>
      <c r="Q179" s="68"/>
      <c r="R179" s="69" t="str">
        <f>IF(AND(NOT(ISBLANK(Q179)), Dashboard!$P164&gt;0), Q179/Dashboard!$P164, "")</f>
        <v/>
      </c>
      <c r="S179" s="121"/>
      <c r="T179" s="122"/>
      <c r="U179" s="122"/>
      <c r="V179" s="122"/>
    </row>
    <row r="180" spans="2:22" ht="20" customHeight="1" x14ac:dyDescent="0.35">
      <c r="P180" s="67"/>
      <c r="Q180" s="68"/>
      <c r="R180" s="69" t="str">
        <f>IF(AND(NOT(ISBLANK(Q180)), Dashboard!$P164&gt;0), Q180/Dashboard!$P164, "")</f>
        <v/>
      </c>
      <c r="S180" s="121"/>
      <c r="T180" s="122"/>
      <c r="U180" s="122"/>
      <c r="V180" s="122"/>
    </row>
    <row r="181" spans="2:22" ht="20" customHeight="1" x14ac:dyDescent="0.35">
      <c r="P181" s="67"/>
      <c r="Q181" s="68"/>
      <c r="R181" s="69" t="str">
        <f>IF(AND(NOT(ISBLANK(Q181)), Dashboard!$P164&gt;0), Q181/Dashboard!$P164, "")</f>
        <v/>
      </c>
      <c r="S181" s="121"/>
      <c r="T181" s="122"/>
      <c r="U181" s="122"/>
      <c r="V181" s="122"/>
    </row>
    <row r="182" spans="2:22" ht="20" customHeight="1" x14ac:dyDescent="0.35">
      <c r="P182" s="67"/>
      <c r="Q182" s="68"/>
      <c r="R182" s="69" t="str">
        <f>IF(AND(NOT(ISBLANK(Q182)), Dashboard!$P164&gt;0), Q182/Dashboard!$P164, "")</f>
        <v/>
      </c>
      <c r="S182" s="121"/>
      <c r="T182" s="122"/>
      <c r="U182" s="122"/>
      <c r="V182" s="122"/>
    </row>
    <row r="183" spans="2:22" ht="20" customHeight="1" x14ac:dyDescent="0.35">
      <c r="P183" s="67"/>
      <c r="Q183" s="68"/>
      <c r="R183" s="69" t="str">
        <f>IF(AND(NOT(ISBLANK(Q183)), Dashboard!$P164&gt;0), Q183/Dashboard!$P164, "")</f>
        <v/>
      </c>
      <c r="S183" s="121"/>
      <c r="T183" s="122"/>
      <c r="U183" s="122"/>
      <c r="V183" s="122"/>
    </row>
    <row r="184" spans="2:22" ht="20" customHeight="1" x14ac:dyDescent="0.35">
      <c r="P184" s="67"/>
      <c r="Q184" s="68"/>
      <c r="R184" s="69" t="str">
        <f>IF(AND(NOT(ISBLANK(Q184)), Dashboard!$P164&gt;0), Q184/Dashboard!$P164, "")</f>
        <v/>
      </c>
      <c r="S184" s="121"/>
      <c r="T184" s="122"/>
      <c r="U184" s="122"/>
      <c r="V184" s="122"/>
    </row>
    <row r="185" spans="2:22" ht="20" customHeight="1" x14ac:dyDescent="0.35">
      <c r="P185" s="67"/>
      <c r="Q185" s="68"/>
      <c r="R185" s="69" t="str">
        <f>IF(AND(NOT(ISBLANK(Q185)), Dashboard!$P164&gt;0), Q185/Dashboard!$P164, "")</f>
        <v/>
      </c>
      <c r="S185" s="121"/>
      <c r="T185" s="122"/>
      <c r="U185" s="122"/>
      <c r="V185" s="122"/>
    </row>
    <row r="186" spans="2:22" ht="20" customHeight="1" x14ac:dyDescent="0.35">
      <c r="P186" s="67"/>
      <c r="Q186" s="68"/>
      <c r="R186" s="69" t="str">
        <f>IF(AND(NOT(ISBLANK(Q186)), Dashboard!$P164&gt;0), Q186/Dashboard!$P164, "")</f>
        <v/>
      </c>
      <c r="S186" s="121"/>
      <c r="T186" s="122"/>
      <c r="U186" s="122"/>
      <c r="V186" s="122"/>
    </row>
    <row r="187" spans="2:22" ht="20" customHeight="1" x14ac:dyDescent="0.35">
      <c r="P187" s="67"/>
      <c r="Q187" s="68"/>
      <c r="R187" s="69" t="str">
        <f>IF(AND(NOT(ISBLANK(Q187)), Dashboard!$P164&gt;0), Q187/Dashboard!$P164, "")</f>
        <v/>
      </c>
      <c r="S187" s="121"/>
      <c r="T187" s="122"/>
      <c r="U187" s="122"/>
      <c r="V187" s="122"/>
    </row>
    <row r="191" spans="2:22" ht="32" customHeight="1" x14ac:dyDescent="0.35">
      <c r="B191" s="106" t="s">
        <v>184</v>
      </c>
      <c r="C191" s="106"/>
      <c r="D191" s="106"/>
      <c r="E191" s="106"/>
      <c r="F191" s="106"/>
      <c r="G191" s="106"/>
      <c r="H191" s="106"/>
      <c r="I191" s="106"/>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07:H112">
    <cfRule type="expression" dxfId="38" priority="4">
      <formula>$G107&gt;=0.8</formula>
    </cfRule>
    <cfRule type="expression" dxfId="37" priority="5">
      <formula>AND($G107&gt;=0.5,$G107&lt;0.8)</formula>
    </cfRule>
    <cfRule type="expression" dxfId="36" priority="6">
      <formula>$G107&lt;0.5</formula>
    </cfRule>
  </conditionalFormatting>
  <conditionalFormatting sqref="K107:K112">
    <cfRule type="cellIs" dxfId="35" priority="7" operator="greaterThan">
      <formula>0</formula>
    </cfRule>
  </conditionalFormatting>
  <conditionalFormatting sqref="L107:L112">
    <cfRule type="cellIs" dxfId="34" priority="8" operator="greaterThan">
      <formula>0</formula>
    </cfRule>
  </conditionalFormatting>
  <conditionalFormatting sqref="M107:M112">
    <cfRule type="cellIs" dxfId="33" priority="9" operator="greaterThan">
      <formula>0</formula>
    </cfRule>
  </conditionalFormatting>
  <conditionalFormatting sqref="N107:N112">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40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40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40</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40</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176</v>
      </c>
      <c r="D33" s="3" t="s">
        <v>16</v>
      </c>
      <c r="E33" s="3" t="s">
        <v>17</v>
      </c>
      <c r="F33" s="3" t="s">
        <v>18</v>
      </c>
      <c r="G33" s="3" t="s">
        <v>19</v>
      </c>
      <c r="H33" s="4" t="s">
        <v>19</v>
      </c>
      <c r="I33" s="1" t="s">
        <v>177</v>
      </c>
      <c r="J33" s="1" t="s">
        <v>178</v>
      </c>
      <c r="K33" s="1" t="s">
        <v>179</v>
      </c>
      <c r="L33" s="3" t="str">
        <f t="shared" si="0"/>
        <v>Outstanding</v>
      </c>
      <c r="M33" s="11" t="s">
        <v>19</v>
      </c>
    </row>
    <row r="34" spans="1:13" ht="60" customHeight="1" x14ac:dyDescent="0.35">
      <c r="A34" s="10" t="s">
        <v>180</v>
      </c>
      <c r="B34" s="5" t="s">
        <v>181</v>
      </c>
      <c r="C34" s="6" t="s">
        <v>176</v>
      </c>
      <c r="D34" s="7" t="s">
        <v>16</v>
      </c>
      <c r="E34" s="7" t="s">
        <v>17</v>
      </c>
      <c r="F34" s="7" t="s">
        <v>18</v>
      </c>
      <c r="G34" s="7" t="s">
        <v>19</v>
      </c>
      <c r="H34" s="8" t="s">
        <v>19</v>
      </c>
      <c r="I34" s="5" t="s">
        <v>182</v>
      </c>
      <c r="J34" s="5" t="s">
        <v>178</v>
      </c>
      <c r="K34" s="5" t="s">
        <v>183</v>
      </c>
      <c r="L34" s="7" t="str">
        <f t="shared" si="0"/>
        <v>Outstanding</v>
      </c>
      <c r="M34" s="12" t="s">
        <v>19</v>
      </c>
    </row>
    <row r="38" spans="1:13" ht="32" customHeight="1" x14ac:dyDescent="0.35">
      <c r="A38" s="106" t="s">
        <v>184</v>
      </c>
      <c r="B38" s="106"/>
      <c r="C38" s="106"/>
      <c r="D38" s="106"/>
    </row>
  </sheetData>
  <mergeCells count="1">
    <mergeCell ref="A38:D38"/>
  </mergeCells>
  <conditionalFormatting sqref="C2:C34">
    <cfRule type="expression" dxfId="31" priority="14">
      <formula>LEFT($C2,7)="CAT III"</formula>
    </cfRule>
    <cfRule type="expression" dxfId="30" priority="15">
      <formula>LEFT($C2,6)="CAT II"</formula>
    </cfRule>
    <cfRule type="expression" dxfId="29" priority="16">
      <formula>LEFT($C2,5)="CAT I"</formula>
    </cfRule>
  </conditionalFormatting>
  <conditionalFormatting sqref="D2:D34">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E2:E34">
    <cfRule type="cellIs" dxfId="24" priority="5" operator="equal">
      <formula>"Low"</formula>
    </cfRule>
    <cfRule type="cellIs" dxfId="23" priority="6" operator="equal">
      <formula>"Medium"</formula>
    </cfRule>
    <cfRule type="cellIs" dxfId="22" priority="7" operator="equal">
      <formula>"High"</formula>
    </cfRule>
  </conditionalFormatting>
  <conditionalFormatting sqref="G2:G34">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D2:D34" xr:uid="{00000000-0002-0000-0200-000000000000}">
      <formula1>"Must,Should,Could,Won't,Unassigned"</formula1>
    </dataValidation>
    <dataValidation type="list" showErrorMessage="1" errorTitle="Invalid Value" error="Please select a value from the list: Low, Medium, High, Unassessed." sqref="E2:E34" xr:uid="{00000000-0002-0000-0200-000001000000}">
      <formula1>"Low,Medium,High,Unassessed"</formula1>
    </dataValidation>
    <dataValidation type="list" showErrorMessage="1" errorTitle="Invalid Value" error="Please select a value from the list: Phase1, Phase2, Phase3, Phase4, Phase5, Pending." sqref="F2:F3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4" xr:uid="{00000000-0002-0000-0200-000003000000}">
      <formula1>"Implemented,Testing,Failed,Compensated,Risk Accepted,N/A"</formula1>
    </dataValidation>
  </dataValidations>
  <hyperlinks>
    <hyperlink ref="A3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123" t="s">
        <v>312</v>
      </c>
      <c r="C2" s="123" t="s">
        <v>312</v>
      </c>
      <c r="D2" s="123" t="s">
        <v>312</v>
      </c>
      <c r="E2" s="123" t="s">
        <v>312</v>
      </c>
      <c r="F2" s="123" t="s">
        <v>312</v>
      </c>
      <c r="G2" s="123" t="s">
        <v>312</v>
      </c>
      <c r="H2" s="127" t="s">
        <v>313</v>
      </c>
      <c r="I2" s="127" t="s">
        <v>313</v>
      </c>
      <c r="J2" s="127" t="s">
        <v>313</v>
      </c>
      <c r="K2" s="127" t="s">
        <v>313</v>
      </c>
      <c r="L2" s="127" t="s">
        <v>313</v>
      </c>
      <c r="M2" s="126" t="s">
        <v>314</v>
      </c>
      <c r="N2" s="126" t="s">
        <v>314</v>
      </c>
      <c r="O2" s="128" t="s">
        <v>315</v>
      </c>
      <c r="P2" s="128" t="s">
        <v>315</v>
      </c>
      <c r="Q2" s="124" t="s">
        <v>11</v>
      </c>
      <c r="R2" s="124" t="s">
        <v>11</v>
      </c>
      <c r="S2" s="124" t="s">
        <v>11</v>
      </c>
      <c r="T2" s="125" t="s">
        <v>316</v>
      </c>
    </row>
    <row r="3" spans="2:20" ht="35" customHeight="1" x14ac:dyDescent="0.35">
      <c r="B3" s="70" t="s">
        <v>317</v>
      </c>
      <c r="C3" s="70" t="s">
        <v>318</v>
      </c>
      <c r="D3" s="70" t="s">
        <v>319</v>
      </c>
      <c r="E3" s="70" t="s">
        <v>320</v>
      </c>
      <c r="F3" s="70" t="s">
        <v>321</v>
      </c>
      <c r="G3" s="70" t="s">
        <v>9</v>
      </c>
      <c r="H3" s="71" t="s">
        <v>322</v>
      </c>
      <c r="I3" s="71" t="s">
        <v>323</v>
      </c>
      <c r="J3" s="71" t="s">
        <v>324</v>
      </c>
      <c r="K3" s="71" t="s">
        <v>325</v>
      </c>
      <c r="L3" s="71" t="s">
        <v>257</v>
      </c>
      <c r="M3" s="72" t="s">
        <v>326</v>
      </c>
      <c r="N3" s="72" t="s">
        <v>327</v>
      </c>
      <c r="O3" s="73" t="s">
        <v>328</v>
      </c>
      <c r="P3" s="73" t="s">
        <v>329</v>
      </c>
      <c r="Q3" s="74" t="s">
        <v>11</v>
      </c>
      <c r="R3" s="74" t="s">
        <v>330</v>
      </c>
      <c r="S3" s="74" t="s">
        <v>331</v>
      </c>
      <c r="T3" s="75" t="s">
        <v>332</v>
      </c>
    </row>
    <row r="4" spans="2:20" ht="60" customHeight="1" x14ac:dyDescent="0.35">
      <c r="B4" s="76" t="s">
        <v>333</v>
      </c>
      <c r="C4" s="76" t="s">
        <v>334</v>
      </c>
      <c r="D4" s="76" t="s">
        <v>335</v>
      </c>
      <c r="E4" s="76" t="s">
        <v>336</v>
      </c>
      <c r="F4" s="76" t="s">
        <v>337</v>
      </c>
      <c r="G4" s="76" t="s">
        <v>338</v>
      </c>
      <c r="H4" s="76" t="s">
        <v>339</v>
      </c>
      <c r="I4" s="76" t="s">
        <v>340</v>
      </c>
      <c r="J4" s="76" t="s">
        <v>341</v>
      </c>
      <c r="K4" s="76" t="s">
        <v>342</v>
      </c>
      <c r="L4" s="76" t="s">
        <v>343</v>
      </c>
      <c r="M4" s="76" t="s">
        <v>344</v>
      </c>
      <c r="N4" s="76" t="s">
        <v>345</v>
      </c>
      <c r="O4" s="76" t="s">
        <v>346</v>
      </c>
      <c r="P4" s="76" t="s">
        <v>347</v>
      </c>
      <c r="Q4" s="76" t="s">
        <v>348</v>
      </c>
      <c r="R4" s="76" t="s">
        <v>349</v>
      </c>
      <c r="S4" s="76" t="s">
        <v>350</v>
      </c>
      <c r="T4" s="76" t="s">
        <v>351</v>
      </c>
    </row>
    <row r="5" spans="2:20" ht="60" customHeight="1" x14ac:dyDescent="0.35">
      <c r="B5" s="38" t="s">
        <v>352</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353</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354</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355</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356</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357</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358</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359</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360</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361</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362</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363</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364</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365</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366</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367</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368</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369</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370</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371</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372</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373</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374</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375</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376</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377</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378</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379</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380</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381</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382</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383</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384</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385</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386</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387</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388</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389</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390</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391</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392</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393</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394</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395</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396</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397</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398</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399</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400</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401</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184</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402</v>
      </c>
      <c r="B1" s="104" t="s">
        <v>0</v>
      </c>
      <c r="C1" s="104" t="s">
        <v>403</v>
      </c>
      <c r="D1" s="104" t="s">
        <v>9</v>
      </c>
      <c r="E1" s="104" t="s">
        <v>404</v>
      </c>
      <c r="F1" s="104" t="s">
        <v>405</v>
      </c>
      <c r="G1" s="104" t="s">
        <v>406</v>
      </c>
      <c r="H1" s="104" t="s">
        <v>407</v>
      </c>
      <c r="I1" s="104" t="s">
        <v>408</v>
      </c>
      <c r="J1" s="104" t="s">
        <v>409</v>
      </c>
      <c r="K1" s="104" t="s">
        <v>410</v>
      </c>
      <c r="L1" s="104" t="s">
        <v>411</v>
      </c>
      <c r="M1" s="104" t="s">
        <v>412</v>
      </c>
      <c r="N1" s="104" t="s">
        <v>413</v>
      </c>
      <c r="O1" s="104" t="s">
        <v>414</v>
      </c>
      <c r="P1" s="104" t="s">
        <v>415</v>
      </c>
      <c r="Q1" s="104" t="s">
        <v>416</v>
      </c>
      <c r="R1" s="104" t="s">
        <v>417</v>
      </c>
      <c r="S1" s="104" t="s">
        <v>418</v>
      </c>
      <c r="T1" s="104" t="s">
        <v>419</v>
      </c>
      <c r="U1" s="104" t="s">
        <v>420</v>
      </c>
      <c r="V1" s="104" t="s">
        <v>421</v>
      </c>
      <c r="W1" s="104" t="s">
        <v>422</v>
      </c>
      <c r="X1" s="104" t="s">
        <v>423</v>
      </c>
      <c r="Y1" s="104" t="s">
        <v>424</v>
      </c>
      <c r="Z1" s="104" t="s">
        <v>425</v>
      </c>
      <c r="AA1" s="104" t="s">
        <v>426</v>
      </c>
      <c r="AB1" s="104" t="s">
        <v>427</v>
      </c>
      <c r="AC1" s="104" t="s">
        <v>428</v>
      </c>
      <c r="AD1" s="104" t="s">
        <v>429</v>
      </c>
      <c r="AE1" s="104" t="s">
        <v>430</v>
      </c>
      <c r="AF1" s="104" t="s">
        <v>431</v>
      </c>
      <c r="AG1" s="104" t="s">
        <v>432</v>
      </c>
      <c r="AH1" s="104" t="s">
        <v>433</v>
      </c>
      <c r="AI1" s="104" t="s">
        <v>434</v>
      </c>
      <c r="AJ1" s="104" t="s">
        <v>435</v>
      </c>
      <c r="AK1" s="104" t="s">
        <v>436</v>
      </c>
      <c r="AL1" s="104" t="s">
        <v>437</v>
      </c>
      <c r="AM1" s="104" t="s">
        <v>438</v>
      </c>
      <c r="AN1" s="104" t="s">
        <v>439</v>
      </c>
      <c r="AO1" s="104" t="s">
        <v>440</v>
      </c>
      <c r="AP1" s="104" t="s">
        <v>441</v>
      </c>
      <c r="AQ1" s="104" t="s">
        <v>442</v>
      </c>
      <c r="AR1" s="104" t="s">
        <v>443</v>
      </c>
      <c r="AS1" s="104" t="s">
        <v>444</v>
      </c>
      <c r="AT1" s="104" t="s">
        <v>445</v>
      </c>
      <c r="AU1" s="104" t="s">
        <v>446</v>
      </c>
      <c r="AV1" s="104" t="s">
        <v>447</v>
      </c>
      <c r="AW1" s="105" t="s">
        <v>448</v>
      </c>
    </row>
    <row r="2" spans="1:49" ht="60" customHeight="1" outlineLevel="1" x14ac:dyDescent="0.35">
      <c r="A2" s="97" t="s">
        <v>449</v>
      </c>
      <c r="B2" s="80">
        <v>1</v>
      </c>
      <c r="C2" s="82" t="s">
        <v>19</v>
      </c>
      <c r="D2" s="84" t="s">
        <v>450</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449</v>
      </c>
      <c r="B3" s="81" t="s">
        <v>451</v>
      </c>
      <c r="C3" s="83" t="s">
        <v>452</v>
      </c>
      <c r="D3" s="85" t="s">
        <v>453</v>
      </c>
      <c r="E3" s="85" t="s">
        <v>454</v>
      </c>
      <c r="F3" s="86" t="s">
        <v>455</v>
      </c>
      <c r="G3" s="86" t="s">
        <v>456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449</v>
      </c>
      <c r="B4" s="81" t="s">
        <v>457</v>
      </c>
      <c r="C4" s="83" t="s">
        <v>458</v>
      </c>
      <c r="D4" s="85" t="s">
        <v>459</v>
      </c>
      <c r="E4" s="85" t="s">
        <v>460</v>
      </c>
      <c r="F4" s="86" t="s">
        <v>455</v>
      </c>
      <c r="G4" s="86" t="s">
        <v>461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449</v>
      </c>
      <c r="B5" s="81" t="s">
        <v>462</v>
      </c>
      <c r="C5" s="83" t="s">
        <v>463</v>
      </c>
      <c r="D5" s="85" t="s">
        <v>464</v>
      </c>
      <c r="E5" s="85" t="s">
        <v>465</v>
      </c>
      <c r="F5" s="86" t="s">
        <v>455</v>
      </c>
      <c r="G5" s="86" t="s">
        <v>466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449</v>
      </c>
      <c r="B6" s="81" t="s">
        <v>467</v>
      </c>
      <c r="C6" s="83" t="s">
        <v>468</v>
      </c>
      <c r="D6" s="85" t="s">
        <v>469</v>
      </c>
      <c r="E6" s="85" t="s">
        <v>470</v>
      </c>
      <c r="F6" s="86" t="s">
        <v>455</v>
      </c>
      <c r="G6" s="86" t="s">
        <v>456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449</v>
      </c>
      <c r="B7" s="81" t="s">
        <v>471</v>
      </c>
      <c r="C7" s="83" t="s">
        <v>472</v>
      </c>
      <c r="D7" s="85" t="s">
        <v>473</v>
      </c>
      <c r="E7" s="85" t="s">
        <v>474</v>
      </c>
      <c r="F7" s="86" t="s">
        <v>455</v>
      </c>
      <c r="G7" s="86" t="s">
        <v>466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475</v>
      </c>
      <c r="B8" s="80">
        <v>2</v>
      </c>
      <c r="C8" s="82" t="s">
        <v>19</v>
      </c>
      <c r="D8" s="84" t="s">
        <v>476</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475</v>
      </c>
      <c r="B9" s="81" t="s">
        <v>477</v>
      </c>
      <c r="C9" s="83" t="s">
        <v>478</v>
      </c>
      <c r="D9" s="85" t="s">
        <v>479</v>
      </c>
      <c r="E9" s="85" t="s">
        <v>480</v>
      </c>
      <c r="F9" s="86" t="s">
        <v>481</v>
      </c>
      <c r="G9" s="86" t="s">
        <v>456</v>
      </c>
      <c r="H9" s="86">
        <v>1</v>
      </c>
      <c r="I9" s="88">
        <f>IF(COUNTIF(J9:AW9,"&lt;&gt;")=0,"",SUMPRODUCT(((Recommendations[ImplStatus]="Implemented")+(Recommendations[ImplStatus]="Compensated"))*ISNUMBER(MATCH(Recommendations[Id],J9:AW9,0)))/COUNTIF(J9:AW9,"&lt;&gt;"))</f>
        <v>0</v>
      </c>
      <c r="J9" s="90" t="s">
        <v>64</v>
      </c>
      <c r="K9" s="90" t="s">
        <v>139</v>
      </c>
      <c r="L9" s="90" t="s">
        <v>144</v>
      </c>
      <c r="M9" s="90" t="s">
        <v>149</v>
      </c>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475</v>
      </c>
      <c r="B10" s="81" t="s">
        <v>482</v>
      </c>
      <c r="C10" s="83" t="s">
        <v>483</v>
      </c>
      <c r="D10" s="85" t="s">
        <v>484</v>
      </c>
      <c r="E10" s="85" t="s">
        <v>485</v>
      </c>
      <c r="F10" s="86" t="s">
        <v>481</v>
      </c>
      <c r="G10" s="86" t="s">
        <v>456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475</v>
      </c>
      <c r="B11" s="81" t="s">
        <v>486</v>
      </c>
      <c r="C11" s="83" t="s">
        <v>487</v>
      </c>
      <c r="D11" s="85" t="s">
        <v>488</v>
      </c>
      <c r="E11" s="85" t="s">
        <v>489</v>
      </c>
      <c r="F11" s="86" t="s">
        <v>481</v>
      </c>
      <c r="G11" s="86" t="s">
        <v>461</v>
      </c>
      <c r="H11" s="86">
        <v>1</v>
      </c>
      <c r="I11" s="88">
        <f>IF(COUNTIF(J11:AW11,"&lt;&gt;")=0,"",SUMPRODUCT(((Recommendations[ImplStatus]="Implemented")+(Recommendations[ImplStatus]="Compensated"))*ISNUMBER(MATCH(Recommendations[Id],J11:AW11,0)))/COUNTIF(J11:AW11,"&lt;&gt;"))</f>
        <v>0</v>
      </c>
      <c r="J11" s="90" t="s">
        <v>99</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475</v>
      </c>
      <c r="B12" s="81" t="s">
        <v>490</v>
      </c>
      <c r="C12" s="83" t="s">
        <v>491</v>
      </c>
      <c r="D12" s="85" t="s">
        <v>492</v>
      </c>
      <c r="E12" s="85" t="s">
        <v>493</v>
      </c>
      <c r="F12" s="86" t="s">
        <v>481</v>
      </c>
      <c r="G12" s="86" t="s">
        <v>466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475</v>
      </c>
      <c r="B13" s="81" t="s">
        <v>494</v>
      </c>
      <c r="C13" s="83" t="s">
        <v>495</v>
      </c>
      <c r="D13" s="85" t="s">
        <v>496</v>
      </c>
      <c r="E13" s="85" t="s">
        <v>497</v>
      </c>
      <c r="F13" s="86" t="s">
        <v>481</v>
      </c>
      <c r="G13" s="86" t="s">
        <v>498</v>
      </c>
      <c r="H13" s="86">
        <v>2</v>
      </c>
      <c r="I13" s="88">
        <f>IF(COUNTIF(J13:AW13,"&lt;&gt;")=0,"",SUMPRODUCT(((Recommendations[ImplStatus]="Implemented")+(Recommendations[ImplStatus]="Compensated"))*ISNUMBER(MATCH(Recommendations[Id],J13:AW13,0)))/COUNTIF(J13:AW13,"&lt;&gt;"))</f>
        <v>0</v>
      </c>
      <c r="J13" s="90" t="s">
        <v>44</v>
      </c>
      <c r="K13" s="90" t="s">
        <v>49</v>
      </c>
      <c r="L13" s="90" t="s">
        <v>74</v>
      </c>
      <c r="M13" s="90" t="s">
        <v>154</v>
      </c>
      <c r="N13" s="90" t="s">
        <v>159</v>
      </c>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475</v>
      </c>
      <c r="B14" s="81" t="s">
        <v>499</v>
      </c>
      <c r="C14" s="83" t="s">
        <v>500</v>
      </c>
      <c r="D14" s="85" t="s">
        <v>501</v>
      </c>
      <c r="E14" s="85" t="s">
        <v>502</v>
      </c>
      <c r="F14" s="86" t="s">
        <v>481</v>
      </c>
      <c r="G14" s="86" t="s">
        <v>498</v>
      </c>
      <c r="H14" s="86">
        <v>2</v>
      </c>
      <c r="I14" s="88">
        <f>IF(COUNTIF(J14:AW14,"&lt;&gt;")=0,"",SUMPRODUCT(((Recommendations[ImplStatus]="Implemented")+(Recommendations[ImplStatus]="Compensated"))*ISNUMBER(MATCH(Recommendations[Id],J14:AW14,0)))/COUNTIF(J14:AW14,"&lt;&gt;"))</f>
        <v>0</v>
      </c>
      <c r="J14" s="90" t="s">
        <v>44</v>
      </c>
      <c r="K14" s="90" t="s">
        <v>49</v>
      </c>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475</v>
      </c>
      <c r="B15" s="81" t="s">
        <v>503</v>
      </c>
      <c r="C15" s="83" t="s">
        <v>504</v>
      </c>
      <c r="D15" s="85" t="s">
        <v>505</v>
      </c>
      <c r="E15" s="85" t="s">
        <v>506</v>
      </c>
      <c r="F15" s="86" t="s">
        <v>481</v>
      </c>
      <c r="G15" s="86" t="s">
        <v>498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507</v>
      </c>
      <c r="B16" s="80">
        <v>3</v>
      </c>
      <c r="C16" s="82" t="s">
        <v>19</v>
      </c>
      <c r="D16" s="84" t="s">
        <v>508</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507</v>
      </c>
      <c r="B17" s="81" t="s">
        <v>509</v>
      </c>
      <c r="C17" s="83" t="s">
        <v>510</v>
      </c>
      <c r="D17" s="85" t="s">
        <v>511</v>
      </c>
      <c r="E17" s="85" t="s">
        <v>512</v>
      </c>
      <c r="F17" s="86" t="s">
        <v>513</v>
      </c>
      <c r="G17" s="86" t="s">
        <v>514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507</v>
      </c>
      <c r="B18" s="81" t="s">
        <v>515</v>
      </c>
      <c r="C18" s="83" t="s">
        <v>516</v>
      </c>
      <c r="D18" s="85" t="s">
        <v>517</v>
      </c>
      <c r="E18" s="85" t="s">
        <v>518</v>
      </c>
      <c r="F18" s="86" t="s">
        <v>513</v>
      </c>
      <c r="G18" s="86" t="s">
        <v>456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507</v>
      </c>
      <c r="B19" s="81" t="s">
        <v>519</v>
      </c>
      <c r="C19" s="83" t="s">
        <v>520</v>
      </c>
      <c r="D19" s="85" t="s">
        <v>521</v>
      </c>
      <c r="E19" s="85" t="s">
        <v>522</v>
      </c>
      <c r="F19" s="86" t="s">
        <v>513</v>
      </c>
      <c r="G19" s="86" t="s">
        <v>498</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507</v>
      </c>
      <c r="B20" s="81" t="s">
        <v>523</v>
      </c>
      <c r="C20" s="83" t="s">
        <v>524</v>
      </c>
      <c r="D20" s="85" t="s">
        <v>525</v>
      </c>
      <c r="E20" s="85" t="s">
        <v>526</v>
      </c>
      <c r="F20" s="86" t="s">
        <v>513</v>
      </c>
      <c r="G20" s="86" t="s">
        <v>498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507</v>
      </c>
      <c r="B21" s="81" t="s">
        <v>527</v>
      </c>
      <c r="C21" s="83" t="s">
        <v>528</v>
      </c>
      <c r="D21" s="85" t="s">
        <v>529</v>
      </c>
      <c r="E21" s="85" t="s">
        <v>530</v>
      </c>
      <c r="F21" s="86" t="s">
        <v>513</v>
      </c>
      <c r="G21" s="86" t="s">
        <v>498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507</v>
      </c>
      <c r="B22" s="81" t="s">
        <v>531</v>
      </c>
      <c r="C22" s="83" t="s">
        <v>532</v>
      </c>
      <c r="D22" s="85" t="s">
        <v>533</v>
      </c>
      <c r="E22" s="85" t="s">
        <v>534</v>
      </c>
      <c r="F22" s="86" t="s">
        <v>513</v>
      </c>
      <c r="G22" s="86" t="s">
        <v>498</v>
      </c>
      <c r="H22" s="86">
        <v>1</v>
      </c>
      <c r="I22" s="88">
        <f>IF(COUNTIF(J22:AW22,"&lt;&gt;")=0,"",SUMPRODUCT(((Recommendations[ImplStatus]="Implemented")+(Recommendations[ImplStatus]="Compensated"))*ISNUMBER(MATCH(Recommendations[Id],J22:AW22,0)))/COUNTIF(J22:AW22,"&lt;&gt;"))</f>
        <v>0</v>
      </c>
      <c r="J22" s="90" t="s">
        <v>54</v>
      </c>
      <c r="K22" s="90" t="s">
        <v>59</v>
      </c>
      <c r="L22" s="90" t="s">
        <v>84</v>
      </c>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507</v>
      </c>
      <c r="B23" s="81" t="s">
        <v>535</v>
      </c>
      <c r="C23" s="83" t="s">
        <v>536</v>
      </c>
      <c r="D23" s="85" t="s">
        <v>537</v>
      </c>
      <c r="E23" s="85" t="s">
        <v>538</v>
      </c>
      <c r="F23" s="86" t="s">
        <v>513</v>
      </c>
      <c r="G23" s="86" t="s">
        <v>456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507</v>
      </c>
      <c r="B24" s="81" t="s">
        <v>539</v>
      </c>
      <c r="C24" s="83" t="s">
        <v>540</v>
      </c>
      <c r="D24" s="85" t="s">
        <v>541</v>
      </c>
      <c r="E24" s="85" t="s">
        <v>542</v>
      </c>
      <c r="F24" s="86" t="s">
        <v>513</v>
      </c>
      <c r="G24" s="86" t="s">
        <v>456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507</v>
      </c>
      <c r="B25" s="81" t="s">
        <v>543</v>
      </c>
      <c r="C25" s="83" t="s">
        <v>544</v>
      </c>
      <c r="D25" s="85" t="s">
        <v>545</v>
      </c>
      <c r="E25" s="85" t="s">
        <v>546</v>
      </c>
      <c r="F25" s="86" t="s">
        <v>513</v>
      </c>
      <c r="G25" s="86" t="s">
        <v>498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507</v>
      </c>
      <c r="B26" s="81" t="s">
        <v>547</v>
      </c>
      <c r="C26" s="83" t="s">
        <v>548</v>
      </c>
      <c r="D26" s="85" t="s">
        <v>549</v>
      </c>
      <c r="E26" s="85" t="s">
        <v>550</v>
      </c>
      <c r="F26" s="86" t="s">
        <v>513</v>
      </c>
      <c r="G26" s="86" t="s">
        <v>498</v>
      </c>
      <c r="H26" s="86">
        <v>2</v>
      </c>
      <c r="I26" s="88">
        <f>IF(COUNTIF(J26:AW26,"&lt;&gt;")=0,"",SUMPRODUCT(((Recommendations[ImplStatus]="Implemented")+(Recommendations[ImplStatus]="Compensated"))*ISNUMBER(MATCH(Recommendations[Id],J26:AW26,0)))/COUNTIF(J26:AW26,"&lt;&gt;"))</f>
        <v>0</v>
      </c>
      <c r="J26" s="90" t="s">
        <v>129</v>
      </c>
      <c r="K26" s="90" t="s">
        <v>134</v>
      </c>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507</v>
      </c>
      <c r="B27" s="81" t="s">
        <v>551</v>
      </c>
      <c r="C27" s="83" t="s">
        <v>552</v>
      </c>
      <c r="D27" s="85" t="s">
        <v>553</v>
      </c>
      <c r="E27" s="85" t="s">
        <v>554</v>
      </c>
      <c r="F27" s="86" t="s">
        <v>513</v>
      </c>
      <c r="G27" s="86" t="s">
        <v>498</v>
      </c>
      <c r="H27" s="86">
        <v>2</v>
      </c>
      <c r="I27" s="88">
        <f>IF(COUNTIF(J27:AW27,"&lt;&gt;")=0,"",SUMPRODUCT(((Recommendations[ImplStatus]="Implemented")+(Recommendations[ImplStatus]="Compensated"))*ISNUMBER(MATCH(Recommendations[Id],J27:AW27,0)))/COUNTIF(J27:AW27,"&lt;&gt;"))</f>
        <v>0</v>
      </c>
      <c r="J27" s="90" t="s">
        <v>54</v>
      </c>
      <c r="K27" s="90" t="s">
        <v>59</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507</v>
      </c>
      <c r="B28" s="81" t="s">
        <v>555</v>
      </c>
      <c r="C28" s="83" t="s">
        <v>556</v>
      </c>
      <c r="D28" s="85" t="s">
        <v>557</v>
      </c>
      <c r="E28" s="85" t="s">
        <v>558</v>
      </c>
      <c r="F28" s="86" t="s">
        <v>513</v>
      </c>
      <c r="G28" s="86" t="s">
        <v>498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507</v>
      </c>
      <c r="B29" s="81" t="s">
        <v>559</v>
      </c>
      <c r="C29" s="83" t="s">
        <v>560</v>
      </c>
      <c r="D29" s="85" t="s">
        <v>561</v>
      </c>
      <c r="E29" s="85" t="s">
        <v>562</v>
      </c>
      <c r="F29" s="86" t="s">
        <v>513</v>
      </c>
      <c r="G29" s="86" t="s">
        <v>498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507</v>
      </c>
      <c r="B30" s="81" t="s">
        <v>563</v>
      </c>
      <c r="C30" s="83" t="s">
        <v>564</v>
      </c>
      <c r="D30" s="85" t="s">
        <v>565</v>
      </c>
      <c r="E30" s="85" t="s">
        <v>566</v>
      </c>
      <c r="F30" s="86" t="s">
        <v>513</v>
      </c>
      <c r="G30" s="86" t="s">
        <v>466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567</v>
      </c>
      <c r="B31" s="80">
        <v>4</v>
      </c>
      <c r="C31" s="82" t="s">
        <v>19</v>
      </c>
      <c r="D31" s="84" t="s">
        <v>568</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567</v>
      </c>
      <c r="B32" s="81" t="s">
        <v>569</v>
      </c>
      <c r="C32" s="83" t="s">
        <v>570</v>
      </c>
      <c r="D32" s="85" t="s">
        <v>571</v>
      </c>
      <c r="E32" s="85" t="s">
        <v>572</v>
      </c>
      <c r="F32" s="86" t="s">
        <v>573</v>
      </c>
      <c r="G32" s="86" t="s">
        <v>514</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567</v>
      </c>
      <c r="B33" s="81" t="s">
        <v>574</v>
      </c>
      <c r="C33" s="83" t="s">
        <v>575</v>
      </c>
      <c r="D33" s="85" t="s">
        <v>576</v>
      </c>
      <c r="E33" s="85" t="s">
        <v>577</v>
      </c>
      <c r="F33" s="86" t="s">
        <v>573</v>
      </c>
      <c r="G33" s="86" t="s">
        <v>514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567</v>
      </c>
      <c r="B34" s="81" t="s">
        <v>578</v>
      </c>
      <c r="C34" s="83" t="s">
        <v>579</v>
      </c>
      <c r="D34" s="85" t="s">
        <v>580</v>
      </c>
      <c r="E34" s="85" t="s">
        <v>581</v>
      </c>
      <c r="F34" s="86" t="s">
        <v>455</v>
      </c>
      <c r="G34" s="86" t="s">
        <v>498</v>
      </c>
      <c r="H34" s="86">
        <v>1</v>
      </c>
      <c r="I34" s="88">
        <f>IF(COUNTIF(J34:AW34,"&lt;&gt;")=0,"",SUMPRODUCT(((Recommendations[ImplStatus]="Implemented")+(Recommendations[ImplStatus]="Compensated"))*ISNUMBER(MATCH(Recommendations[Id],J34:AW34,0)))/COUNTIF(J34:AW34,"&lt;&gt;"))</f>
        <v>0</v>
      </c>
      <c r="J34" s="90" t="s">
        <v>28</v>
      </c>
      <c r="K34" s="90" t="s">
        <v>33</v>
      </c>
      <c r="L34" s="90" t="s">
        <v>69</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567</v>
      </c>
      <c r="B35" s="81" t="s">
        <v>582</v>
      </c>
      <c r="C35" s="83" t="s">
        <v>583</v>
      </c>
      <c r="D35" s="85" t="s">
        <v>584</v>
      </c>
      <c r="E35" s="85" t="s">
        <v>585</v>
      </c>
      <c r="F35" s="86" t="s">
        <v>455</v>
      </c>
      <c r="G35" s="86" t="s">
        <v>498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567</v>
      </c>
      <c r="B36" s="81" t="s">
        <v>586</v>
      </c>
      <c r="C36" s="83" t="s">
        <v>587</v>
      </c>
      <c r="D36" s="85" t="s">
        <v>588</v>
      </c>
      <c r="E36" s="85" t="s">
        <v>589</v>
      </c>
      <c r="F36" s="86" t="s">
        <v>455</v>
      </c>
      <c r="G36" s="86" t="s">
        <v>498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567</v>
      </c>
      <c r="B37" s="81" t="s">
        <v>590</v>
      </c>
      <c r="C37" s="83" t="s">
        <v>591</v>
      </c>
      <c r="D37" s="85" t="s">
        <v>592</v>
      </c>
      <c r="E37" s="85" t="s">
        <v>593</v>
      </c>
      <c r="F37" s="86" t="s">
        <v>455</v>
      </c>
      <c r="G37" s="86" t="s">
        <v>498</v>
      </c>
      <c r="H37" s="86">
        <v>1</v>
      </c>
      <c r="I37" s="88">
        <f>IF(COUNTIF(J37:AW37,"&lt;&gt;")=0,"",SUMPRODUCT(((Recommendations[ImplStatus]="Implemented")+(Recommendations[ImplStatus]="Compensated"))*ISNUMBER(MATCH(Recommendations[Id],J37:AW37,0)))/COUNTIF(J37:AW37,"&lt;&gt;"))</f>
        <v>0</v>
      </c>
      <c r="J37" s="90" t="s">
        <v>64</v>
      </c>
      <c r="K37" s="90" t="s">
        <v>139</v>
      </c>
      <c r="L37" s="90" t="s">
        <v>144</v>
      </c>
      <c r="M37" s="90" t="s">
        <v>149</v>
      </c>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567</v>
      </c>
      <c r="B38" s="81" t="s">
        <v>594</v>
      </c>
      <c r="C38" s="83" t="s">
        <v>595</v>
      </c>
      <c r="D38" s="85" t="s">
        <v>596</v>
      </c>
      <c r="E38" s="85" t="s">
        <v>597</v>
      </c>
      <c r="F38" s="86" t="s">
        <v>598</v>
      </c>
      <c r="G38" s="86" t="s">
        <v>498</v>
      </c>
      <c r="H38" s="86">
        <v>1</v>
      </c>
      <c r="I38" s="88">
        <f>IF(COUNTIF(J38:AW38,"&lt;&gt;")=0,"",SUMPRODUCT(((Recommendations[ImplStatus]="Implemented")+(Recommendations[ImplStatus]="Compensated"))*ISNUMBER(MATCH(Recommendations[Id],J38:AW38,0)))/COUNTIF(J38:AW38,"&lt;&gt;"))</f>
        <v>0</v>
      </c>
      <c r="J38" s="90" t="s">
        <v>13</v>
      </c>
      <c r="K38" s="90" t="s">
        <v>23</v>
      </c>
      <c r="L38" s="90" t="s">
        <v>79</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567</v>
      </c>
      <c r="B39" s="81" t="s">
        <v>599</v>
      </c>
      <c r="C39" s="83" t="s">
        <v>600</v>
      </c>
      <c r="D39" s="85" t="s">
        <v>601</v>
      </c>
      <c r="E39" s="85" t="s">
        <v>602</v>
      </c>
      <c r="F39" s="86" t="s">
        <v>455</v>
      </c>
      <c r="G39" s="86" t="s">
        <v>498</v>
      </c>
      <c r="H39" s="86">
        <v>2</v>
      </c>
      <c r="I39" s="88">
        <f>IF(COUNTIF(J39:AW39,"&lt;&gt;")=0,"",SUMPRODUCT(((Recommendations[ImplStatus]="Implemented")+(Recommendations[ImplStatus]="Compensated"))*ISNUMBER(MATCH(Recommendations[Id],J39:AW39,0)))/COUNTIF(J39:AW39,"&lt;&gt;"))</f>
        <v>0</v>
      </c>
      <c r="J39" s="90" t="s">
        <v>74</v>
      </c>
      <c r="K39" s="90" t="s">
        <v>99</v>
      </c>
      <c r="L39" s="90" t="s">
        <v>164</v>
      </c>
      <c r="M39" s="90" t="s">
        <v>169</v>
      </c>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567</v>
      </c>
      <c r="B40" s="81" t="s">
        <v>603</v>
      </c>
      <c r="C40" s="83" t="s">
        <v>604</v>
      </c>
      <c r="D40" s="85" t="s">
        <v>605</v>
      </c>
      <c r="E40" s="85" t="s">
        <v>606</v>
      </c>
      <c r="F40" s="86" t="s">
        <v>455</v>
      </c>
      <c r="G40" s="86" t="s">
        <v>498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567</v>
      </c>
      <c r="B41" s="81" t="s">
        <v>607</v>
      </c>
      <c r="C41" s="83" t="s">
        <v>608</v>
      </c>
      <c r="D41" s="85" t="s">
        <v>609</v>
      </c>
      <c r="E41" s="85" t="s">
        <v>610</v>
      </c>
      <c r="F41" s="86" t="s">
        <v>455</v>
      </c>
      <c r="G41" s="86" t="s">
        <v>498</v>
      </c>
      <c r="H41" s="86">
        <v>2</v>
      </c>
      <c r="I41" s="88">
        <f>IF(COUNTIF(J41:AW41,"&lt;&gt;")=0,"",SUMPRODUCT(((Recommendations[ImplStatus]="Implemented")+(Recommendations[ImplStatus]="Compensated"))*ISNUMBER(MATCH(Recommendations[Id],J41:AW41,0)))/COUNTIF(J41:AW41,"&lt;&gt;"))</f>
        <v>0</v>
      </c>
      <c r="J41" s="90" t="s">
        <v>28</v>
      </c>
      <c r="K41" s="90" t="s">
        <v>33</v>
      </c>
      <c r="L41" s="90" t="s">
        <v>38</v>
      </c>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567</v>
      </c>
      <c r="B42" s="81" t="s">
        <v>611</v>
      </c>
      <c r="C42" s="83" t="s">
        <v>612</v>
      </c>
      <c r="D42" s="85" t="s">
        <v>613</v>
      </c>
      <c r="E42" s="85" t="s">
        <v>614</v>
      </c>
      <c r="F42" s="86" t="s">
        <v>513</v>
      </c>
      <c r="G42" s="86" t="s">
        <v>498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567</v>
      </c>
      <c r="B43" s="81" t="s">
        <v>615</v>
      </c>
      <c r="C43" s="83" t="s">
        <v>616</v>
      </c>
      <c r="D43" s="85" t="s">
        <v>617</v>
      </c>
      <c r="E43" s="85" t="s">
        <v>618</v>
      </c>
      <c r="F43" s="86" t="s">
        <v>513</v>
      </c>
      <c r="G43" s="86" t="s">
        <v>498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619</v>
      </c>
      <c r="B44" s="80">
        <v>5</v>
      </c>
      <c r="C44" s="82" t="s">
        <v>19</v>
      </c>
      <c r="D44" s="84" t="s">
        <v>620</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619</v>
      </c>
      <c r="B45" s="81" t="s">
        <v>621</v>
      </c>
      <c r="C45" s="83" t="s">
        <v>622</v>
      </c>
      <c r="D45" s="85" t="s">
        <v>623</v>
      </c>
      <c r="E45" s="85" t="s">
        <v>624</v>
      </c>
      <c r="F45" s="86" t="s">
        <v>598</v>
      </c>
      <c r="G45" s="86" t="s">
        <v>456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619</v>
      </c>
      <c r="B46" s="81" t="s">
        <v>625</v>
      </c>
      <c r="C46" s="83" t="s">
        <v>626</v>
      </c>
      <c r="D46" s="85" t="s">
        <v>627</v>
      </c>
      <c r="E46" s="85" t="s">
        <v>628</v>
      </c>
      <c r="F46" s="86" t="s">
        <v>598</v>
      </c>
      <c r="G46" s="86" t="s">
        <v>498</v>
      </c>
      <c r="H46" s="86">
        <v>1</v>
      </c>
      <c r="I46" s="88">
        <f>IF(COUNTIF(J46:AW46,"&lt;&gt;")=0,"",SUMPRODUCT(((Recommendations[ImplStatus]="Implemented")+(Recommendations[ImplStatus]="Compensated"))*ISNUMBER(MATCH(Recommendations[Id],J46:AW46,0)))/COUNTIF(J46:AW46,"&lt;&gt;"))</f>
        <v>0</v>
      </c>
      <c r="J46" s="90" t="s">
        <v>13</v>
      </c>
      <c r="K46" s="90" t="s">
        <v>23</v>
      </c>
      <c r="L46" s="90" t="s">
        <v>38</v>
      </c>
      <c r="M46" s="90" t="s">
        <v>79</v>
      </c>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619</v>
      </c>
      <c r="B47" s="81" t="s">
        <v>629</v>
      </c>
      <c r="C47" s="83" t="s">
        <v>630</v>
      </c>
      <c r="D47" s="85" t="s">
        <v>631</v>
      </c>
      <c r="E47" s="85" t="s">
        <v>632</v>
      </c>
      <c r="F47" s="86" t="s">
        <v>598</v>
      </c>
      <c r="G47" s="86" t="s">
        <v>498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619</v>
      </c>
      <c r="B48" s="81" t="s">
        <v>633</v>
      </c>
      <c r="C48" s="83" t="s">
        <v>634</v>
      </c>
      <c r="D48" s="85" t="s">
        <v>635</v>
      </c>
      <c r="E48" s="85" t="s">
        <v>636</v>
      </c>
      <c r="F48" s="86" t="s">
        <v>598</v>
      </c>
      <c r="G48" s="86" t="s">
        <v>498</v>
      </c>
      <c r="H48" s="86">
        <v>1</v>
      </c>
      <c r="I48" s="88">
        <f>IF(COUNTIF(J48:AW48,"&lt;&gt;")=0,"",SUMPRODUCT(((Recommendations[ImplStatus]="Implemented")+(Recommendations[ImplStatus]="Compensated"))*ISNUMBER(MATCH(Recommendations[Id],J48:AW48,0)))/COUNTIF(J48:AW48,"&lt;&gt;"))</f>
        <v>0</v>
      </c>
      <c r="J48" s="90" t="s">
        <v>104</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619</v>
      </c>
      <c r="B49" s="81" t="s">
        <v>637</v>
      </c>
      <c r="C49" s="83" t="s">
        <v>638</v>
      </c>
      <c r="D49" s="85" t="s">
        <v>639</v>
      </c>
      <c r="E49" s="85" t="s">
        <v>640</v>
      </c>
      <c r="F49" s="86" t="s">
        <v>598</v>
      </c>
      <c r="G49" s="86" t="s">
        <v>456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619</v>
      </c>
      <c r="B50" s="81" t="s">
        <v>641</v>
      </c>
      <c r="C50" s="83" t="s">
        <v>642</v>
      </c>
      <c r="D50" s="85" t="s">
        <v>643</v>
      </c>
      <c r="E50" s="85" t="s">
        <v>644</v>
      </c>
      <c r="F50" s="86" t="s">
        <v>598</v>
      </c>
      <c r="G50" s="86" t="s">
        <v>514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645</v>
      </c>
      <c r="B51" s="80">
        <v>6</v>
      </c>
      <c r="C51" s="82" t="s">
        <v>19</v>
      </c>
      <c r="D51" s="84" t="s">
        <v>646</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645</v>
      </c>
      <c r="B52" s="81" t="s">
        <v>647</v>
      </c>
      <c r="C52" s="83" t="s">
        <v>648</v>
      </c>
      <c r="D52" s="85" t="s">
        <v>649</v>
      </c>
      <c r="E52" s="85" t="s">
        <v>650</v>
      </c>
      <c r="F52" s="86" t="s">
        <v>573</v>
      </c>
      <c r="G52" s="86" t="s">
        <v>514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645</v>
      </c>
      <c r="B53" s="81" t="s">
        <v>651</v>
      </c>
      <c r="C53" s="83" t="s">
        <v>652</v>
      </c>
      <c r="D53" s="85" t="s">
        <v>653</v>
      </c>
      <c r="E53" s="85" t="s">
        <v>654</v>
      </c>
      <c r="F53" s="86" t="s">
        <v>573</v>
      </c>
      <c r="G53" s="86" t="s">
        <v>514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645</v>
      </c>
      <c r="B54" s="81" t="s">
        <v>655</v>
      </c>
      <c r="C54" s="83" t="s">
        <v>656</v>
      </c>
      <c r="D54" s="85" t="s">
        <v>657</v>
      </c>
      <c r="E54" s="85" t="s">
        <v>658</v>
      </c>
      <c r="F54" s="86" t="s">
        <v>598</v>
      </c>
      <c r="G54" s="86" t="s">
        <v>498</v>
      </c>
      <c r="H54" s="86">
        <v>1</v>
      </c>
      <c r="I54" s="88">
        <f>IF(COUNTIF(J54:AW54,"&lt;&gt;")=0,"",SUMPRODUCT(((Recommendations[ImplStatus]="Implemented")+(Recommendations[ImplStatus]="Compensated"))*ISNUMBER(MATCH(Recommendations[Id],J54:AW54,0)))/COUNTIF(J54:AW54,"&lt;&gt;"))</f>
        <v>0</v>
      </c>
      <c r="J54" s="90" t="s">
        <v>69</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645</v>
      </c>
      <c r="B55" s="81" t="s">
        <v>659</v>
      </c>
      <c r="C55" s="83" t="s">
        <v>660</v>
      </c>
      <c r="D55" s="85" t="s">
        <v>661</v>
      </c>
      <c r="E55" s="85" t="s">
        <v>662</v>
      </c>
      <c r="F55" s="86" t="s">
        <v>598</v>
      </c>
      <c r="G55" s="86" t="s">
        <v>498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645</v>
      </c>
      <c r="B56" s="81" t="s">
        <v>663</v>
      </c>
      <c r="C56" s="83" t="s">
        <v>664</v>
      </c>
      <c r="D56" s="85" t="s">
        <v>665</v>
      </c>
      <c r="E56" s="85" t="s">
        <v>666</v>
      </c>
      <c r="F56" s="86" t="s">
        <v>598</v>
      </c>
      <c r="G56" s="86" t="s">
        <v>498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645</v>
      </c>
      <c r="B57" s="81" t="s">
        <v>667</v>
      </c>
      <c r="C57" s="83" t="s">
        <v>668</v>
      </c>
      <c r="D57" s="85" t="s">
        <v>669</v>
      </c>
      <c r="E57" s="85" t="s">
        <v>670</v>
      </c>
      <c r="F57" s="86" t="s">
        <v>481</v>
      </c>
      <c r="G57" s="86" t="s">
        <v>456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645</v>
      </c>
      <c r="B58" s="81" t="s">
        <v>671</v>
      </c>
      <c r="C58" s="83" t="s">
        <v>672</v>
      </c>
      <c r="D58" s="85" t="s">
        <v>673</v>
      </c>
      <c r="E58" s="85" t="s">
        <v>674</v>
      </c>
      <c r="F58" s="86" t="s">
        <v>598</v>
      </c>
      <c r="G58" s="86" t="s">
        <v>498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645</v>
      </c>
      <c r="B59" s="81" t="s">
        <v>675</v>
      </c>
      <c r="C59" s="83" t="s">
        <v>676</v>
      </c>
      <c r="D59" s="85" t="s">
        <v>677</v>
      </c>
      <c r="E59" s="85" t="s">
        <v>678</v>
      </c>
      <c r="F59" s="86" t="s">
        <v>598</v>
      </c>
      <c r="G59" s="86" t="s">
        <v>514</v>
      </c>
      <c r="H59" s="86">
        <v>3</v>
      </c>
      <c r="I59" s="88">
        <f>IF(COUNTIF(J59:AW59,"&lt;&gt;")=0,"",SUMPRODUCT(((Recommendations[ImplStatus]="Implemented")+(Recommendations[ImplStatus]="Compensated"))*ISNUMBER(MATCH(Recommendations[Id],J59:AW59,0)))/COUNTIF(J59:AW59,"&lt;&gt;"))</f>
        <v>0</v>
      </c>
      <c r="J59" s="90" t="s">
        <v>104</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679</v>
      </c>
      <c r="B60" s="80">
        <v>7</v>
      </c>
      <c r="C60" s="82" t="s">
        <v>19</v>
      </c>
      <c r="D60" s="84" t="s">
        <v>680</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679</v>
      </c>
      <c r="B61" s="81" t="s">
        <v>681</v>
      </c>
      <c r="C61" s="83" t="s">
        <v>682</v>
      </c>
      <c r="D61" s="85" t="s">
        <v>683</v>
      </c>
      <c r="E61" s="85" t="s">
        <v>684</v>
      </c>
      <c r="F61" s="86" t="s">
        <v>573</v>
      </c>
      <c r="G61" s="86" t="s">
        <v>514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679</v>
      </c>
      <c r="B62" s="81" t="s">
        <v>685</v>
      </c>
      <c r="C62" s="83" t="s">
        <v>686</v>
      </c>
      <c r="D62" s="85" t="s">
        <v>687</v>
      </c>
      <c r="E62" s="85" t="s">
        <v>688</v>
      </c>
      <c r="F62" s="86" t="s">
        <v>573</v>
      </c>
      <c r="G62" s="86" t="s">
        <v>514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679</v>
      </c>
      <c r="B63" s="81" t="s">
        <v>689</v>
      </c>
      <c r="C63" s="83" t="s">
        <v>690</v>
      </c>
      <c r="D63" s="85" t="s">
        <v>691</v>
      </c>
      <c r="E63" s="85" t="s">
        <v>692</v>
      </c>
      <c r="F63" s="86" t="s">
        <v>481</v>
      </c>
      <c r="G63" s="86" t="s">
        <v>498</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679</v>
      </c>
      <c r="B64" s="81" t="s">
        <v>693</v>
      </c>
      <c r="C64" s="83" t="s">
        <v>694</v>
      </c>
      <c r="D64" s="85" t="s">
        <v>695</v>
      </c>
      <c r="E64" s="85" t="s">
        <v>696</v>
      </c>
      <c r="F64" s="86" t="s">
        <v>481</v>
      </c>
      <c r="G64" s="86" t="s">
        <v>498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679</v>
      </c>
      <c r="B65" s="81" t="s">
        <v>697</v>
      </c>
      <c r="C65" s="83" t="s">
        <v>698</v>
      </c>
      <c r="D65" s="85" t="s">
        <v>699</v>
      </c>
      <c r="E65" s="85" t="s">
        <v>700</v>
      </c>
      <c r="F65" s="86" t="s">
        <v>481</v>
      </c>
      <c r="G65" s="86" t="s">
        <v>456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679</v>
      </c>
      <c r="B66" s="81" t="s">
        <v>701</v>
      </c>
      <c r="C66" s="83" t="s">
        <v>702</v>
      </c>
      <c r="D66" s="85" t="s">
        <v>703</v>
      </c>
      <c r="E66" s="85" t="s">
        <v>704</v>
      </c>
      <c r="F66" s="86" t="s">
        <v>481</v>
      </c>
      <c r="G66" s="86" t="s">
        <v>456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679</v>
      </c>
      <c r="B67" s="81" t="s">
        <v>705</v>
      </c>
      <c r="C67" s="83" t="s">
        <v>706</v>
      </c>
      <c r="D67" s="85" t="s">
        <v>707</v>
      </c>
      <c r="E67" s="85" t="s">
        <v>708</v>
      </c>
      <c r="F67" s="86" t="s">
        <v>481</v>
      </c>
      <c r="G67" s="86" t="s">
        <v>461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709</v>
      </c>
      <c r="B68" s="80">
        <v>8</v>
      </c>
      <c r="C68" s="82" t="s">
        <v>19</v>
      </c>
      <c r="D68" s="84" t="s">
        <v>710</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709</v>
      </c>
      <c r="B69" s="81" t="s">
        <v>711</v>
      </c>
      <c r="C69" s="83" t="s">
        <v>712</v>
      </c>
      <c r="D69" s="85" t="s">
        <v>713</v>
      </c>
      <c r="E69" s="85" t="s">
        <v>714</v>
      </c>
      <c r="F69" s="86" t="s">
        <v>573</v>
      </c>
      <c r="G69" s="86" t="s">
        <v>514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709</v>
      </c>
      <c r="B70" s="81" t="s">
        <v>715</v>
      </c>
      <c r="C70" s="83" t="s">
        <v>716</v>
      </c>
      <c r="D70" s="85" t="s">
        <v>717</v>
      </c>
      <c r="E70" s="85" t="s">
        <v>718</v>
      </c>
      <c r="F70" s="86" t="s">
        <v>513</v>
      </c>
      <c r="G70" s="86" t="s">
        <v>466</v>
      </c>
      <c r="H70" s="86">
        <v>1</v>
      </c>
      <c r="I70" s="88">
        <f>IF(COUNTIF(J70:AW70,"&lt;&gt;")=0,"",SUMPRODUCT(((Recommendations[ImplStatus]="Implemented")+(Recommendations[ImplStatus]="Compensated"))*ISNUMBER(MATCH(Recommendations[Id],J70:AW70,0)))/COUNTIF(J70:AW70,"&lt;&gt;"))</f>
        <v>0</v>
      </c>
      <c r="J70" s="90" t="s">
        <v>109</v>
      </c>
      <c r="K70" s="90" t="s">
        <v>114</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709</v>
      </c>
      <c r="B71" s="81" t="s">
        <v>719</v>
      </c>
      <c r="C71" s="83" t="s">
        <v>720</v>
      </c>
      <c r="D71" s="85" t="s">
        <v>721</v>
      </c>
      <c r="E71" s="85" t="s">
        <v>722</v>
      </c>
      <c r="F71" s="86" t="s">
        <v>513</v>
      </c>
      <c r="G71" s="86" t="s">
        <v>498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709</v>
      </c>
      <c r="B72" s="81" t="s">
        <v>723</v>
      </c>
      <c r="C72" s="83" t="s">
        <v>724</v>
      </c>
      <c r="D72" s="85" t="s">
        <v>725</v>
      </c>
      <c r="E72" s="85" t="s">
        <v>726</v>
      </c>
      <c r="F72" s="86" t="s">
        <v>727</v>
      </c>
      <c r="G72" s="86" t="s">
        <v>498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709</v>
      </c>
      <c r="B73" s="81" t="s">
        <v>728</v>
      </c>
      <c r="C73" s="83" t="s">
        <v>729</v>
      </c>
      <c r="D73" s="85" t="s">
        <v>730</v>
      </c>
      <c r="E73" s="85" t="s">
        <v>731</v>
      </c>
      <c r="F73" s="86" t="s">
        <v>513</v>
      </c>
      <c r="G73" s="86" t="s">
        <v>466</v>
      </c>
      <c r="H73" s="86">
        <v>2</v>
      </c>
      <c r="I73" s="88">
        <f>IF(COUNTIF(J73:AW73,"&lt;&gt;")=0,"",SUMPRODUCT(((Recommendations[ImplStatus]="Implemented")+(Recommendations[ImplStatus]="Compensated"))*ISNUMBER(MATCH(Recommendations[Id],J73:AW73,0)))/COUNTIF(J73:AW73,"&lt;&gt;"))</f>
        <v>0</v>
      </c>
      <c r="J73" s="90" t="s">
        <v>109</v>
      </c>
      <c r="K73" s="90" t="s">
        <v>114</v>
      </c>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709</v>
      </c>
      <c r="B74" s="81" t="s">
        <v>732</v>
      </c>
      <c r="C74" s="83" t="s">
        <v>733</v>
      </c>
      <c r="D74" s="85" t="s">
        <v>734</v>
      </c>
      <c r="E74" s="85" t="s">
        <v>735</v>
      </c>
      <c r="F74" s="86" t="s">
        <v>513</v>
      </c>
      <c r="G74" s="86" t="s">
        <v>466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709</v>
      </c>
      <c r="B75" s="81" t="s">
        <v>736</v>
      </c>
      <c r="C75" s="83" t="s">
        <v>737</v>
      </c>
      <c r="D75" s="85" t="s">
        <v>738</v>
      </c>
      <c r="E75" s="85" t="s">
        <v>739</v>
      </c>
      <c r="F75" s="86" t="s">
        <v>513</v>
      </c>
      <c r="G75" s="86" t="s">
        <v>466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709</v>
      </c>
      <c r="B76" s="81" t="s">
        <v>740</v>
      </c>
      <c r="C76" s="83" t="s">
        <v>741</v>
      </c>
      <c r="D76" s="85" t="s">
        <v>742</v>
      </c>
      <c r="E76" s="85" t="s">
        <v>743</v>
      </c>
      <c r="F76" s="86" t="s">
        <v>513</v>
      </c>
      <c r="G76" s="86" t="s">
        <v>466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709</v>
      </c>
      <c r="B77" s="81" t="s">
        <v>744</v>
      </c>
      <c r="C77" s="83" t="s">
        <v>745</v>
      </c>
      <c r="D77" s="85" t="s">
        <v>746</v>
      </c>
      <c r="E77" s="85" t="s">
        <v>747</v>
      </c>
      <c r="F77" s="86" t="s">
        <v>513</v>
      </c>
      <c r="G77" s="86" t="s">
        <v>466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709</v>
      </c>
      <c r="B78" s="81" t="s">
        <v>748</v>
      </c>
      <c r="C78" s="83" t="s">
        <v>749</v>
      </c>
      <c r="D78" s="85" t="s">
        <v>750</v>
      </c>
      <c r="E78" s="85" t="s">
        <v>751</v>
      </c>
      <c r="F78" s="86" t="s">
        <v>513</v>
      </c>
      <c r="G78" s="86" t="s">
        <v>498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709</v>
      </c>
      <c r="B79" s="81" t="s">
        <v>752</v>
      </c>
      <c r="C79" s="83" t="s">
        <v>753</v>
      </c>
      <c r="D79" s="85" t="s">
        <v>754</v>
      </c>
      <c r="E79" s="85" t="s">
        <v>755</v>
      </c>
      <c r="F79" s="86" t="s">
        <v>513</v>
      </c>
      <c r="G79" s="86" t="s">
        <v>466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709</v>
      </c>
      <c r="B80" s="81" t="s">
        <v>756</v>
      </c>
      <c r="C80" s="83" t="s">
        <v>757</v>
      </c>
      <c r="D80" s="85" t="s">
        <v>758</v>
      </c>
      <c r="E80" s="85" t="s">
        <v>759</v>
      </c>
      <c r="F80" s="86" t="s">
        <v>513</v>
      </c>
      <c r="G80" s="86" t="s">
        <v>466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760</v>
      </c>
      <c r="B81" s="80">
        <v>9</v>
      </c>
      <c r="C81" s="82" t="s">
        <v>19</v>
      </c>
      <c r="D81" s="84" t="s">
        <v>761</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760</v>
      </c>
      <c r="B82" s="81" t="s">
        <v>762</v>
      </c>
      <c r="C82" s="83" t="s">
        <v>763</v>
      </c>
      <c r="D82" s="85" t="s">
        <v>764</v>
      </c>
      <c r="E82" s="85" t="s">
        <v>765</v>
      </c>
      <c r="F82" s="86" t="s">
        <v>481</v>
      </c>
      <c r="G82" s="86" t="s">
        <v>498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760</v>
      </c>
      <c r="B83" s="81" t="s">
        <v>766</v>
      </c>
      <c r="C83" s="83" t="s">
        <v>767</v>
      </c>
      <c r="D83" s="85" t="s">
        <v>768</v>
      </c>
      <c r="E83" s="85" t="s">
        <v>769</v>
      </c>
      <c r="F83" s="86" t="s">
        <v>455</v>
      </c>
      <c r="G83" s="86" t="s">
        <v>498</v>
      </c>
      <c r="H83" s="86">
        <v>1</v>
      </c>
      <c r="I83" s="88">
        <f>IF(COUNTIF(J83:AW83,"&lt;&gt;")=0,"",SUMPRODUCT(((Recommendations[ImplStatus]="Implemented")+(Recommendations[ImplStatus]="Compensated"))*ISNUMBER(MATCH(Recommendations[Id],J83:AW83,0)))/COUNTIF(J83:AW83,"&lt;&gt;"))</f>
        <v>0</v>
      </c>
      <c r="J83" s="90" t="s">
        <v>154</v>
      </c>
      <c r="K83" s="90" t="s">
        <v>159</v>
      </c>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760</v>
      </c>
      <c r="B84" s="81" t="s">
        <v>770</v>
      </c>
      <c r="C84" s="83" t="s">
        <v>771</v>
      </c>
      <c r="D84" s="85" t="s">
        <v>772</v>
      </c>
      <c r="E84" s="85" t="s">
        <v>773</v>
      </c>
      <c r="F84" s="86" t="s">
        <v>727</v>
      </c>
      <c r="G84" s="86" t="s">
        <v>498</v>
      </c>
      <c r="H84" s="86">
        <v>2</v>
      </c>
      <c r="I84" s="88">
        <f>IF(COUNTIF(J84:AW84,"&lt;&gt;")=0,"",SUMPRODUCT(((Recommendations[ImplStatus]="Implemented")+(Recommendations[ImplStatus]="Compensated"))*ISNUMBER(MATCH(Recommendations[Id],J84:AW84,0)))/COUNTIF(J84:AW84,"&lt;&gt;"))</f>
        <v>0</v>
      </c>
      <c r="J84" s="90" t="s">
        <v>154</v>
      </c>
      <c r="K84" s="90" t="s">
        <v>159</v>
      </c>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760</v>
      </c>
      <c r="B85" s="81" t="s">
        <v>774</v>
      </c>
      <c r="C85" s="83" t="s">
        <v>775</v>
      </c>
      <c r="D85" s="85" t="s">
        <v>776</v>
      </c>
      <c r="E85" s="85" t="s">
        <v>777</v>
      </c>
      <c r="F85" s="86" t="s">
        <v>481</v>
      </c>
      <c r="G85" s="86" t="s">
        <v>498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760</v>
      </c>
      <c r="B86" s="81" t="s">
        <v>778</v>
      </c>
      <c r="C86" s="83" t="s">
        <v>779</v>
      </c>
      <c r="D86" s="85" t="s">
        <v>780</v>
      </c>
      <c r="E86" s="85" t="s">
        <v>781</v>
      </c>
      <c r="F86" s="86" t="s">
        <v>727</v>
      </c>
      <c r="G86" s="86" t="s">
        <v>498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760</v>
      </c>
      <c r="B87" s="81" t="s">
        <v>782</v>
      </c>
      <c r="C87" s="83" t="s">
        <v>783</v>
      </c>
      <c r="D87" s="85" t="s">
        <v>784</v>
      </c>
      <c r="E87" s="85" t="s">
        <v>785</v>
      </c>
      <c r="F87" s="86" t="s">
        <v>727</v>
      </c>
      <c r="G87" s="86" t="s">
        <v>498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760</v>
      </c>
      <c r="B88" s="81" t="s">
        <v>786</v>
      </c>
      <c r="C88" s="83" t="s">
        <v>787</v>
      </c>
      <c r="D88" s="85" t="s">
        <v>788</v>
      </c>
      <c r="E88" s="85" t="s">
        <v>789</v>
      </c>
      <c r="F88" s="86" t="s">
        <v>727</v>
      </c>
      <c r="G88" s="86" t="s">
        <v>498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790</v>
      </c>
      <c r="B89" s="80">
        <v>10</v>
      </c>
      <c r="C89" s="82" t="s">
        <v>19</v>
      </c>
      <c r="D89" s="84" t="s">
        <v>791</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790</v>
      </c>
      <c r="B90" s="81" t="s">
        <v>792</v>
      </c>
      <c r="C90" s="83" t="s">
        <v>793</v>
      </c>
      <c r="D90" s="85" t="s">
        <v>794</v>
      </c>
      <c r="E90" s="85" t="s">
        <v>795</v>
      </c>
      <c r="F90" s="86" t="s">
        <v>455</v>
      </c>
      <c r="G90" s="86" t="s">
        <v>466</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790</v>
      </c>
      <c r="B91" s="81" t="s">
        <v>796</v>
      </c>
      <c r="C91" s="83" t="s">
        <v>797</v>
      </c>
      <c r="D91" s="85" t="s">
        <v>798</v>
      </c>
      <c r="E91" s="85" t="s">
        <v>799</v>
      </c>
      <c r="F91" s="86" t="s">
        <v>455</v>
      </c>
      <c r="G91" s="86" t="s">
        <v>498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790</v>
      </c>
      <c r="B92" s="81" t="s">
        <v>800</v>
      </c>
      <c r="C92" s="83" t="s">
        <v>801</v>
      </c>
      <c r="D92" s="85" t="s">
        <v>802</v>
      </c>
      <c r="E92" s="85" t="s">
        <v>803</v>
      </c>
      <c r="F92" s="86" t="s">
        <v>455</v>
      </c>
      <c r="G92" s="86" t="s">
        <v>498</v>
      </c>
      <c r="H92" s="86">
        <v>1</v>
      </c>
      <c r="I92" s="88">
        <f>IF(COUNTIF(J92:AW92,"&lt;&gt;")=0,"",SUMPRODUCT(((Recommendations[ImplStatus]="Implemented")+(Recommendations[ImplStatus]="Compensated"))*ISNUMBER(MATCH(Recommendations[Id],J92:AW92,0)))/COUNTIF(J92:AW92,"&lt;&gt;"))</f>
        <v>0</v>
      </c>
      <c r="J92" s="90" t="s">
        <v>84</v>
      </c>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790</v>
      </c>
      <c r="B93" s="81" t="s">
        <v>804</v>
      </c>
      <c r="C93" s="83" t="s">
        <v>805</v>
      </c>
      <c r="D93" s="85" t="s">
        <v>806</v>
      </c>
      <c r="E93" s="85" t="s">
        <v>807</v>
      </c>
      <c r="F93" s="86" t="s">
        <v>455</v>
      </c>
      <c r="G93" s="86" t="s">
        <v>466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790</v>
      </c>
      <c r="B94" s="81" t="s">
        <v>808</v>
      </c>
      <c r="C94" s="83" t="s">
        <v>809</v>
      </c>
      <c r="D94" s="85" t="s">
        <v>810</v>
      </c>
      <c r="E94" s="85" t="s">
        <v>811</v>
      </c>
      <c r="F94" s="86" t="s">
        <v>455</v>
      </c>
      <c r="G94" s="86" t="s">
        <v>498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790</v>
      </c>
      <c r="B95" s="81" t="s">
        <v>812</v>
      </c>
      <c r="C95" s="83" t="s">
        <v>813</v>
      </c>
      <c r="D95" s="85" t="s">
        <v>814</v>
      </c>
      <c r="E95" s="85" t="s">
        <v>815</v>
      </c>
      <c r="F95" s="86" t="s">
        <v>455</v>
      </c>
      <c r="G95" s="86" t="s">
        <v>498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790</v>
      </c>
      <c r="B96" s="81" t="s">
        <v>816</v>
      </c>
      <c r="C96" s="83" t="s">
        <v>817</v>
      </c>
      <c r="D96" s="85" t="s">
        <v>818</v>
      </c>
      <c r="E96" s="85" t="s">
        <v>819</v>
      </c>
      <c r="F96" s="86" t="s">
        <v>455</v>
      </c>
      <c r="G96" s="86" t="s">
        <v>466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820</v>
      </c>
      <c r="B97" s="80">
        <v>11</v>
      </c>
      <c r="C97" s="82" t="s">
        <v>19</v>
      </c>
      <c r="D97" s="84" t="s">
        <v>821</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820</v>
      </c>
      <c r="B98" s="81" t="s">
        <v>822</v>
      </c>
      <c r="C98" s="83" t="s">
        <v>823</v>
      </c>
      <c r="D98" s="85" t="s">
        <v>824</v>
      </c>
      <c r="E98" s="85" t="s">
        <v>825</v>
      </c>
      <c r="F98" s="86" t="s">
        <v>573</v>
      </c>
      <c r="G98" s="86" t="s">
        <v>514</v>
      </c>
      <c r="H98" s="86">
        <v>1</v>
      </c>
      <c r="I98" s="88">
        <f>IF(COUNTIF(J98:AW98,"&lt;&gt;")=0,"",SUMPRODUCT(((Recommendations[ImplStatus]="Implemented")+(Recommendations[ImplStatus]="Compensated"))*ISNUMBER(MATCH(Recommendations[Id],J98:AW98,0)))/COUNTIF(J98:AW98,"&lt;&gt;"))</f>
        <v>0</v>
      </c>
      <c r="J98" s="90" t="s">
        <v>89</v>
      </c>
      <c r="K98" s="90" t="s">
        <v>94</v>
      </c>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820</v>
      </c>
      <c r="B99" s="81" t="s">
        <v>826</v>
      </c>
      <c r="C99" s="83" t="s">
        <v>827</v>
      </c>
      <c r="D99" s="85" t="s">
        <v>828</v>
      </c>
      <c r="E99" s="85" t="s">
        <v>829</v>
      </c>
      <c r="F99" s="86" t="s">
        <v>513</v>
      </c>
      <c r="G99" s="86" t="s">
        <v>830</v>
      </c>
      <c r="H99" s="86">
        <v>1</v>
      </c>
      <c r="I99" s="88">
        <f>IF(COUNTIF(J99:AW99,"&lt;&gt;")=0,"",SUMPRODUCT(((Recommendations[ImplStatus]="Implemented")+(Recommendations[ImplStatus]="Compensated"))*ISNUMBER(MATCH(Recommendations[Id],J99:AW99,0)))/COUNTIF(J99:AW99,"&lt;&gt;"))</f>
        <v>0</v>
      </c>
      <c r="J99" s="90" t="s">
        <v>89</v>
      </c>
      <c r="K99" s="90" t="s">
        <v>94</v>
      </c>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820</v>
      </c>
      <c r="B100" s="81" t="s">
        <v>831</v>
      </c>
      <c r="C100" s="83" t="s">
        <v>832</v>
      </c>
      <c r="D100" s="85" t="s">
        <v>833</v>
      </c>
      <c r="E100" s="85" t="s">
        <v>834</v>
      </c>
      <c r="F100" s="86" t="s">
        <v>513</v>
      </c>
      <c r="G100" s="86" t="s">
        <v>498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820</v>
      </c>
      <c r="B101" s="81" t="s">
        <v>835</v>
      </c>
      <c r="C101" s="83" t="s">
        <v>836</v>
      </c>
      <c r="D101" s="85" t="s">
        <v>837</v>
      </c>
      <c r="E101" s="85" t="s">
        <v>838</v>
      </c>
      <c r="F101" s="86" t="s">
        <v>513</v>
      </c>
      <c r="G101" s="86" t="s">
        <v>830</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820</v>
      </c>
      <c r="B102" s="81" t="s">
        <v>839</v>
      </c>
      <c r="C102" s="83" t="s">
        <v>840</v>
      </c>
      <c r="D102" s="85" t="s">
        <v>841</v>
      </c>
      <c r="E102" s="85" t="s">
        <v>842</v>
      </c>
      <c r="F102" s="86" t="s">
        <v>513</v>
      </c>
      <c r="G102" s="86" t="s">
        <v>830</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843</v>
      </c>
      <c r="B103" s="80">
        <v>12</v>
      </c>
      <c r="C103" s="82" t="s">
        <v>19</v>
      </c>
      <c r="D103" s="84" t="s">
        <v>844</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843</v>
      </c>
      <c r="B104" s="81" t="s">
        <v>845</v>
      </c>
      <c r="C104" s="83" t="s">
        <v>846</v>
      </c>
      <c r="D104" s="85" t="s">
        <v>847</v>
      </c>
      <c r="E104" s="85" t="s">
        <v>848</v>
      </c>
      <c r="F104" s="86" t="s">
        <v>727</v>
      </c>
      <c r="G104" s="86" t="s">
        <v>498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843</v>
      </c>
      <c r="B105" s="81" t="s">
        <v>849</v>
      </c>
      <c r="C105" s="83" t="s">
        <v>850</v>
      </c>
      <c r="D105" s="85" t="s">
        <v>851</v>
      </c>
      <c r="E105" s="85" t="s">
        <v>852</v>
      </c>
      <c r="F105" s="86" t="s">
        <v>727</v>
      </c>
      <c r="G105" s="86" t="s">
        <v>498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843</v>
      </c>
      <c r="B106" s="81" t="s">
        <v>853</v>
      </c>
      <c r="C106" s="83" t="s">
        <v>854</v>
      </c>
      <c r="D106" s="85" t="s">
        <v>855</v>
      </c>
      <c r="E106" s="85" t="s">
        <v>856</v>
      </c>
      <c r="F106" s="86" t="s">
        <v>727</v>
      </c>
      <c r="G106" s="86" t="s">
        <v>498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843</v>
      </c>
      <c r="B107" s="81" t="s">
        <v>857</v>
      </c>
      <c r="C107" s="83" t="s">
        <v>858</v>
      </c>
      <c r="D107" s="85" t="s">
        <v>859</v>
      </c>
      <c r="E107" s="85" t="s">
        <v>860</v>
      </c>
      <c r="F107" s="86" t="s">
        <v>573</v>
      </c>
      <c r="G107" s="86" t="s">
        <v>514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843</v>
      </c>
      <c r="B108" s="81" t="s">
        <v>861</v>
      </c>
      <c r="C108" s="83" t="s">
        <v>862</v>
      </c>
      <c r="D108" s="85" t="s">
        <v>863</v>
      </c>
      <c r="E108" s="85" t="s">
        <v>864</v>
      </c>
      <c r="F108" s="86" t="s">
        <v>727</v>
      </c>
      <c r="G108" s="86" t="s">
        <v>498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843</v>
      </c>
      <c r="B109" s="81" t="s">
        <v>865</v>
      </c>
      <c r="C109" s="83" t="s">
        <v>866</v>
      </c>
      <c r="D109" s="85" t="s">
        <v>867</v>
      </c>
      <c r="E109" s="85" t="s">
        <v>868</v>
      </c>
      <c r="F109" s="86" t="s">
        <v>727</v>
      </c>
      <c r="G109" s="86" t="s">
        <v>498</v>
      </c>
      <c r="H109" s="86">
        <v>2</v>
      </c>
      <c r="I109" s="88">
        <f>IF(COUNTIF(J109:AW109,"&lt;&gt;")=0,"",SUMPRODUCT(((Recommendations[ImplStatus]="Implemented")+(Recommendations[ImplStatus]="Compensated"))*ISNUMBER(MATCH(Recommendations[Id],J109:AW109,0)))/COUNTIF(J109:AW109,"&lt;&gt;"))</f>
        <v>0</v>
      </c>
      <c r="J109" s="90" t="s">
        <v>124</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843</v>
      </c>
      <c r="B110" s="81" t="s">
        <v>869</v>
      </c>
      <c r="C110" s="83" t="s">
        <v>870</v>
      </c>
      <c r="D110" s="85" t="s">
        <v>871</v>
      </c>
      <c r="E110" s="85" t="s">
        <v>872</v>
      </c>
      <c r="F110" s="86" t="s">
        <v>455</v>
      </c>
      <c r="G110" s="86" t="s">
        <v>498</v>
      </c>
      <c r="H110" s="86">
        <v>2</v>
      </c>
      <c r="I110" s="88">
        <f>IF(COUNTIF(J110:AW110,"&lt;&gt;")=0,"",SUMPRODUCT(((Recommendations[ImplStatus]="Implemented")+(Recommendations[ImplStatus]="Compensated"))*ISNUMBER(MATCH(Recommendations[Id],J110:AW110,0)))/COUNTIF(J110:AW110,"&lt;&gt;"))</f>
        <v>0</v>
      </c>
      <c r="J110" s="90" t="s">
        <v>124</v>
      </c>
      <c r="K110" s="90" t="s">
        <v>169</v>
      </c>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843</v>
      </c>
      <c r="B111" s="81" t="s">
        <v>873</v>
      </c>
      <c r="C111" s="83" t="s">
        <v>874</v>
      </c>
      <c r="D111" s="85" t="s">
        <v>875</v>
      </c>
      <c r="E111" s="85" t="s">
        <v>876</v>
      </c>
      <c r="F111" s="86" t="s">
        <v>455</v>
      </c>
      <c r="G111" s="86" t="s">
        <v>498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877</v>
      </c>
      <c r="B112" s="80">
        <v>13</v>
      </c>
      <c r="C112" s="82" t="s">
        <v>19</v>
      </c>
      <c r="D112" s="84" t="s">
        <v>878</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877</v>
      </c>
      <c r="B113" s="81" t="s">
        <v>879</v>
      </c>
      <c r="C113" s="83" t="s">
        <v>880</v>
      </c>
      <c r="D113" s="85" t="s">
        <v>881</v>
      </c>
      <c r="E113" s="85" t="s">
        <v>882</v>
      </c>
      <c r="F113" s="86" t="s">
        <v>727</v>
      </c>
      <c r="G113" s="86" t="s">
        <v>466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877</v>
      </c>
      <c r="B114" s="81" t="s">
        <v>883</v>
      </c>
      <c r="C114" s="83" t="s">
        <v>884</v>
      </c>
      <c r="D114" s="85" t="s">
        <v>885</v>
      </c>
      <c r="E114" s="85" t="s">
        <v>886</v>
      </c>
      <c r="F114" s="86" t="s">
        <v>455</v>
      </c>
      <c r="G114" s="86" t="s">
        <v>466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877</v>
      </c>
      <c r="B115" s="81" t="s">
        <v>887</v>
      </c>
      <c r="C115" s="83" t="s">
        <v>888</v>
      </c>
      <c r="D115" s="85" t="s">
        <v>889</v>
      </c>
      <c r="E115" s="85" t="s">
        <v>890</v>
      </c>
      <c r="F115" s="86" t="s">
        <v>727</v>
      </c>
      <c r="G115" s="86" t="s">
        <v>466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877</v>
      </c>
      <c r="B116" s="81" t="s">
        <v>891</v>
      </c>
      <c r="C116" s="83" t="s">
        <v>892</v>
      </c>
      <c r="D116" s="85" t="s">
        <v>893</v>
      </c>
      <c r="E116" s="85" t="s">
        <v>894</v>
      </c>
      <c r="F116" s="86" t="s">
        <v>727</v>
      </c>
      <c r="G116" s="86" t="s">
        <v>498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877</v>
      </c>
      <c r="B117" s="81" t="s">
        <v>895</v>
      </c>
      <c r="C117" s="83" t="s">
        <v>896</v>
      </c>
      <c r="D117" s="85" t="s">
        <v>897</v>
      </c>
      <c r="E117" s="85" t="s">
        <v>898</v>
      </c>
      <c r="F117" s="86" t="s">
        <v>455</v>
      </c>
      <c r="G117" s="86" t="s">
        <v>498</v>
      </c>
      <c r="H117" s="86">
        <v>2</v>
      </c>
      <c r="I117" s="88">
        <f>IF(COUNTIF(J117:AW117,"&lt;&gt;")=0,"",SUMPRODUCT(((Recommendations[ImplStatus]="Implemented")+(Recommendations[ImplStatus]="Compensated"))*ISNUMBER(MATCH(Recommendations[Id],J117:AW117,0)))/COUNTIF(J117:AW117,"&lt;&gt;"))</f>
        <v>0</v>
      </c>
      <c r="J117" s="90" t="s">
        <v>129</v>
      </c>
      <c r="K117" s="90" t="s">
        <v>134</v>
      </c>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877</v>
      </c>
      <c r="B118" s="81" t="s">
        <v>899</v>
      </c>
      <c r="C118" s="83" t="s">
        <v>900</v>
      </c>
      <c r="D118" s="85" t="s">
        <v>901</v>
      </c>
      <c r="E118" s="85" t="s">
        <v>902</v>
      </c>
      <c r="F118" s="86" t="s">
        <v>727</v>
      </c>
      <c r="G118" s="86" t="s">
        <v>466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877</v>
      </c>
      <c r="B119" s="81" t="s">
        <v>903</v>
      </c>
      <c r="C119" s="83" t="s">
        <v>904</v>
      </c>
      <c r="D119" s="85" t="s">
        <v>905</v>
      </c>
      <c r="E119" s="85" t="s">
        <v>906</v>
      </c>
      <c r="F119" s="86" t="s">
        <v>455</v>
      </c>
      <c r="G119" s="86" t="s">
        <v>498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877</v>
      </c>
      <c r="B120" s="81" t="s">
        <v>907</v>
      </c>
      <c r="C120" s="83" t="s">
        <v>908</v>
      </c>
      <c r="D120" s="85" t="s">
        <v>909</v>
      </c>
      <c r="E120" s="85" t="s">
        <v>910</v>
      </c>
      <c r="F120" s="86" t="s">
        <v>727</v>
      </c>
      <c r="G120" s="86" t="s">
        <v>498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877</v>
      </c>
      <c r="B121" s="81" t="s">
        <v>911</v>
      </c>
      <c r="C121" s="83" t="s">
        <v>912</v>
      </c>
      <c r="D121" s="85" t="s">
        <v>913</v>
      </c>
      <c r="E121" s="85" t="s">
        <v>914</v>
      </c>
      <c r="F121" s="86" t="s">
        <v>727</v>
      </c>
      <c r="G121" s="86" t="s">
        <v>498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877</v>
      </c>
      <c r="B122" s="81" t="s">
        <v>915</v>
      </c>
      <c r="C122" s="83" t="s">
        <v>916</v>
      </c>
      <c r="D122" s="85" t="s">
        <v>917</v>
      </c>
      <c r="E122" s="85" t="s">
        <v>918</v>
      </c>
      <c r="F122" s="86" t="s">
        <v>727</v>
      </c>
      <c r="G122" s="86" t="s">
        <v>498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877</v>
      </c>
      <c r="B123" s="81" t="s">
        <v>919</v>
      </c>
      <c r="C123" s="83" t="s">
        <v>920</v>
      </c>
      <c r="D123" s="85" t="s">
        <v>921</v>
      </c>
      <c r="E123" s="85" t="s">
        <v>922</v>
      </c>
      <c r="F123" s="86" t="s">
        <v>727</v>
      </c>
      <c r="G123" s="86" t="s">
        <v>466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923</v>
      </c>
      <c r="B124" s="80">
        <v>14</v>
      </c>
      <c r="C124" s="82" t="s">
        <v>19</v>
      </c>
      <c r="D124" s="84" t="s">
        <v>924</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923</v>
      </c>
      <c r="B125" s="81" t="s">
        <v>925</v>
      </c>
      <c r="C125" s="83" t="s">
        <v>926</v>
      </c>
      <c r="D125" s="85" t="s">
        <v>927</v>
      </c>
      <c r="E125" s="85" t="s">
        <v>928</v>
      </c>
      <c r="F125" s="86" t="s">
        <v>573</v>
      </c>
      <c r="G125" s="86" t="s">
        <v>514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923</v>
      </c>
      <c r="B126" s="81" t="s">
        <v>929</v>
      </c>
      <c r="C126" s="83" t="s">
        <v>930</v>
      </c>
      <c r="D126" s="85" t="s">
        <v>931</v>
      </c>
      <c r="E126" s="85" t="s">
        <v>932</v>
      </c>
      <c r="F126" s="86" t="s">
        <v>598</v>
      </c>
      <c r="G126" s="86" t="s">
        <v>498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923</v>
      </c>
      <c r="B127" s="81" t="s">
        <v>933</v>
      </c>
      <c r="C127" s="83" t="s">
        <v>934</v>
      </c>
      <c r="D127" s="85" t="s">
        <v>935</v>
      </c>
      <c r="E127" s="85" t="s">
        <v>936</v>
      </c>
      <c r="F127" s="86" t="s">
        <v>598</v>
      </c>
      <c r="G127" s="86" t="s">
        <v>498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923</v>
      </c>
      <c r="B128" s="81" t="s">
        <v>937</v>
      </c>
      <c r="C128" s="83" t="s">
        <v>938</v>
      </c>
      <c r="D128" s="85" t="s">
        <v>939</v>
      </c>
      <c r="E128" s="85" t="s">
        <v>940</v>
      </c>
      <c r="F128" s="86" t="s">
        <v>598</v>
      </c>
      <c r="G128" s="86" t="s">
        <v>498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923</v>
      </c>
      <c r="B129" s="81" t="s">
        <v>941</v>
      </c>
      <c r="C129" s="83" t="s">
        <v>942</v>
      </c>
      <c r="D129" s="85" t="s">
        <v>943</v>
      </c>
      <c r="E129" s="85" t="s">
        <v>944</v>
      </c>
      <c r="F129" s="86" t="s">
        <v>598</v>
      </c>
      <c r="G129" s="86" t="s">
        <v>498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923</v>
      </c>
      <c r="B130" s="81" t="s">
        <v>945</v>
      </c>
      <c r="C130" s="83" t="s">
        <v>946</v>
      </c>
      <c r="D130" s="85" t="s">
        <v>947</v>
      </c>
      <c r="E130" s="85" t="s">
        <v>948</v>
      </c>
      <c r="F130" s="86" t="s">
        <v>598</v>
      </c>
      <c r="G130" s="86" t="s">
        <v>498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923</v>
      </c>
      <c r="B131" s="81" t="s">
        <v>949</v>
      </c>
      <c r="C131" s="83" t="s">
        <v>950</v>
      </c>
      <c r="D131" s="85" t="s">
        <v>951</v>
      </c>
      <c r="E131" s="85" t="s">
        <v>952</v>
      </c>
      <c r="F131" s="86" t="s">
        <v>598</v>
      </c>
      <c r="G131" s="86" t="s">
        <v>498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923</v>
      </c>
      <c r="B132" s="81" t="s">
        <v>953</v>
      </c>
      <c r="C132" s="83" t="s">
        <v>954</v>
      </c>
      <c r="D132" s="85" t="s">
        <v>955</v>
      </c>
      <c r="E132" s="85" t="s">
        <v>956</v>
      </c>
      <c r="F132" s="86" t="s">
        <v>598</v>
      </c>
      <c r="G132" s="86" t="s">
        <v>498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923</v>
      </c>
      <c r="B133" s="81" t="s">
        <v>957</v>
      </c>
      <c r="C133" s="83" t="s">
        <v>958</v>
      </c>
      <c r="D133" s="85" t="s">
        <v>959</v>
      </c>
      <c r="E133" s="85" t="s">
        <v>960</v>
      </c>
      <c r="F133" s="86" t="s">
        <v>598</v>
      </c>
      <c r="G133" s="86" t="s">
        <v>498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961</v>
      </c>
      <c r="B134" s="80">
        <v>15</v>
      </c>
      <c r="C134" s="82" t="s">
        <v>19</v>
      </c>
      <c r="D134" s="84" t="s">
        <v>962</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961</v>
      </c>
      <c r="B135" s="81" t="s">
        <v>963</v>
      </c>
      <c r="C135" s="83" t="s">
        <v>964</v>
      </c>
      <c r="D135" s="85" t="s">
        <v>965</v>
      </c>
      <c r="E135" s="85" t="s">
        <v>966</v>
      </c>
      <c r="F135" s="86" t="s">
        <v>598</v>
      </c>
      <c r="G135" s="86" t="s">
        <v>456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961</v>
      </c>
      <c r="B136" s="81" t="s">
        <v>967</v>
      </c>
      <c r="C136" s="83" t="s">
        <v>968</v>
      </c>
      <c r="D136" s="85" t="s">
        <v>969</v>
      </c>
      <c r="E136" s="85" t="s">
        <v>970</v>
      </c>
      <c r="F136" s="86" t="s">
        <v>573</v>
      </c>
      <c r="G136" s="86" t="s">
        <v>514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961</v>
      </c>
      <c r="B137" s="81" t="s">
        <v>971</v>
      </c>
      <c r="C137" s="83" t="s">
        <v>972</v>
      </c>
      <c r="D137" s="85" t="s">
        <v>973</v>
      </c>
      <c r="E137" s="85" t="s">
        <v>974</v>
      </c>
      <c r="F137" s="86" t="s">
        <v>598</v>
      </c>
      <c r="G137" s="86" t="s">
        <v>514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961</v>
      </c>
      <c r="B138" s="81" t="s">
        <v>975</v>
      </c>
      <c r="C138" s="83" t="s">
        <v>976</v>
      </c>
      <c r="D138" s="85" t="s">
        <v>977</v>
      </c>
      <c r="E138" s="85" t="s">
        <v>978</v>
      </c>
      <c r="F138" s="86" t="s">
        <v>573</v>
      </c>
      <c r="G138" s="86" t="s">
        <v>514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961</v>
      </c>
      <c r="B139" s="81" t="s">
        <v>979</v>
      </c>
      <c r="C139" s="83" t="s">
        <v>980</v>
      </c>
      <c r="D139" s="85" t="s">
        <v>981</v>
      </c>
      <c r="E139" s="85" t="s">
        <v>982</v>
      </c>
      <c r="F139" s="86" t="s">
        <v>598</v>
      </c>
      <c r="G139" s="86" t="s">
        <v>514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961</v>
      </c>
      <c r="B140" s="81" t="s">
        <v>983</v>
      </c>
      <c r="C140" s="83" t="s">
        <v>984</v>
      </c>
      <c r="D140" s="85" t="s">
        <v>985</v>
      </c>
      <c r="E140" s="85" t="s">
        <v>986</v>
      </c>
      <c r="F140" s="86" t="s">
        <v>513</v>
      </c>
      <c r="G140" s="86" t="s">
        <v>514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961</v>
      </c>
      <c r="B141" s="81" t="s">
        <v>987</v>
      </c>
      <c r="C141" s="83" t="s">
        <v>988</v>
      </c>
      <c r="D141" s="85" t="s">
        <v>989</v>
      </c>
      <c r="E141" s="85" t="s">
        <v>990</v>
      </c>
      <c r="F141" s="86" t="s">
        <v>513</v>
      </c>
      <c r="G141" s="86" t="s">
        <v>498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991</v>
      </c>
      <c r="B142" s="80">
        <v>16</v>
      </c>
      <c r="C142" s="82" t="s">
        <v>19</v>
      </c>
      <c r="D142" s="84" t="s">
        <v>992</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991</v>
      </c>
      <c r="B143" s="81" t="s">
        <v>993</v>
      </c>
      <c r="C143" s="83" t="s">
        <v>994</v>
      </c>
      <c r="D143" s="85" t="s">
        <v>995</v>
      </c>
      <c r="E143" s="85" t="s">
        <v>996</v>
      </c>
      <c r="F143" s="86" t="s">
        <v>573</v>
      </c>
      <c r="G143" s="86" t="s">
        <v>514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991</v>
      </c>
      <c r="B144" s="81" t="s">
        <v>997</v>
      </c>
      <c r="C144" s="83" t="s">
        <v>998</v>
      </c>
      <c r="D144" s="85" t="s">
        <v>999</v>
      </c>
      <c r="E144" s="85" t="s">
        <v>1000</v>
      </c>
      <c r="F144" s="86" t="s">
        <v>573</v>
      </c>
      <c r="G144" s="86" t="s">
        <v>514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991</v>
      </c>
      <c r="B145" s="81" t="s">
        <v>1001</v>
      </c>
      <c r="C145" s="83" t="s">
        <v>1002</v>
      </c>
      <c r="D145" s="85" t="s">
        <v>1003</v>
      </c>
      <c r="E145" s="85" t="s">
        <v>1004</v>
      </c>
      <c r="F145" s="86" t="s">
        <v>481</v>
      </c>
      <c r="G145" s="86" t="s">
        <v>466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991</v>
      </c>
      <c r="B146" s="81" t="s">
        <v>1005</v>
      </c>
      <c r="C146" s="83" t="s">
        <v>1006</v>
      </c>
      <c r="D146" s="85" t="s">
        <v>1007</v>
      </c>
      <c r="E146" s="85" t="s">
        <v>1008</v>
      </c>
      <c r="F146" s="86" t="s">
        <v>481</v>
      </c>
      <c r="G146" s="86" t="s">
        <v>456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991</v>
      </c>
      <c r="B147" s="81" t="s">
        <v>1009</v>
      </c>
      <c r="C147" s="83" t="s">
        <v>1010</v>
      </c>
      <c r="D147" s="85" t="s">
        <v>1011</v>
      </c>
      <c r="E147" s="85" t="s">
        <v>1012</v>
      </c>
      <c r="F147" s="86" t="s">
        <v>481</v>
      </c>
      <c r="G147" s="86" t="s">
        <v>498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991</v>
      </c>
      <c r="B148" s="81" t="s">
        <v>1013</v>
      </c>
      <c r="C148" s="83" t="s">
        <v>1014</v>
      </c>
      <c r="D148" s="85" t="s">
        <v>1015</v>
      </c>
      <c r="E148" s="85" t="s">
        <v>1016</v>
      </c>
      <c r="F148" s="86" t="s">
        <v>573</v>
      </c>
      <c r="G148" s="86" t="s">
        <v>514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991</v>
      </c>
      <c r="B149" s="81" t="s">
        <v>1017</v>
      </c>
      <c r="C149" s="83" t="s">
        <v>1018</v>
      </c>
      <c r="D149" s="85" t="s">
        <v>1019</v>
      </c>
      <c r="E149" s="85" t="s">
        <v>1020</v>
      </c>
      <c r="F149" s="86" t="s">
        <v>481</v>
      </c>
      <c r="G149" s="86" t="s">
        <v>498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991</v>
      </c>
      <c r="B150" s="81" t="s">
        <v>1021</v>
      </c>
      <c r="C150" s="83" t="s">
        <v>1022</v>
      </c>
      <c r="D150" s="85" t="s">
        <v>1023</v>
      </c>
      <c r="E150" s="85" t="s">
        <v>1024</v>
      </c>
      <c r="F150" s="86" t="s">
        <v>727</v>
      </c>
      <c r="G150" s="86" t="s">
        <v>498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991</v>
      </c>
      <c r="B151" s="81" t="s">
        <v>1025</v>
      </c>
      <c r="C151" s="83" t="s">
        <v>1026</v>
      </c>
      <c r="D151" s="85" t="s">
        <v>1027</v>
      </c>
      <c r="E151" s="85" t="s">
        <v>1028</v>
      </c>
      <c r="F151" s="86" t="s">
        <v>598</v>
      </c>
      <c r="G151" s="86" t="s">
        <v>498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991</v>
      </c>
      <c r="B152" s="81" t="s">
        <v>1029</v>
      </c>
      <c r="C152" s="83" t="s">
        <v>1030</v>
      </c>
      <c r="D152" s="85" t="s">
        <v>1031</v>
      </c>
      <c r="E152" s="85" t="s">
        <v>1032</v>
      </c>
      <c r="F152" s="86" t="s">
        <v>481</v>
      </c>
      <c r="G152" s="86" t="s">
        <v>498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991</v>
      </c>
      <c r="B153" s="81" t="s">
        <v>1033</v>
      </c>
      <c r="C153" s="83" t="s">
        <v>1034</v>
      </c>
      <c r="D153" s="85" t="s">
        <v>1035</v>
      </c>
      <c r="E153" s="85" t="s">
        <v>1036</v>
      </c>
      <c r="F153" s="86" t="s">
        <v>481</v>
      </c>
      <c r="G153" s="86" t="s">
        <v>498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991</v>
      </c>
      <c r="B154" s="81" t="s">
        <v>1037</v>
      </c>
      <c r="C154" s="83" t="s">
        <v>1038</v>
      </c>
      <c r="D154" s="85" t="s">
        <v>1039</v>
      </c>
      <c r="E154" s="85" t="s">
        <v>1040</v>
      </c>
      <c r="F154" s="86" t="s">
        <v>481</v>
      </c>
      <c r="G154" s="86" t="s">
        <v>498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991</v>
      </c>
      <c r="B155" s="81" t="s">
        <v>1041</v>
      </c>
      <c r="C155" s="83" t="s">
        <v>1042</v>
      </c>
      <c r="D155" s="85" t="s">
        <v>1043</v>
      </c>
      <c r="E155" s="85" t="s">
        <v>1044</v>
      </c>
      <c r="F155" s="86" t="s">
        <v>481</v>
      </c>
      <c r="G155" s="86" t="s">
        <v>466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991</v>
      </c>
      <c r="B156" s="81" t="s">
        <v>1045</v>
      </c>
      <c r="C156" s="83" t="s">
        <v>1046</v>
      </c>
      <c r="D156" s="85" t="s">
        <v>1047</v>
      </c>
      <c r="E156" s="85" t="s">
        <v>1048</v>
      </c>
      <c r="F156" s="86" t="s">
        <v>481</v>
      </c>
      <c r="G156" s="86" t="s">
        <v>498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1049</v>
      </c>
      <c r="B157" s="80">
        <v>17</v>
      </c>
      <c r="C157" s="82" t="s">
        <v>19</v>
      </c>
      <c r="D157" s="84" t="s">
        <v>1050</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1049</v>
      </c>
      <c r="B158" s="81" t="s">
        <v>1051</v>
      </c>
      <c r="C158" s="83" t="s">
        <v>1052</v>
      </c>
      <c r="D158" s="85" t="s">
        <v>1053</v>
      </c>
      <c r="E158" s="85" t="s">
        <v>1054</v>
      </c>
      <c r="F158" s="86" t="s">
        <v>598</v>
      </c>
      <c r="G158" s="86" t="s">
        <v>461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1049</v>
      </c>
      <c r="B159" s="81" t="s">
        <v>1055</v>
      </c>
      <c r="C159" s="83" t="s">
        <v>1056</v>
      </c>
      <c r="D159" s="85" t="s">
        <v>1057</v>
      </c>
      <c r="E159" s="85" t="s">
        <v>1058</v>
      </c>
      <c r="F159" s="86" t="s">
        <v>573</v>
      </c>
      <c r="G159" s="86" t="s">
        <v>514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1049</v>
      </c>
      <c r="B160" s="81" t="s">
        <v>1059</v>
      </c>
      <c r="C160" s="83" t="s">
        <v>1060</v>
      </c>
      <c r="D160" s="85" t="s">
        <v>1061</v>
      </c>
      <c r="E160" s="85" t="s">
        <v>1062</v>
      </c>
      <c r="F160" s="86" t="s">
        <v>573</v>
      </c>
      <c r="G160" s="86" t="s">
        <v>514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1049</v>
      </c>
      <c r="B161" s="81" t="s">
        <v>1063</v>
      </c>
      <c r="C161" s="83" t="s">
        <v>1064</v>
      </c>
      <c r="D161" s="85" t="s">
        <v>1065</v>
      </c>
      <c r="E161" s="85" t="s">
        <v>1066</v>
      </c>
      <c r="F161" s="86" t="s">
        <v>573</v>
      </c>
      <c r="G161" s="86" t="s">
        <v>514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1049</v>
      </c>
      <c r="B162" s="81" t="s">
        <v>1067</v>
      </c>
      <c r="C162" s="83" t="s">
        <v>1068</v>
      </c>
      <c r="D162" s="85" t="s">
        <v>1069</v>
      </c>
      <c r="E162" s="85" t="s">
        <v>1070</v>
      </c>
      <c r="F162" s="86" t="s">
        <v>598</v>
      </c>
      <c r="G162" s="86" t="s">
        <v>461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1049</v>
      </c>
      <c r="B163" s="81" t="s">
        <v>1071</v>
      </c>
      <c r="C163" s="83" t="s">
        <v>1072</v>
      </c>
      <c r="D163" s="85" t="s">
        <v>1073</v>
      </c>
      <c r="E163" s="85" t="s">
        <v>1074</v>
      </c>
      <c r="F163" s="86" t="s">
        <v>598</v>
      </c>
      <c r="G163" s="86" t="s">
        <v>461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1049</v>
      </c>
      <c r="B164" s="81" t="s">
        <v>1075</v>
      </c>
      <c r="C164" s="83" t="s">
        <v>1076</v>
      </c>
      <c r="D164" s="85" t="s">
        <v>1077</v>
      </c>
      <c r="E164" s="85" t="s">
        <v>1078</v>
      </c>
      <c r="F164" s="86" t="s">
        <v>598</v>
      </c>
      <c r="G164" s="86" t="s">
        <v>830</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1049</v>
      </c>
      <c r="B165" s="81" t="s">
        <v>1079</v>
      </c>
      <c r="C165" s="83" t="s">
        <v>1080</v>
      </c>
      <c r="D165" s="85" t="s">
        <v>1081</v>
      </c>
      <c r="E165" s="85" t="s">
        <v>1082</v>
      </c>
      <c r="F165" s="86" t="s">
        <v>598</v>
      </c>
      <c r="G165" s="86" t="s">
        <v>830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1049</v>
      </c>
      <c r="B166" s="81" t="s">
        <v>1083</v>
      </c>
      <c r="C166" s="83" t="s">
        <v>1084</v>
      </c>
      <c r="D166" s="85" t="s">
        <v>1085</v>
      </c>
      <c r="E166" s="85" t="s">
        <v>1086</v>
      </c>
      <c r="F166" s="86" t="s">
        <v>573</v>
      </c>
      <c r="G166" s="86" t="s">
        <v>830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1087</v>
      </c>
      <c r="B167" s="80">
        <v>18</v>
      </c>
      <c r="C167" s="82" t="s">
        <v>19</v>
      </c>
      <c r="D167" s="84" t="s">
        <v>1088</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1087</v>
      </c>
      <c r="B168" s="81" t="s">
        <v>1089</v>
      </c>
      <c r="C168" s="83" t="s">
        <v>1090</v>
      </c>
      <c r="D168" s="85" t="s">
        <v>1091</v>
      </c>
      <c r="E168" s="85" t="s">
        <v>1092</v>
      </c>
      <c r="F168" s="86" t="s">
        <v>573</v>
      </c>
      <c r="G168" s="86" t="s">
        <v>514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1087</v>
      </c>
      <c r="B169" s="81" t="s">
        <v>1093</v>
      </c>
      <c r="C169" s="83" t="s">
        <v>1094</v>
      </c>
      <c r="D169" s="85" t="s">
        <v>1095</v>
      </c>
      <c r="E169" s="85" t="s">
        <v>1096</v>
      </c>
      <c r="F169" s="86" t="s">
        <v>727</v>
      </c>
      <c r="G169" s="86" t="s">
        <v>466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1087</v>
      </c>
      <c r="B170" s="81" t="s">
        <v>1097</v>
      </c>
      <c r="C170" s="83" t="s">
        <v>1098</v>
      </c>
      <c r="D170" s="85" t="s">
        <v>1099</v>
      </c>
      <c r="E170" s="85" t="s">
        <v>1100</v>
      </c>
      <c r="F170" s="86" t="s">
        <v>727</v>
      </c>
      <c r="G170" s="86" t="s">
        <v>498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1087</v>
      </c>
      <c r="B171" s="81" t="s">
        <v>1101</v>
      </c>
      <c r="C171" s="83" t="s">
        <v>1102</v>
      </c>
      <c r="D171" s="85" t="s">
        <v>1103</v>
      </c>
      <c r="E171" s="85" t="s">
        <v>1104</v>
      </c>
      <c r="F171" s="86" t="s">
        <v>727</v>
      </c>
      <c r="G171" s="86" t="s">
        <v>498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1087</v>
      </c>
      <c r="B172" s="91" t="s">
        <v>1105</v>
      </c>
      <c r="C172" s="92" t="s">
        <v>1106</v>
      </c>
      <c r="D172" s="93" t="s">
        <v>1107</v>
      </c>
      <c r="E172" s="93" t="s">
        <v>1108</v>
      </c>
      <c r="F172" s="94" t="s">
        <v>727</v>
      </c>
      <c r="G172" s="94" t="s">
        <v>466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184</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IFERROR(INDEX('Recommendations'!$G$2:$G$34, MATCH(J2,'Recommendations'!$A$2:$A$34,0))="Implemented", FALSE))</xm:f>
            <x14:dxf>
              <font>
                <color rgb="FF000000"/>
              </font>
              <fill>
                <patternFill>
                  <bgColor rgb="FF3C7D22"/>
                </patternFill>
              </fill>
            </x14:dxf>
          </x14:cfRule>
          <x14:cfRule type="expression" priority="2" id="{00000000-000E-0000-0400-000002000000}">
            <xm:f>AND(J2&lt;&gt;"", IFERROR(INDEX('Recommendations'!$G$2:$G$34, MATCH(J2,'Recommendations'!$A$2:$A$34,0))="Compensated", FALSE))</xm:f>
            <x14:dxf>
              <font>
                <color rgb="FF000000"/>
              </font>
              <fill>
                <patternFill>
                  <bgColor rgb="FFC6E0B4"/>
                </patternFill>
              </fill>
            </x14:dxf>
          </x14:cfRule>
          <x14:cfRule type="expression" priority="3" id="{00000000-000E-0000-0400-000003000000}">
            <xm:f>AND(J2&lt;&gt;"", IFERROR(INDEX('Recommendations'!$G$2:$G$34, MATCH(J2,'Recommendations'!$A$2:$A$34,0))="Testing", FALSE))</xm:f>
            <x14:dxf>
              <font>
                <color rgb="FF000000"/>
              </font>
              <fill>
                <patternFill>
                  <bgColor rgb="FFFFC000"/>
                </patternFill>
              </fill>
            </x14:dxf>
          </x14:cfRule>
          <x14:cfRule type="expression" priority="4" id="{00000000-000E-0000-0400-000004000000}">
            <xm:f>AND(J2&lt;&gt;"", IFERROR(INDEX('Recommendations'!$G$2:$G$34, MATCH(J2,'Recommendations'!$A$2:$A$34,0))="Failed", FALSE))</xm:f>
            <x14:dxf>
              <font>
                <color rgb="FF000000"/>
              </font>
              <fill>
                <patternFill>
                  <bgColor rgb="FFD82891"/>
                </patternFill>
              </fill>
            </x14:dxf>
          </x14:cfRule>
          <x14:cfRule type="expression" priority="5" id="{00000000-000E-0000-0400-000005000000}">
            <xm:f>AND(J2&lt;&gt;"", IFERROR(INDEX('Recommendations'!$G$2:$G$34, MATCH(J2,'Recommendations'!$A$2:$A$34,0))="Risk Accepted", FALSE))</xm:f>
            <x14:dxf>
              <font>
                <color rgb="FF000000"/>
              </font>
              <fill>
                <patternFill>
                  <bgColor rgb="FFD9D9D9"/>
                </patternFill>
              </fill>
            </x14:dxf>
          </x14:cfRule>
          <x14:cfRule type="expression" priority="6" id="{00000000-000E-0000-0400-000006000000}">
            <xm:f>AND(J2&lt;&gt;"", IFERROR(INDEX('Recommendations'!$G$2:$G$34, MATCH(J2,'Recommendations'!$A$2:$A$34,0))="N/A",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Google Android 9.x Security Technical Implementation Guide - SHGIR</dc:title>
  <dc:subject>Generated on: 2026-06-08 12:21:02</dc:subject>
  <dc:creator>Anicet Fopa Tchoffo</dc:creator>
  <cp:keywords>Baseline;Hardening;DISA;STIG</cp:keywords>
  <dc:description>Baseline Developed By: Google and Defense Information Systems Agency (DISA) for the US DoD</dc:description>
  <cp:lastModifiedBy>Anicet Fopa Tchoffo</cp:lastModifiedBy>
  <dcterms:modified xsi:type="dcterms:W3CDTF">2026-06-08T11:21:07Z</dcterms:modified>
  <cp:category>DISA-STIG</cp:category>
  <cp:contentStatus>Draft</cp:contentStatus>
</cp:coreProperties>
</file>