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1366D2854C8E8D6987A1DE27EB4D1B12843CD011" xr6:coauthVersionLast="47" xr6:coauthVersionMax="47" xr10:uidLastSave="{93E52E19-3448-491E-B973-8EF39367387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F127" i="3" s="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E88" i="3"/>
  <c r="D88" i="3"/>
  <c r="C88" i="3"/>
  <c r="F88" i="3" s="1"/>
  <c r="F87" i="3"/>
  <c r="E95" i="3" s="1"/>
  <c r="E87" i="3"/>
  <c r="D87" i="3"/>
  <c r="C87" i="3"/>
  <c r="E86" i="3"/>
  <c r="D86" i="3"/>
  <c r="C86" i="3"/>
  <c r="W138" i="3" s="1"/>
  <c r="E85" i="3"/>
  <c r="F85" i="3" s="1"/>
  <c r="D85" i="3"/>
  <c r="C85" i="3"/>
  <c r="U138" i="3" s="1"/>
  <c r="F84" i="3"/>
  <c r="T167" i="3" s="1"/>
  <c r="E84" i="3"/>
  <c r="D84" i="3"/>
  <c r="C84" i="3"/>
  <c r="S138" i="3" s="1"/>
  <c r="E69" i="3"/>
  <c r="D69" i="3"/>
  <c r="C69" i="3"/>
  <c r="F69" i="3" s="1"/>
  <c r="E68" i="3"/>
  <c r="D68" i="3"/>
  <c r="C68" i="3"/>
  <c r="F68" i="3" s="1"/>
  <c r="E67" i="3"/>
  <c r="D67" i="3"/>
  <c r="C67" i="3"/>
  <c r="F67" i="3" s="1"/>
  <c r="E49" i="3"/>
  <c r="F49" i="3" s="1"/>
  <c r="D49" i="3"/>
  <c r="C49" i="3"/>
  <c r="E48" i="3"/>
  <c r="F48" i="3" s="1"/>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F16" i="3"/>
  <c r="R167" i="3" s="1"/>
  <c r="E16" i="3"/>
  <c r="D16" i="3"/>
  <c r="C16" i="3"/>
  <c r="Q138" i="3" s="1"/>
  <c r="D9" i="3"/>
  <c r="C9" i="3"/>
  <c r="C7" i="3" s="1"/>
  <c r="D7" i="3" s="1"/>
  <c r="C8" i="3"/>
  <c r="D8" i="3" s="1"/>
  <c r="E75" i="3" l="1"/>
  <c r="D75" i="3"/>
  <c r="C75" i="3"/>
  <c r="E113" i="3"/>
  <c r="D113" i="3"/>
  <c r="C113" i="3"/>
  <c r="E114" i="3"/>
  <c r="D114" i="3"/>
  <c r="C114" i="3"/>
  <c r="E56" i="3"/>
  <c r="C56" i="3"/>
  <c r="D56" i="3"/>
  <c r="C55" i="3"/>
  <c r="D55" i="3"/>
  <c r="E55" i="3"/>
  <c r="G127" i="3"/>
  <c r="V167" i="3"/>
  <c r="V162" i="3"/>
  <c r="V157" i="3"/>
  <c r="V152" i="3"/>
  <c r="V147" i="3"/>
  <c r="V142" i="3"/>
  <c r="E93" i="3"/>
  <c r="C93" i="3"/>
  <c r="D93" i="3"/>
  <c r="V166" i="3"/>
  <c r="V161" i="3"/>
  <c r="V156" i="3"/>
  <c r="V151" i="3"/>
  <c r="V146" i="3"/>
  <c r="V141" i="3"/>
  <c r="V170" i="3"/>
  <c r="V165" i="3"/>
  <c r="V160" i="3"/>
  <c r="V155" i="3"/>
  <c r="V150" i="3"/>
  <c r="V145" i="3"/>
  <c r="V140" i="3"/>
  <c r="V169" i="3"/>
  <c r="V164" i="3"/>
  <c r="V159" i="3"/>
  <c r="V154" i="3"/>
  <c r="V149" i="3"/>
  <c r="V144" i="3"/>
  <c r="V168" i="3"/>
  <c r="V163" i="3"/>
  <c r="V158" i="3"/>
  <c r="V153" i="3"/>
  <c r="V148" i="3"/>
  <c r="V143" i="3"/>
  <c r="E58" i="3"/>
  <c r="D58" i="3"/>
  <c r="C58" i="3"/>
  <c r="E57" i="3"/>
  <c r="D57" i="3"/>
  <c r="C57" i="3"/>
  <c r="E35" i="3"/>
  <c r="D35" i="3"/>
  <c r="C35" i="3"/>
  <c r="E74" i="3"/>
  <c r="D74" i="3"/>
  <c r="C74" i="3"/>
  <c r="E115" i="3"/>
  <c r="D115" i="3"/>
  <c r="C115" i="3"/>
  <c r="E34" i="3"/>
  <c r="D34" i="3"/>
  <c r="C34" i="3"/>
  <c r="E73" i="3"/>
  <c r="D73" i="3"/>
  <c r="C73" i="3"/>
  <c r="E53" i="3"/>
  <c r="D53" i="3"/>
  <c r="C53" i="3"/>
  <c r="E96" i="3"/>
  <c r="D96" i="3"/>
  <c r="C96" i="3"/>
  <c r="E112" i="3"/>
  <c r="D112" i="3"/>
  <c r="C112" i="3"/>
  <c r="C54" i="3"/>
  <c r="E54" i="3"/>
  <c r="D54" i="3"/>
  <c r="R143" i="3"/>
  <c r="R148" i="3"/>
  <c r="R153" i="3"/>
  <c r="R158" i="3"/>
  <c r="R163" i="3"/>
  <c r="R168" i="3"/>
  <c r="T143" i="3"/>
  <c r="T148" i="3"/>
  <c r="T153" i="3"/>
  <c r="T158" i="3"/>
  <c r="T163" i="3"/>
  <c r="T168" i="3"/>
  <c r="C95" i="3"/>
  <c r="D95" i="3"/>
  <c r="F86" i="3"/>
  <c r="R144" i="3"/>
  <c r="R149" i="3"/>
  <c r="R154" i="3"/>
  <c r="R159" i="3"/>
  <c r="R164" i="3"/>
  <c r="R169" i="3"/>
  <c r="T144" i="3"/>
  <c r="T149" i="3"/>
  <c r="T154" i="3"/>
  <c r="T159" i="3"/>
  <c r="T164" i="3"/>
  <c r="T169" i="3"/>
  <c r="R140" i="3"/>
  <c r="R145" i="3"/>
  <c r="R150" i="3"/>
  <c r="R155" i="3"/>
  <c r="R160" i="3"/>
  <c r="R165" i="3"/>
  <c r="R170" i="3"/>
  <c r="T140" i="3"/>
  <c r="T145" i="3"/>
  <c r="T150" i="3"/>
  <c r="T155" i="3"/>
  <c r="T160" i="3"/>
  <c r="T165" i="3"/>
  <c r="T170" i="3"/>
  <c r="R141" i="3"/>
  <c r="R146" i="3"/>
  <c r="R151" i="3"/>
  <c r="R156" i="3"/>
  <c r="R161" i="3"/>
  <c r="R166" i="3"/>
  <c r="C20" i="3"/>
  <c r="C92" i="3"/>
  <c r="T141" i="3"/>
  <c r="T146" i="3"/>
  <c r="T151" i="3"/>
  <c r="T156" i="3"/>
  <c r="T161" i="3"/>
  <c r="T166" i="3"/>
  <c r="D92" i="3"/>
  <c r="D20" i="3"/>
  <c r="E20" i="3"/>
  <c r="E92" i="3"/>
  <c r="R142" i="3"/>
  <c r="R147" i="3"/>
  <c r="R152" i="3"/>
  <c r="R157" i="3"/>
  <c r="R162" i="3"/>
  <c r="T142" i="3"/>
  <c r="T147" i="3"/>
  <c r="T152" i="3"/>
  <c r="T157" i="3"/>
  <c r="T162" i="3"/>
  <c r="X166" i="3" l="1"/>
  <c r="X161" i="3"/>
  <c r="X156" i="3"/>
  <c r="X151" i="3"/>
  <c r="X146" i="3"/>
  <c r="X141" i="3"/>
  <c r="X170" i="3"/>
  <c r="X165" i="3"/>
  <c r="X160" i="3"/>
  <c r="X155" i="3"/>
  <c r="X150" i="3"/>
  <c r="X145" i="3"/>
  <c r="X140" i="3"/>
  <c r="X169" i="3"/>
  <c r="X164" i="3"/>
  <c r="X159" i="3"/>
  <c r="X154" i="3"/>
  <c r="X149" i="3"/>
  <c r="X144" i="3"/>
  <c r="D94" i="3"/>
  <c r="E94" i="3"/>
  <c r="X168" i="3"/>
  <c r="X163" i="3"/>
  <c r="X158" i="3"/>
  <c r="X153" i="3"/>
  <c r="X148" i="3"/>
  <c r="X143" i="3"/>
  <c r="X167" i="3"/>
  <c r="X162" i="3"/>
  <c r="X157" i="3"/>
  <c r="X152" i="3"/>
  <c r="X147" i="3"/>
  <c r="X142" i="3"/>
  <c r="C9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Google Android 12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K9" authorId="0" shapeId="0" xr:uid="{00000000-0006-0000-0400-000005000000}">
      <text>
        <r>
          <rPr>
            <sz val="11"/>
            <rFont val="Calibri"/>
          </rPr>
          <t>Google Android 12 work profile must be configured to enforce the system application disable list.</t>
        </r>
      </text>
    </comment>
    <comment ref="L9" authorId="0" shapeId="0" xr:uid="{00000000-0006-0000-0400-000002000000}">
      <text>
        <r>
          <rPr>
            <sz val="11"/>
            <rFont val="Calibri"/>
          </rPr>
          <t>Google Android 12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M9" authorId="0" shapeId="0" xr:uid="{00000000-0006-0000-0400-000003000000}">
      <text>
        <r>
          <rPr>
            <sz val="11"/>
            <rFont val="Calibri"/>
          </rPr>
          <t>Google Android 12 work profile must be configured to enforce the system application disable list.</t>
        </r>
      </text>
    </comment>
    <comment ref="N9" authorId="0" shapeId="0" xr:uid="{00000000-0006-0000-0400-000004000000}">
      <text>
        <r>
          <rPr>
            <sz val="11"/>
            <rFont val="Calibri"/>
          </rPr>
          <t>Google Android 12 must be provisioned as a fully managed device and configured to create a work profile.</t>
        </r>
      </text>
    </comment>
    <comment ref="J11" authorId="0" shapeId="0" xr:uid="{00000000-0006-0000-0400-000006000000}">
      <text>
        <r>
          <rPr>
            <sz val="11"/>
            <rFont val="Calibri"/>
          </rPr>
          <t>Google Android 12 must be configured to disable exceptions to the access control policy that prevent [selection: application processes, groups of application processes] from accessing [selection: all, private] data stored by other [selection: application processes, groups of application processes].</t>
        </r>
      </text>
    </comment>
    <comment ref="J13" authorId="0" shapeId="0" xr:uid="{00000000-0006-0000-0400-000007000000}">
      <text>
        <r>
          <rPr>
            <sz val="11"/>
            <rFont val="Calibri"/>
          </rPr>
          <t>Google Android 12 must be configured to enforce an application installation policy by specifying one or more authorized application repositories, including [selection: DoD-approved commercial app repository, MDM server, mobile application store].</t>
        </r>
      </text>
    </comment>
    <comment ref="K13" authorId="0" shapeId="0" xr:uid="{00000000-0006-0000-0400-00000D000000}">
      <text>
        <r>
          <rPr>
            <sz val="11"/>
            <rFont val="Calibri"/>
          </rPr>
          <t>Google Android 12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L13" authorId="0" shapeId="0" xr:uid="{00000000-0006-0000-0400-00000E000000}">
      <text>
        <r>
          <rPr>
            <sz val="11"/>
            <rFont val="Calibri"/>
          </rPr>
          <t>Google Android 12 must be configured to disable developer modes.</t>
        </r>
      </text>
    </comment>
    <comment ref="M13" authorId="0" shapeId="0" xr:uid="{00000000-0006-0000-0400-00000F000000}">
      <text>
        <r>
          <rPr>
            <sz val="11"/>
            <rFont val="Calibri"/>
          </rPr>
          <t>Google Android 12 work profile must be configured to disable automatic completion of work space Internet browser text input.</t>
        </r>
      </text>
    </comment>
    <comment ref="N13" authorId="0" shapeId="0" xr:uid="{00000000-0006-0000-0400-000010000000}">
      <text>
        <r>
          <rPr>
            <sz val="11"/>
            <rFont val="Calibri"/>
          </rPr>
          <t>Google Android 12 must be configured to enforce an application installation policy by specifying one or more authorized application repositories, including [selection: DoD-approved commercial app repository, MDM server, mobile application store].</t>
        </r>
      </text>
    </comment>
    <comment ref="O13" authorId="0" shapeId="0" xr:uid="{00000000-0006-0000-0400-000008000000}">
      <text>
        <r>
          <rPr>
            <sz val="11"/>
            <rFont val="Calibri"/>
          </rPr>
          <t>Google Android 12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P13" authorId="0" shapeId="0" xr:uid="{00000000-0006-0000-0400-000009000000}">
      <text>
        <r>
          <rPr>
            <sz val="11"/>
            <rFont val="Calibri"/>
          </rPr>
          <t>Google Android 12 must be configured to disable developer modes.</t>
        </r>
      </text>
    </comment>
    <comment ref="Q13" authorId="0" shapeId="0" xr:uid="{00000000-0006-0000-0400-00000A000000}">
      <text>
        <r>
          <rPr>
            <sz val="11"/>
            <rFont val="Calibri"/>
          </rPr>
          <t>The Google Android 12 Work Profile must be configured to prevent users from adding personal email accounts to the work email app.</t>
        </r>
      </text>
    </comment>
    <comment ref="R13" authorId="0" shapeId="0" xr:uid="{00000000-0006-0000-0400-00000B000000}">
      <text>
        <r>
          <rPr>
            <sz val="11"/>
            <rFont val="Calibri"/>
          </rPr>
          <t>Google Android 12 work profile must be configured to disable automatic completion of work space Internet browser text input.</t>
        </r>
      </text>
    </comment>
    <comment ref="S13" authorId="0" shapeId="0" xr:uid="{00000000-0006-0000-0400-00000C000000}">
      <text>
        <r>
          <rPr>
            <sz val="11"/>
            <rFont val="Calibri"/>
          </rPr>
          <t>Google Android 12 Work Profile must be configured to disable the autofill services.</t>
        </r>
      </text>
    </comment>
    <comment ref="J14" authorId="0" shapeId="0" xr:uid="{00000000-0006-0000-0400-000011000000}">
      <text>
        <r>
          <rPr>
            <sz val="11"/>
            <rFont val="Calibri"/>
          </rPr>
          <t>Google Android 12 must be configured to enforce an application installation policy by specifying one or more authorized application repositories, including [selection: DoD-approved commercial app repository, MDM server, mobile application store].</t>
        </r>
      </text>
    </comment>
    <comment ref="K14" authorId="0" shapeId="0" xr:uid="{00000000-0006-0000-0400-000012000000}">
      <text>
        <r>
          <rPr>
            <sz val="11"/>
            <rFont val="Calibri"/>
          </rPr>
          <t>Google Android 12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L14" authorId="0" shapeId="0" xr:uid="{00000000-0006-0000-0400-000013000000}">
      <text>
        <r>
          <rPr>
            <sz val="11"/>
            <rFont val="Calibri"/>
          </rPr>
          <t>Google Android 12 must be configured to enforce an application installation policy by specifying one or more authorized application repositories, including [selection: DoD-approved commercial app repository, MDM server, mobile application store].</t>
        </r>
      </text>
    </comment>
    <comment ref="M14" authorId="0" shapeId="0" xr:uid="{00000000-0006-0000-0400-000014000000}">
      <text>
        <r>
          <rPr>
            <sz val="11"/>
            <rFont val="Calibri"/>
          </rPr>
          <t>Google Android 12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N14" authorId="0" shapeId="0" xr:uid="{00000000-0006-0000-0400-000015000000}">
      <text>
        <r>
          <rPr>
            <sz val="11"/>
            <rFont val="Calibri"/>
          </rPr>
          <t>The Google Android 12 Work Profile must be configured to prevent users from adding personal email accounts to the work email app.</t>
        </r>
      </text>
    </comment>
    <comment ref="J22" authorId="0" shapeId="0" xr:uid="{00000000-0006-0000-0400-000016000000}">
      <text>
        <r>
          <rPr>
            <sz val="11"/>
            <rFont val="Calibri"/>
          </rPr>
          <t>Google Android 12 allowlist must be configured to not include applications with the following characteristics: 1. Back up mobile device (MD) data to non-DoD cloud servers (including user and application access to cloud backup services);2. Transmit MD diagnostic data to non-DoD servers;3. Voice assistant application if available when MD is locked;4. Voice dialing application if available when MD is locked;5. Allows synchronization of data or applications between devices associated with user; and6. Allows unencrypted (or encrypted but not FIPS 140-2 validated) data sharing with other MDs or printers.</t>
        </r>
      </text>
    </comment>
    <comment ref="K22" authorId="0" shapeId="0" xr:uid="{00000000-0006-0000-0400-000017000000}">
      <text>
        <r>
          <rPr>
            <sz val="11"/>
            <rFont val="Calibri"/>
          </rPr>
          <t>Google Android 12 must be configured to disable USB mass storage mode.</t>
        </r>
      </text>
    </comment>
    <comment ref="L22" authorId="0" shapeId="0" xr:uid="{00000000-0006-0000-0400-000018000000}">
      <text>
        <r>
          <rPr>
            <sz val="11"/>
            <rFont val="Calibri"/>
          </rPr>
          <t>Google Android 12 must be configured to disable Bluetooth or configured via User Based Enforcement (UBE) to allow Bluetooth for only Headset Profile (HSP), Hands-Free Profile (HFP), and Serial Port Profile (SPP).</t>
        </r>
      </text>
    </comment>
    <comment ref="M22" authorId="0" shapeId="0" xr:uid="{00000000-0006-0000-0400-000019000000}">
      <text>
        <r>
          <rPr>
            <sz val="11"/>
            <rFont val="Calibri"/>
          </rPr>
          <t>Android 12 devices must be configured to enable Common Criteria Mode (CC Mode).</t>
        </r>
      </text>
    </comment>
    <comment ref="N22" authorId="0" shapeId="0" xr:uid="{00000000-0006-0000-0400-00001A000000}">
      <text>
        <r>
          <rPr>
            <sz val="11"/>
            <rFont val="Calibri"/>
          </rPr>
          <t>Google Android 12 must be configured to disable all data signaling over [assignment: list of externally accessible hardware ports (for example, USB)].</t>
        </r>
      </text>
    </comment>
    <comment ref="O22" authorId="0" shapeId="0" xr:uid="{00000000-0006-0000-0400-00001B000000}">
      <text>
        <r>
          <rPr>
            <sz val="11"/>
            <rFont val="Calibri"/>
          </rPr>
          <t>Google Android 12 allowlist must be configured to not include applications with the following characteristics: 1. Back up mobile device (MD) data to non-DoD cloud servers (including user and application access to cloud backup services);2. Transmit MD diagnostic data to non-DoD servers;3. Voice assistant application if available when MD is locked;4. Voice dialing application if available when MD is locked;5. Allows synchronization of data or applications between devices associated with user; and6. Allows unencrypted (or encrypted but not FIPS 140-2 validated) data sharing with other MDs or printers.</t>
        </r>
      </text>
    </comment>
    <comment ref="P22" authorId="0" shapeId="0" xr:uid="{00000000-0006-0000-0400-00001C000000}">
      <text>
        <r>
          <rPr>
            <sz val="11"/>
            <rFont val="Calibri"/>
          </rPr>
          <t>Google Android 12 must be configured to disable USB mass storage mode.</t>
        </r>
      </text>
    </comment>
    <comment ref="Q22" authorId="0" shapeId="0" xr:uid="{00000000-0006-0000-0400-00001D000000}">
      <text>
        <r>
          <rPr>
            <sz val="11"/>
            <rFont val="Calibri"/>
          </rPr>
          <t>Google Android 12 must be configured to disable Bluetooth or configured via User Based Enforcement (UBE) to allow Bluetooth for only Headset Profile (HSP), Hands-Free Profile (HFP), and Serial Port Profile (SPP).</t>
        </r>
      </text>
    </comment>
    <comment ref="R22" authorId="0" shapeId="0" xr:uid="{00000000-0006-0000-0400-00001E000000}">
      <text>
        <r>
          <rPr>
            <sz val="11"/>
            <rFont val="Calibri"/>
          </rPr>
          <t>Android 12 devices must be configured to enable Common Criteria Mode (CC Mode).</t>
        </r>
      </text>
    </comment>
    <comment ref="S22" authorId="0" shapeId="0" xr:uid="{00000000-0006-0000-0400-00001F000000}">
      <text>
        <r>
          <rPr>
            <sz val="11"/>
            <rFont val="Calibri"/>
          </rPr>
          <t>Google Android 12 must be configured to disable all data signaling over [assignment: list of externally accessible hardware ports (for example, USB)].</t>
        </r>
      </text>
    </comment>
    <comment ref="J26" authorId="0" shapeId="0" xr:uid="{00000000-0006-0000-0400-000020000000}">
      <text>
        <r>
          <rPr>
            <sz val="11"/>
            <rFont val="Calibri"/>
          </rPr>
          <t>Google Android 12 must have the DoD root and intermediate PKI certificates installed.</t>
        </r>
      </text>
    </comment>
    <comment ref="K26" authorId="0" shapeId="0" xr:uid="{00000000-0006-0000-0400-000021000000}">
      <text>
        <r>
          <rPr>
            <sz val="11"/>
            <rFont val="Calibri"/>
          </rPr>
          <t>Google Android 12 must allow only the administrator (EMM) to install/remove DoD root and intermediate PKI certificates.</t>
        </r>
      </text>
    </comment>
    <comment ref="L26" authorId="0" shapeId="0" xr:uid="{00000000-0006-0000-0400-000022000000}">
      <text>
        <r>
          <rPr>
            <sz val="11"/>
            <rFont val="Calibri"/>
          </rPr>
          <t>Google Android 12 must have the DoD root and intermediate PKI certificates installed.</t>
        </r>
      </text>
    </comment>
    <comment ref="M26" authorId="0" shapeId="0" xr:uid="{00000000-0006-0000-0400-000023000000}">
      <text>
        <r>
          <rPr>
            <sz val="11"/>
            <rFont val="Calibri"/>
          </rPr>
          <t>Google Android 12 must allow only the administrator (EMM) to install/remove DoD root and intermediate PKI certificates.</t>
        </r>
      </text>
    </comment>
    <comment ref="J27" authorId="0" shapeId="0" xr:uid="{00000000-0006-0000-0400-000024000000}">
      <text>
        <r>
          <rPr>
            <sz val="11"/>
            <rFont val="Calibri"/>
          </rPr>
          <t>Google Android 12 allowlist must be configured to not include applications with the following characteristics: 1. Back up mobile device (MD) data to non-DoD cloud servers (including user and application access to cloud backup services);2. Transmit MD diagnostic data to non-DoD servers;3. Voice assistant application if available when MD is locked;4. Voice dialing application if available when MD is locked;5. Allows synchronization of data or applications between devices associated with user; and6. Allows unencrypted (or encrypted but not FIPS 140-2 validated) data sharing with other MDs or printers.</t>
        </r>
      </text>
    </comment>
    <comment ref="K27" authorId="0" shapeId="0" xr:uid="{00000000-0006-0000-0400-000025000000}">
      <text>
        <r>
          <rPr>
            <sz val="11"/>
            <rFont val="Calibri"/>
          </rPr>
          <t>Google Android 12 must be configured to disable Bluetooth or configured via User Based Enforcement (UBE) to allow Bluetooth for only Headset Profile (HSP), Hands-Free Profile (HFP), and Serial Port Profile (SPP).</t>
        </r>
      </text>
    </comment>
    <comment ref="L27" authorId="0" shapeId="0" xr:uid="{00000000-0006-0000-0400-000026000000}">
      <text>
        <r>
          <rPr>
            <sz val="11"/>
            <rFont val="Calibri"/>
          </rPr>
          <t>Android 12 devices must be configured to enable Common Criteria Mode (CC Mode).</t>
        </r>
      </text>
    </comment>
    <comment ref="M27" authorId="0" shapeId="0" xr:uid="{00000000-0006-0000-0400-000027000000}">
      <text>
        <r>
          <rPr>
            <sz val="11"/>
            <rFont val="Calibri"/>
          </rPr>
          <t>Google Android 12 allowlist must be configured to not include applications with the following characteristics: 1. Back up mobile device (MD) data to non-DoD cloud servers (including user and application access to cloud backup services);2. Transmit MD diagnostic data to non-DoD servers;3. Voice assistant application if available when MD is locked;4. Voice dialing application if available when MD is locked;5. Allows synchronization of data or applications between devices associated with user; and6. Allows unencrypted (or encrypted but not FIPS 140-2 validated) data sharing with other MDs or printers.</t>
        </r>
      </text>
    </comment>
    <comment ref="N27" authorId="0" shapeId="0" xr:uid="{00000000-0006-0000-0400-000028000000}">
      <text>
        <r>
          <rPr>
            <sz val="11"/>
            <rFont val="Calibri"/>
          </rPr>
          <t>Google Android 12 must be configured to disable Bluetooth or configured via User Based Enforcement (UBE) to allow Bluetooth for only Headset Profile (HSP), Hands-Free Profile (HFP), and Serial Port Profile (SPP).</t>
        </r>
      </text>
    </comment>
    <comment ref="O27" authorId="0" shapeId="0" xr:uid="{00000000-0006-0000-0400-000029000000}">
      <text>
        <r>
          <rPr>
            <sz val="11"/>
            <rFont val="Calibri"/>
          </rPr>
          <t>Android 12 devices must be configured to enable Common Criteria Mode (CC Mode).</t>
        </r>
      </text>
    </comment>
    <comment ref="J34" authorId="0" shapeId="0" xr:uid="{00000000-0006-0000-0400-00002A000000}">
      <text>
        <r>
          <rPr>
            <sz val="11"/>
            <rFont val="Calibri"/>
          </rPr>
          <t>Google Android 12 must be configured to enable a screen-lock policy that will lock the display after a period of inactivity.</t>
        </r>
      </text>
    </comment>
    <comment ref="K34" authorId="0" shapeId="0" xr:uid="{00000000-0006-0000-0400-00002B000000}">
      <text>
        <r>
          <rPr>
            <sz val="11"/>
            <rFont val="Calibri"/>
          </rPr>
          <t>Google Android 12 must be configured to lock the display after 15 minutes (or less) of inactivity.</t>
        </r>
      </text>
    </comment>
    <comment ref="L34" authorId="0" shapeId="0" xr:uid="{00000000-0006-0000-0400-00002C000000}">
      <text>
        <r>
          <rPr>
            <sz val="11"/>
            <rFont val="Calibri"/>
          </rPr>
          <t>Google Android 12 must be configured to disable trust agents. 
Note: This requirement is not applicable (NA) for specific biometric authentication factors included in the product</t>
        </r>
        <r>
          <rPr>
            <sz val="11"/>
            <color rgb="FF000000"/>
            <rFont val="Calibri"/>
          </rPr>
          <t>'</t>
        </r>
        <r>
          <rPr>
            <sz val="11"/>
            <color rgb="FF000000"/>
            <rFont val="Calibri"/>
          </rPr>
          <t>s Common Criteria evaluation.</t>
        </r>
      </text>
    </comment>
    <comment ref="M34" authorId="0" shapeId="0" xr:uid="{00000000-0006-0000-0400-00002D000000}">
      <text>
        <r>
          <rPr>
            <sz val="11"/>
            <rFont val="Calibri"/>
          </rPr>
          <t>Google Android 12 must be configured to enable a screen-lock policy that will lock the display after a period of inactivity.</t>
        </r>
      </text>
    </comment>
    <comment ref="N34" authorId="0" shapeId="0" xr:uid="{00000000-0006-0000-0400-00002E000000}">
      <text>
        <r>
          <rPr>
            <sz val="11"/>
            <rFont val="Calibri"/>
          </rPr>
          <t>Google Android 12 must be configured to lock the display after 15 minutes (or less) of inactivity.</t>
        </r>
      </text>
    </comment>
    <comment ref="O34" authorId="0" shapeId="0" xr:uid="{00000000-0006-0000-0400-00002F000000}">
      <text>
        <r>
          <rPr>
            <sz val="11"/>
            <rFont val="Calibri"/>
          </rPr>
          <t>Google Android 12 must be configured to disable trust agents. 
Note: This requirement is not applicable (NA) for specific biometric authentication factors included in the product</t>
        </r>
        <r>
          <rPr>
            <sz val="11"/>
            <color rgb="FF000000"/>
            <rFont val="Calibri"/>
          </rPr>
          <t>'</t>
        </r>
        <r>
          <rPr>
            <sz val="11"/>
            <color rgb="FF000000"/>
            <rFont val="Calibri"/>
          </rPr>
          <t>s Common Criteria evaluation.</t>
        </r>
      </text>
    </comment>
    <comment ref="J37" authorId="0" shapeId="0" xr:uid="{00000000-0006-0000-0400-000030000000}">
      <text>
        <r>
          <rPr>
            <sz val="11"/>
            <rFont val="Calibri"/>
          </rPr>
          <t>Google Android 12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K37" authorId="0" shapeId="0" xr:uid="{00000000-0006-0000-0400-000031000000}">
      <text>
        <r>
          <rPr>
            <sz val="11"/>
            <rFont val="Calibri"/>
          </rPr>
          <t>Google Android 12 work profile must be configured to enforce the system application disable list.</t>
        </r>
      </text>
    </comment>
    <comment ref="L37" authorId="0" shapeId="0" xr:uid="{00000000-0006-0000-0400-000032000000}">
      <text>
        <r>
          <rPr>
            <sz val="11"/>
            <rFont val="Calibri"/>
          </rPr>
          <t>Google Android 12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M37" authorId="0" shapeId="0" xr:uid="{00000000-0006-0000-0400-000033000000}">
      <text>
        <r>
          <rPr>
            <sz val="11"/>
            <rFont val="Calibri"/>
          </rPr>
          <t>Google Android 12 work profile must be configured to enforce the system application disable list.</t>
        </r>
      </text>
    </comment>
    <comment ref="N37" authorId="0" shapeId="0" xr:uid="{00000000-0006-0000-0400-000034000000}">
      <text>
        <r>
          <rPr>
            <sz val="11"/>
            <rFont val="Calibri"/>
          </rPr>
          <t>Google Android 12 must be provisioned as a fully managed device and configured to create a work profile.</t>
        </r>
      </text>
    </comment>
    <comment ref="J38" authorId="0" shapeId="0" xr:uid="{00000000-0006-0000-0400-000035000000}">
      <text>
        <r>
          <rPr>
            <sz val="11"/>
            <rFont val="Calibri"/>
          </rPr>
          <t>Google Android 12 must be configured to enforce a minimum password length of six characters.</t>
        </r>
      </text>
    </comment>
    <comment ref="K38" authorId="0" shapeId="0" xr:uid="{00000000-0006-0000-0400-000036000000}">
      <text>
        <r>
          <rPr>
            <sz val="11"/>
            <rFont val="Calibri"/>
          </rPr>
          <t>Google Android 12 must be configured to not allow passwords that include more than two repeating or sequential characters.</t>
        </r>
      </text>
    </comment>
    <comment ref="L38" authorId="0" shapeId="0" xr:uid="{00000000-0006-0000-0400-000037000000}">
      <text>
        <r>
          <rPr>
            <sz val="11"/>
            <rFont val="Calibri"/>
          </rPr>
          <t>Google Android 12 must be configured to display the DoD advisory warning message at startup or each time the user unlocks the device.</t>
        </r>
      </text>
    </comment>
    <comment ref="M38" authorId="0" shapeId="0" xr:uid="{00000000-0006-0000-0400-000038000000}">
      <text>
        <r>
          <rPr>
            <sz val="11"/>
            <rFont val="Calibri"/>
          </rPr>
          <t>Google Android 12 must be configured to enforce a minimum password length of six characters.</t>
        </r>
      </text>
    </comment>
    <comment ref="N38" authorId="0" shapeId="0" xr:uid="{00000000-0006-0000-0400-000039000000}">
      <text>
        <r>
          <rPr>
            <sz val="11"/>
            <rFont val="Calibri"/>
          </rPr>
          <t>Google Android 12 must be configured to not allow passwords that include more than two repeating or sequential characters.</t>
        </r>
      </text>
    </comment>
    <comment ref="O38" authorId="0" shapeId="0" xr:uid="{00000000-0006-0000-0400-00003A000000}">
      <text>
        <r>
          <rPr>
            <sz val="11"/>
            <rFont val="Calibri"/>
          </rPr>
          <t>Google Android 12 must be configured to display the DoD advisory warning message at startup or each time the user unlocks the device.</t>
        </r>
      </text>
    </comment>
    <comment ref="J39" authorId="0" shapeId="0" xr:uid="{00000000-0006-0000-0400-00003B000000}">
      <text>
        <r>
          <rPr>
            <sz val="11"/>
            <rFont val="Calibri"/>
          </rPr>
          <t>Google Android 12 must be configured to disable developer modes.</t>
        </r>
      </text>
    </comment>
    <comment ref="K39" authorId="0" shapeId="0" xr:uid="{00000000-0006-0000-0400-00003C000000}">
      <text>
        <r>
          <rPr>
            <sz val="11"/>
            <rFont val="Calibri"/>
          </rPr>
          <t>Google Android 12 must be configured to disallow configuration of date and time.</t>
        </r>
      </text>
    </comment>
    <comment ref="L39" authorId="0" shapeId="0" xr:uid="{00000000-0006-0000-0400-00003D000000}">
      <text>
        <r>
          <rPr>
            <sz val="11"/>
            <rFont val="Calibri"/>
          </rPr>
          <t>Google Android 12 must be configured to disable developer modes.</t>
        </r>
      </text>
    </comment>
    <comment ref="M39" authorId="0" shapeId="0" xr:uid="{00000000-0006-0000-0400-00003E000000}">
      <text>
        <r>
          <rPr>
            <sz val="11"/>
            <rFont val="Calibri"/>
          </rPr>
          <t>Google Android 12 must be configured to disable exceptions to the access control policy that prevent [selection: application processes, groups of application processes] from accessing [selection: all, private] data stored by other [selection: application processes, groups of application processes].</t>
        </r>
      </text>
    </comment>
    <comment ref="N39" authorId="0" shapeId="0" xr:uid="{00000000-0006-0000-0400-00003F000000}">
      <text>
        <r>
          <rPr>
            <sz val="11"/>
            <rFont val="Calibri"/>
          </rPr>
          <t>Google Android 12 must be configured to disallow configuration of date and time.</t>
        </r>
      </text>
    </comment>
    <comment ref="J41" authorId="0" shapeId="0" xr:uid="{00000000-0006-0000-0400-000040000000}">
      <text>
        <r>
          <rPr>
            <sz val="11"/>
            <rFont val="Calibri"/>
          </rPr>
          <t>Google Android 12 must be configured to enable a screen-lock policy that will lock the display after a period of inactivity.</t>
        </r>
      </text>
    </comment>
    <comment ref="K41" authorId="0" shapeId="0" xr:uid="{00000000-0006-0000-0400-000041000000}">
      <text>
        <r>
          <rPr>
            <sz val="11"/>
            <rFont val="Calibri"/>
          </rPr>
          <t>Google Android 12 must be configured to lock the display after 15 minutes (or less) of inactivity.</t>
        </r>
      </text>
    </comment>
    <comment ref="L41" authorId="0" shapeId="0" xr:uid="{00000000-0006-0000-0400-000042000000}">
      <text>
        <r>
          <rPr>
            <sz val="11"/>
            <rFont val="Calibri"/>
          </rPr>
          <t>Google Android 12 must be configured to not allow more than 10 consecutive failed authentication attempts.</t>
        </r>
      </text>
    </comment>
    <comment ref="M41" authorId="0" shapeId="0" xr:uid="{00000000-0006-0000-0400-000043000000}">
      <text>
        <r>
          <rPr>
            <sz val="11"/>
            <rFont val="Calibri"/>
          </rPr>
          <t>Google Android 12 must be configured to enable a screen-lock policy that will lock the display after a period of inactivity.</t>
        </r>
      </text>
    </comment>
    <comment ref="N41" authorId="0" shapeId="0" xr:uid="{00000000-0006-0000-0400-000044000000}">
      <text>
        <r>
          <rPr>
            <sz val="11"/>
            <rFont val="Calibri"/>
          </rPr>
          <t>Google Android 12 must be configured to lock the display after 15 minutes (or less) of inactivity.</t>
        </r>
      </text>
    </comment>
    <comment ref="O41" authorId="0" shapeId="0" xr:uid="{00000000-0006-0000-0400-000045000000}">
      <text>
        <r>
          <rPr>
            <sz val="11"/>
            <rFont val="Calibri"/>
          </rPr>
          <t>Google Android 12 must be configured to not allow more than 10 consecutive failed authentication attempts.</t>
        </r>
      </text>
    </comment>
    <comment ref="J46" authorId="0" shapeId="0" xr:uid="{00000000-0006-0000-0400-000046000000}">
      <text>
        <r>
          <rPr>
            <sz val="11"/>
            <rFont val="Calibri"/>
          </rPr>
          <t>Google Android 12 must be configured to enforce a minimum password length of six characters.</t>
        </r>
      </text>
    </comment>
    <comment ref="K46" authorId="0" shapeId="0" xr:uid="{00000000-0006-0000-0400-000047000000}">
      <text>
        <r>
          <rPr>
            <sz val="11"/>
            <rFont val="Calibri"/>
          </rPr>
          <t>Google Android 12 must be configured to not allow passwords that include more than two repeating or sequential characters.</t>
        </r>
      </text>
    </comment>
    <comment ref="L46" authorId="0" shapeId="0" xr:uid="{00000000-0006-0000-0400-000048000000}">
      <text>
        <r>
          <rPr>
            <sz val="11"/>
            <rFont val="Calibri"/>
          </rPr>
          <t>Google Android 12 must be configured to not allow more than 10 consecutive failed authentication attempts.</t>
        </r>
      </text>
    </comment>
    <comment ref="M46" authorId="0" shapeId="0" xr:uid="{00000000-0006-0000-0400-000049000000}">
      <text>
        <r>
          <rPr>
            <sz val="11"/>
            <rFont val="Calibri"/>
          </rPr>
          <t>Google Android 12 must be configured to display the DoD advisory warning message at startup or each time the user unlocks the device.</t>
        </r>
      </text>
    </comment>
    <comment ref="N46" authorId="0" shapeId="0" xr:uid="{00000000-0006-0000-0400-00004A000000}">
      <text>
        <r>
          <rPr>
            <sz val="11"/>
            <rFont val="Calibri"/>
          </rPr>
          <t>Google Android 12 must be configured to enforce a minimum password length of six characters.</t>
        </r>
      </text>
    </comment>
    <comment ref="O46" authorId="0" shapeId="0" xr:uid="{00000000-0006-0000-0400-00004B000000}">
      <text>
        <r>
          <rPr>
            <sz val="11"/>
            <rFont val="Calibri"/>
          </rPr>
          <t>Google Android 12 must be configured to not allow passwords that include more than two repeating or sequential characters.</t>
        </r>
      </text>
    </comment>
    <comment ref="P46" authorId="0" shapeId="0" xr:uid="{00000000-0006-0000-0400-00004C000000}">
      <text>
        <r>
          <rPr>
            <sz val="11"/>
            <rFont val="Calibri"/>
          </rPr>
          <t>Google Android 12 must be configured to not allow more than 10 consecutive failed authentication attempts.</t>
        </r>
      </text>
    </comment>
    <comment ref="Q46" authorId="0" shapeId="0" xr:uid="{00000000-0006-0000-0400-00004D000000}">
      <text>
        <r>
          <rPr>
            <sz val="11"/>
            <rFont val="Calibri"/>
          </rPr>
          <t>Google Android 12 must be configured to display the DoD advisory warning message at startup or each time the user unlocks the device.</t>
        </r>
      </text>
    </comment>
    <comment ref="J48" authorId="0" shapeId="0" xr:uid="{00000000-0006-0000-0400-00004E000000}">
      <text>
        <r>
          <rPr>
            <sz val="11"/>
            <rFont val="Calibri"/>
          </rPr>
          <t>Google Android 12 must be configured to disable multiuser modes.</t>
        </r>
      </text>
    </comment>
    <comment ref="K48" authorId="0" shapeId="0" xr:uid="{00000000-0006-0000-0400-00004F000000}">
      <text>
        <r>
          <rPr>
            <sz val="11"/>
            <rFont val="Calibri"/>
          </rPr>
          <t>Google Android 12 must be configured to disable multiuser modes.</t>
        </r>
      </text>
    </comment>
    <comment ref="J54" authorId="0" shapeId="0" xr:uid="{00000000-0006-0000-0400-000050000000}">
      <text>
        <r>
          <rPr>
            <sz val="11"/>
            <rFont val="Calibri"/>
          </rPr>
          <t>Google Android 12 must be configured to disable trust agents. 
Note: This requirement is not applicable (NA) for specific biometric authentication factors included in the product</t>
        </r>
        <r>
          <rPr>
            <sz val="11"/>
            <color rgb="FF000000"/>
            <rFont val="Calibri"/>
          </rPr>
          <t>'</t>
        </r>
        <r>
          <rPr>
            <sz val="11"/>
            <color rgb="FF000000"/>
            <rFont val="Calibri"/>
          </rPr>
          <t>s Common Criteria evaluation.</t>
        </r>
      </text>
    </comment>
    <comment ref="K54" authorId="0" shapeId="0" xr:uid="{00000000-0006-0000-0400-000051000000}">
      <text>
        <r>
          <rPr>
            <sz val="11"/>
            <rFont val="Calibri"/>
          </rPr>
          <t>Google Android 12 must be configured to disable trust agents. 
Note: This requirement is not applicable (NA) for specific biometric authentication factors included in the product</t>
        </r>
        <r>
          <rPr>
            <sz val="11"/>
            <color rgb="FF000000"/>
            <rFont val="Calibri"/>
          </rPr>
          <t>'</t>
        </r>
        <r>
          <rPr>
            <sz val="11"/>
            <color rgb="FF000000"/>
            <rFont val="Calibri"/>
          </rPr>
          <t>s Common Criteria evaluation.</t>
        </r>
      </text>
    </comment>
    <comment ref="J59" authorId="0" shapeId="0" xr:uid="{00000000-0006-0000-0400-000052000000}">
      <text>
        <r>
          <rPr>
            <sz val="11"/>
            <rFont val="Calibri"/>
          </rPr>
          <t>Google Android 12 must be configured to disable multiuser modes.</t>
        </r>
      </text>
    </comment>
    <comment ref="K59" authorId="0" shapeId="0" xr:uid="{00000000-0006-0000-0400-000053000000}">
      <text>
        <r>
          <rPr>
            <sz val="11"/>
            <rFont val="Calibri"/>
          </rPr>
          <t>Google Android 12 must be configured to disable multiuser modes.</t>
        </r>
      </text>
    </comment>
    <comment ref="J70" authorId="0" shapeId="0" xr:uid="{00000000-0006-0000-0400-000054000000}">
      <text>
        <r>
          <rPr>
            <sz val="11"/>
            <rFont val="Calibri"/>
          </rPr>
          <t>Google Android 12 must be configured to enable audit logging.</t>
        </r>
      </text>
    </comment>
    <comment ref="K70" authorId="0" shapeId="0" xr:uid="{00000000-0006-0000-0400-000055000000}">
      <text>
        <r>
          <rPr>
            <sz val="11"/>
            <rFont val="Calibri"/>
          </rPr>
          <t>Google Android 12 must be configured to generate audit records for the following auditable events: detected integrity violations.</t>
        </r>
      </text>
    </comment>
    <comment ref="L70" authorId="0" shapeId="0" xr:uid="{00000000-0006-0000-0400-000056000000}">
      <text>
        <r>
          <rPr>
            <sz val="11"/>
            <rFont val="Calibri"/>
          </rPr>
          <t>Google Android 12 must be configured to enable audit logging.</t>
        </r>
      </text>
    </comment>
    <comment ref="M70" authorId="0" shapeId="0" xr:uid="{00000000-0006-0000-0400-000057000000}">
      <text>
        <r>
          <rPr>
            <sz val="11"/>
            <rFont val="Calibri"/>
          </rPr>
          <t>Google Android 12 must be configured to generate audit records for the following auditable events: detected integrity violations.</t>
        </r>
      </text>
    </comment>
    <comment ref="J73" authorId="0" shapeId="0" xr:uid="{00000000-0006-0000-0400-000058000000}">
      <text>
        <r>
          <rPr>
            <sz val="11"/>
            <rFont val="Calibri"/>
          </rPr>
          <t>Google Android 12 must be configured to enable audit logging.</t>
        </r>
      </text>
    </comment>
    <comment ref="K73" authorId="0" shapeId="0" xr:uid="{00000000-0006-0000-0400-000059000000}">
      <text>
        <r>
          <rPr>
            <sz val="11"/>
            <rFont val="Calibri"/>
          </rPr>
          <t>Google Android 12 must be configured to generate audit records for the following auditable events: detected integrity violations.</t>
        </r>
      </text>
    </comment>
    <comment ref="L73" authorId="0" shapeId="0" xr:uid="{00000000-0006-0000-0400-00005A000000}">
      <text>
        <r>
          <rPr>
            <sz val="11"/>
            <rFont val="Calibri"/>
          </rPr>
          <t>Google Android 12 must be configured to enable audit logging.</t>
        </r>
      </text>
    </comment>
    <comment ref="M73" authorId="0" shapeId="0" xr:uid="{00000000-0006-0000-0400-00005B000000}">
      <text>
        <r>
          <rPr>
            <sz val="11"/>
            <rFont val="Calibri"/>
          </rPr>
          <t>Google Android 12 must be configured to generate audit records for the following auditable events: detected integrity violations.</t>
        </r>
      </text>
    </comment>
    <comment ref="J83" authorId="0" shapeId="0" xr:uid="{00000000-0006-0000-0400-00005C000000}">
      <text>
        <r>
          <rPr>
            <sz val="11"/>
            <rFont val="Calibri"/>
          </rPr>
          <t>Google Android 12 work profile must be configured to disable automatic completion of work space Internet browser text input.</t>
        </r>
      </text>
    </comment>
    <comment ref="K83" authorId="0" shapeId="0" xr:uid="{00000000-0006-0000-0400-00005D000000}">
      <text>
        <r>
          <rPr>
            <sz val="11"/>
            <rFont val="Calibri"/>
          </rPr>
          <t>Google Android 12 work profile must be configured to disable automatic completion of work space Internet browser text input.</t>
        </r>
      </text>
    </comment>
    <comment ref="L83" authorId="0" shapeId="0" xr:uid="{00000000-0006-0000-0400-00005E000000}">
      <text>
        <r>
          <rPr>
            <sz val="11"/>
            <rFont val="Calibri"/>
          </rPr>
          <t>Google Android 12 Work Profile must be configured to disable the autofill services.</t>
        </r>
      </text>
    </comment>
    <comment ref="J84" authorId="0" shapeId="0" xr:uid="{00000000-0006-0000-0400-00005F000000}">
      <text>
        <r>
          <rPr>
            <sz val="11"/>
            <rFont val="Calibri"/>
          </rPr>
          <t>Google Android 12 work profile must be configured to disable automatic completion of work space Internet browser text input.</t>
        </r>
      </text>
    </comment>
    <comment ref="K84" authorId="0" shapeId="0" xr:uid="{00000000-0006-0000-0400-000060000000}">
      <text>
        <r>
          <rPr>
            <sz val="11"/>
            <rFont val="Calibri"/>
          </rPr>
          <t>Google Android 12 work profile must be configured to disable automatic completion of work space Internet browser text input.</t>
        </r>
      </text>
    </comment>
    <comment ref="L84" authorId="0" shapeId="0" xr:uid="{00000000-0006-0000-0400-000061000000}">
      <text>
        <r>
          <rPr>
            <sz val="11"/>
            <rFont val="Calibri"/>
          </rPr>
          <t>Google Android 12 Work Profile must be configured to disable the autofill services.</t>
        </r>
      </text>
    </comment>
    <comment ref="J92" authorId="0" shapeId="0" xr:uid="{00000000-0006-0000-0400-000062000000}">
      <text>
        <r>
          <rPr>
            <sz val="11"/>
            <rFont val="Calibri"/>
          </rPr>
          <t>Google Android 12 must be configured to disable USB mass storage mode.</t>
        </r>
      </text>
    </comment>
    <comment ref="K92" authorId="0" shapeId="0" xr:uid="{00000000-0006-0000-0400-000063000000}">
      <text>
        <r>
          <rPr>
            <sz val="11"/>
            <rFont val="Calibri"/>
          </rPr>
          <t>Google Android 12 must be configured to disable all data signaling over [assignment: list of externally accessible hardware ports (for example, USB)].</t>
        </r>
      </text>
    </comment>
    <comment ref="L92" authorId="0" shapeId="0" xr:uid="{00000000-0006-0000-0400-000064000000}">
      <text>
        <r>
          <rPr>
            <sz val="11"/>
            <rFont val="Calibri"/>
          </rPr>
          <t>Google Android 12 must be configured to disable USB mass storage mode.</t>
        </r>
      </text>
    </comment>
    <comment ref="M92" authorId="0" shapeId="0" xr:uid="{00000000-0006-0000-0400-000065000000}">
      <text>
        <r>
          <rPr>
            <sz val="11"/>
            <rFont val="Calibri"/>
          </rPr>
          <t>Google Android 12 must be configured to disable all data signaling over [assignment: list of externally accessible hardware ports (for example, USB)].</t>
        </r>
      </text>
    </comment>
    <comment ref="J98" authorId="0" shapeId="0" xr:uid="{00000000-0006-0000-0400-000066000000}">
      <text>
        <r>
          <rPr>
            <sz val="11"/>
            <rFont val="Calibri"/>
          </rPr>
          <t>Google Android 12 must be configured to not allow backup of [all applications, configuration data] to locally connected systems.</t>
        </r>
      </text>
    </comment>
    <comment ref="K98" authorId="0" shapeId="0" xr:uid="{00000000-0006-0000-0400-000067000000}">
      <text>
        <r>
          <rPr>
            <sz val="11"/>
            <rFont val="Calibri"/>
          </rPr>
          <t>Google Android 12 must be configured to not allow backup of [all applications, configuration data] to remote systems.</t>
        </r>
      </text>
    </comment>
    <comment ref="L98" authorId="0" shapeId="0" xr:uid="{00000000-0006-0000-0400-000068000000}">
      <text>
        <r>
          <rPr>
            <sz val="11"/>
            <rFont val="Calibri"/>
          </rPr>
          <t>Google Android 12 must be configured to not allow backup of [all applications, configuration data] to locally connected systems.</t>
        </r>
      </text>
    </comment>
    <comment ref="M98" authorId="0" shapeId="0" xr:uid="{00000000-0006-0000-0400-000069000000}">
      <text>
        <r>
          <rPr>
            <sz val="11"/>
            <rFont val="Calibri"/>
          </rPr>
          <t>Google Android 12 must be configured to not allow backup of [all applications, configuration data] to remote systems.</t>
        </r>
      </text>
    </comment>
    <comment ref="J99" authorId="0" shapeId="0" xr:uid="{00000000-0006-0000-0400-00006A000000}">
      <text>
        <r>
          <rPr>
            <sz val="11"/>
            <rFont val="Calibri"/>
          </rPr>
          <t>Google Android 12 must be configured to not allow backup of [all applications, configuration data] to locally connected systems.</t>
        </r>
      </text>
    </comment>
    <comment ref="K99" authorId="0" shapeId="0" xr:uid="{00000000-0006-0000-0400-00006B000000}">
      <text>
        <r>
          <rPr>
            <sz val="11"/>
            <rFont val="Calibri"/>
          </rPr>
          <t>Google Android 12 must be configured to not allow backup of [all applications, configuration data] to remote systems.</t>
        </r>
      </text>
    </comment>
    <comment ref="L99" authorId="0" shapeId="0" xr:uid="{00000000-0006-0000-0400-00006C000000}">
      <text>
        <r>
          <rPr>
            <sz val="11"/>
            <rFont val="Calibri"/>
          </rPr>
          <t>Google Android 12 must be configured to not allow backup of [all applications, configuration data] to locally connected systems.</t>
        </r>
      </text>
    </comment>
    <comment ref="M99" authorId="0" shapeId="0" xr:uid="{00000000-0006-0000-0400-00006D000000}">
      <text>
        <r>
          <rPr>
            <sz val="11"/>
            <rFont val="Calibri"/>
          </rPr>
          <t>Google Android 12 must be configured to not allow backup of [all applications, configuration data] to remote systems.</t>
        </r>
      </text>
    </comment>
    <comment ref="J109" authorId="0" shapeId="0" xr:uid="{00000000-0006-0000-0400-00006E000000}">
      <text>
        <r>
          <rPr>
            <sz val="11"/>
            <rFont val="Calibri"/>
          </rPr>
          <t>Google Android 12 must be configured to disable ad hoc wireless client-to-client connection capability.</t>
        </r>
      </text>
    </comment>
    <comment ref="K109" authorId="0" shapeId="0" xr:uid="{00000000-0006-0000-0400-00006F000000}">
      <text>
        <r>
          <rPr>
            <sz val="11"/>
            <rFont val="Calibri"/>
          </rPr>
          <t>Google Android 12 must be configured to enforce that Wi-Fi Sharing is disabled.</t>
        </r>
      </text>
    </comment>
    <comment ref="L109" authorId="0" shapeId="0" xr:uid="{00000000-0006-0000-0400-000070000000}">
      <text>
        <r>
          <rPr>
            <sz val="11"/>
            <rFont val="Calibri"/>
          </rPr>
          <t>Google Android 12 must be configured to disable ad hoc wireless client-to-client connection capability.</t>
        </r>
      </text>
    </comment>
    <comment ref="M109" authorId="0" shapeId="0" xr:uid="{00000000-0006-0000-0400-000071000000}">
      <text>
        <r>
          <rPr>
            <sz val="11"/>
            <rFont val="Calibri"/>
          </rPr>
          <t>Google Android 12 must be configured to enforce that Wi-Fi Sharing is disabled.</t>
        </r>
      </text>
    </comment>
    <comment ref="J110" authorId="0" shapeId="0" xr:uid="{00000000-0006-0000-0400-000072000000}">
      <text>
        <r>
          <rPr>
            <sz val="11"/>
            <rFont val="Calibri"/>
          </rPr>
          <t>Google Android 12 must be configured to disable ad hoc wireless client-to-client connection capability.</t>
        </r>
      </text>
    </comment>
    <comment ref="K110" authorId="0" shapeId="0" xr:uid="{00000000-0006-0000-0400-000073000000}">
      <text>
        <r>
          <rPr>
            <sz val="11"/>
            <rFont val="Calibri"/>
          </rPr>
          <t>Google Android 12 must be configured to enforce that Wi-Fi Sharing is disabled.</t>
        </r>
      </text>
    </comment>
    <comment ref="L110" authorId="0" shapeId="0" xr:uid="{00000000-0006-0000-0400-000074000000}">
      <text>
        <r>
          <rPr>
            <sz val="11"/>
            <rFont val="Calibri"/>
          </rPr>
          <t>Google Android 12 must be configured to disable ad hoc wireless client-to-client connection capability.</t>
        </r>
      </text>
    </comment>
    <comment ref="M110" authorId="0" shapeId="0" xr:uid="{00000000-0006-0000-0400-000075000000}">
      <text>
        <r>
          <rPr>
            <sz val="11"/>
            <rFont val="Calibri"/>
          </rPr>
          <t>Google Android 12 must be configured to enforce that Wi-Fi Sharing is disabled.</t>
        </r>
      </text>
    </comment>
    <comment ref="J117" authorId="0" shapeId="0" xr:uid="{00000000-0006-0000-0400-000076000000}">
      <text>
        <r>
          <rPr>
            <sz val="11"/>
            <rFont val="Calibri"/>
          </rPr>
          <t>Google Android 12 must have the DoD root and intermediate PKI certificates installed.</t>
        </r>
      </text>
    </comment>
    <comment ref="K117" authorId="0" shapeId="0" xr:uid="{00000000-0006-0000-0400-000077000000}">
      <text>
        <r>
          <rPr>
            <sz val="11"/>
            <rFont val="Calibri"/>
          </rPr>
          <t>Google Android 12 must allow only the administrator (EMM) to install/remove DoD root and intermediate PKI certificates.</t>
        </r>
      </text>
    </comment>
    <comment ref="L117" authorId="0" shapeId="0" xr:uid="{00000000-0006-0000-0400-000078000000}">
      <text>
        <r>
          <rPr>
            <sz val="11"/>
            <rFont val="Calibri"/>
          </rPr>
          <t>Google Android 12 must have the DoD root and intermediate PKI certificates installed.</t>
        </r>
      </text>
    </comment>
    <comment ref="M117" authorId="0" shapeId="0" xr:uid="{00000000-0006-0000-0400-000079000000}">
      <text>
        <r>
          <rPr>
            <sz val="11"/>
            <rFont val="Calibri"/>
          </rPr>
          <t>Google Android 12 must allow only the administrator (EMM) to install/remove DoD root and intermediate PKI certificates.</t>
        </r>
      </text>
    </comment>
  </commentList>
</comments>
</file>

<file path=xl/sharedStrings.xml><?xml version="1.0" encoding="utf-8"?>
<sst xmlns="http://schemas.openxmlformats.org/spreadsheetml/2006/main" count="2732" uniqueCount="1158">
  <si>
    <t>Id</t>
  </si>
  <si>
    <t>Title</t>
  </si>
  <si>
    <t>Severity</t>
  </si>
  <si>
    <t>Component</t>
  </si>
  <si>
    <t>MoSCoW</t>
  </si>
  <si>
    <t>OpsImpact</t>
  </si>
  <si>
    <t>Phase</t>
  </si>
  <si>
    <t>ImplStatus</t>
  </si>
  <si>
    <t>Notes</t>
  </si>
  <si>
    <t>Remediation</t>
  </si>
  <si>
    <t>Description</t>
  </si>
  <si>
    <t>Audit</t>
  </si>
  <si>
    <t>Status</t>
  </si>
  <si>
    <t>LogID</t>
  </si>
  <si>
    <t>V-250385</t>
  </si>
  <si>
    <r>
      <rPr>
        <sz val="11"/>
        <rFont val="Calibri"/>
      </rPr>
      <t>Google Android 12 must be configured to enable audit logging.</t>
    </r>
  </si>
  <si>
    <t>CAT II (Medium)</t>
  </si>
  <si>
    <t>COBO</t>
  </si>
  <si>
    <t>Unassigned</t>
  </si>
  <si>
    <t>Unassessed</t>
  </si>
  <si>
    <t>Pending</t>
  </si>
  <si>
    <t/>
  </si>
  <si>
    <r>
      <rPr>
        <sz val="11"/>
        <color rgb="FF000000"/>
        <rFont val="Calibri"/>
      </rPr>
      <t>Configure the Google Android 12 device to enable audit logging.</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Toggle "Enable security logging" to ON.</t>
    </r>
  </si>
  <si>
    <r>
      <rPr>
        <sz val="11"/>
        <color rgb="FF000000"/>
        <rFont val="Calibri"/>
      </rPr>
      <t>Audit logs enable monitoring of security-relevant events and subsequent forensics when breaches occur. To be useful, Administrators must have the ability to view the audit logs.</t>
    </r>
    <r>
      <rPr>
        <sz val="11"/>
        <color rgb="FF000000"/>
        <rFont val="Calibri"/>
      </rPr>
      <t xml:space="preserve">
</t>
    </r>
    <r>
      <rPr>
        <sz val="11"/>
        <color rgb="FF000000"/>
        <rFont val="Calibri"/>
      </rPr>
      <t>SFR ID: FMT_SMF_EXT.1.1 #32</t>
    </r>
  </si>
  <si>
    <r>
      <rPr>
        <sz val="11"/>
        <color rgb="FF000000"/>
        <rFont val="Calibri"/>
      </rPr>
      <t>Inspect the configuration on the managed Google Android 12 device to enable audit logging.</t>
    </r>
    <r>
      <rPr>
        <sz val="11"/>
        <color rgb="FF000000"/>
        <rFont val="Calibri"/>
      </rPr>
      <t xml:space="preserve">
</t>
    </r>
    <r>
      <rPr>
        <sz val="11"/>
        <color rgb="FF000000"/>
        <rFont val="Calibri"/>
      </rPr>
      <t xml:space="preserve">This validation procedure is performed only on the EMM Administration Console.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Verify that "Enable security logging" is toggled to ON.</t>
    </r>
    <r>
      <rPr>
        <sz val="11"/>
        <color rgb="FF000000"/>
        <rFont val="Calibri"/>
      </rPr>
      <t xml:space="preserve">
</t>
    </r>
    <r>
      <rPr>
        <sz val="11"/>
        <color rgb="FF000000"/>
        <rFont val="Calibri"/>
      </rPr>
      <t>If the EMM console device policy is not set to enable audit logging, this is a finding.</t>
    </r>
  </si>
  <si>
    <t>V-250386</t>
  </si>
  <si>
    <r>
      <rPr>
        <sz val="11"/>
        <rFont val="Calibri"/>
      </rPr>
      <t>Google Android 12 must be configured to enforce a minimum password length of six characters.</t>
    </r>
  </si>
  <si>
    <r>
      <rPr>
        <sz val="11"/>
        <color rgb="FF000000"/>
        <rFont val="Calibri"/>
      </rPr>
      <t>Configure the Google Android 12 device to enforce a minimum password length of six characters.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Open "Minimum password quality".</t>
    </r>
    <r>
      <rPr>
        <sz val="11"/>
        <color rgb="FF000000"/>
        <rFont val="Calibri"/>
      </rPr>
      <t xml:space="preserve">
</t>
    </r>
    <r>
      <rPr>
        <sz val="11"/>
        <color rgb="FF000000"/>
        <rFont val="Calibri"/>
      </rPr>
      <t>4. Choose Numeric Complex, Alphabetic, Alphanumeric, or Complex.</t>
    </r>
    <r>
      <rPr>
        <sz val="11"/>
        <color rgb="FF000000"/>
        <rFont val="Calibri"/>
      </rPr>
      <t xml:space="preserve">
</t>
    </r>
    <r>
      <rPr>
        <sz val="11"/>
        <color rgb="FF000000"/>
        <rFont val="Calibri"/>
      </rPr>
      <t>5. Open "Minimum password length".</t>
    </r>
    <r>
      <rPr>
        <sz val="11"/>
        <color rgb="FF000000"/>
        <rFont val="Calibri"/>
      </rPr>
      <t xml:space="preserve">
</t>
    </r>
    <r>
      <rPr>
        <sz val="11"/>
        <color rgb="FF000000"/>
        <rFont val="Calibri"/>
      </rPr>
      <t>6. Enter in the number of characters as "6".</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Open "Minimum password quality".</t>
    </r>
    <r>
      <rPr>
        <sz val="11"/>
        <color rgb="FF000000"/>
        <rFont val="Calibri"/>
      </rPr>
      <t xml:space="preserve">
</t>
    </r>
    <r>
      <rPr>
        <sz val="11"/>
        <color rgb="FF000000"/>
        <rFont val="Calibri"/>
      </rPr>
      <t>5. Choose Numeric Complex, Alphabetic, Alphanumeric, or Complex.</t>
    </r>
    <r>
      <rPr>
        <sz val="11"/>
        <color rgb="FF000000"/>
        <rFont val="Calibri"/>
      </rPr>
      <t xml:space="preserve">
</t>
    </r>
    <r>
      <rPr>
        <sz val="11"/>
        <color rgb="FF000000"/>
        <rFont val="Calibri"/>
      </rPr>
      <t>6. Open "Minimum password length".</t>
    </r>
    <r>
      <rPr>
        <sz val="11"/>
        <color rgb="FF000000"/>
        <rFont val="Calibri"/>
      </rPr>
      <t xml:space="preserve">
</t>
    </r>
    <r>
      <rPr>
        <sz val="11"/>
        <color rgb="FF000000"/>
        <rFont val="Calibri"/>
      </rPr>
      <t>7. Enter in the number of characters as "6".</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</si>
  <si>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do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SFR ID: FMT_SMF_EXT.1.1 #1a</t>
    </r>
  </si>
  <si>
    <r>
      <rPr>
        <sz val="11"/>
        <color rgb="FF000000"/>
        <rFont val="Calibri"/>
      </rPr>
      <t>Review managed Google Android 12 device configuration settings to determine if the mobile device is enforcing a minimum password length of six characters.</t>
    </r>
    <r>
      <rPr>
        <sz val="11"/>
        <color rgb="FF000000"/>
        <rFont val="Calibri"/>
      </rPr>
      <t xml:space="preserve">
</t>
    </r>
    <r>
      <rPr>
        <sz val="11"/>
        <color rgb="FF000000"/>
        <rFont val="Calibri"/>
      </rPr>
      <t xml:space="preserve">This validation procedure is performed on both the EMM Administration Console and the managed Google Android 12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Open "Minimum password quality".</t>
    </r>
    <r>
      <rPr>
        <sz val="11"/>
        <color rgb="FF000000"/>
        <rFont val="Calibri"/>
      </rPr>
      <t xml:space="preserve">
</t>
    </r>
    <r>
      <rPr>
        <sz val="11"/>
        <color rgb="FF000000"/>
        <rFont val="Calibri"/>
      </rPr>
      <t>4. Verify that Numeric Complex, Alphabetic, Alphanumeric, or Complex is selected.</t>
    </r>
    <r>
      <rPr>
        <sz val="11"/>
        <color rgb="FF000000"/>
        <rFont val="Calibri"/>
      </rPr>
      <t xml:space="preserve">
</t>
    </r>
    <r>
      <rPr>
        <sz val="11"/>
        <color rgb="FF000000"/>
        <rFont val="Calibri"/>
      </rPr>
      <t>5. Open "Minimum password length".</t>
    </r>
    <r>
      <rPr>
        <sz val="11"/>
        <color rgb="FF000000"/>
        <rFont val="Calibri"/>
      </rPr>
      <t xml:space="preserve">
</t>
    </r>
    <r>
      <rPr>
        <sz val="11"/>
        <color rgb="FF000000"/>
        <rFont val="Calibri"/>
      </rPr>
      <t>6. Verify that "6" is set for number of characters.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Verify that "Minimum password quality" is set to Numeric Complex, Alphabetic, Alphanumeric, or Complex.</t>
    </r>
    <r>
      <rPr>
        <sz val="11"/>
        <color rgb="FF000000"/>
        <rFont val="Calibri"/>
      </rPr>
      <t xml:space="preserve">
</t>
    </r>
    <r>
      <rPr>
        <sz val="11"/>
        <color rgb="FF000000"/>
        <rFont val="Calibri"/>
      </rPr>
      <t>5. Open "Minimum password length".</t>
    </r>
    <r>
      <rPr>
        <sz val="11"/>
        <color rgb="FF000000"/>
        <rFont val="Calibri"/>
      </rPr>
      <t xml:space="preserve">
</t>
    </r>
    <r>
      <rPr>
        <sz val="11"/>
        <color rgb="FF000000"/>
        <rFont val="Calibri"/>
      </rPr>
      <t>6. Verify the number of characters is set to "6" or higher.</t>
    </r>
    <r>
      <rPr>
        <sz val="11"/>
        <color rgb="FF000000"/>
        <rFont val="Calibri"/>
      </rPr>
      <t xml:space="preserve">
</t>
    </r>
    <r>
      <rPr>
        <sz val="11"/>
        <color rgb="FF000000"/>
        <rFont val="Calibri"/>
      </rPr>
      <t>_____________________________</t>
    </r>
    <r>
      <rPr>
        <sz val="11"/>
        <color rgb="FF000000"/>
        <rFont val="Calibri"/>
      </rPr>
      <t xml:space="preserve">
</t>
    </r>
    <r>
      <rPr>
        <sz val="11"/>
        <color rgb="FF000000"/>
        <rFont val="Calibri"/>
      </rPr>
      <t>On the managed Google Android 12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Security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"Pin or Password".</t>
    </r>
    <r>
      <rPr>
        <sz val="11"/>
        <color rgb="FF000000"/>
        <rFont val="Calibri"/>
      </rPr>
      <t xml:space="preserve">
</t>
    </r>
    <r>
      <rPr>
        <sz val="11"/>
        <color rgb="FF000000"/>
        <rFont val="Calibri"/>
      </rPr>
      <t>4. Verify Password length required is at least "6".</t>
    </r>
    <r>
      <rPr>
        <sz val="11"/>
        <color rgb="FF000000"/>
        <rFont val="Calibri"/>
      </rPr>
      <t xml:space="preserve">
</t>
    </r>
    <r>
      <rPr>
        <sz val="11"/>
        <color rgb="FF000000"/>
        <rFont val="Calibri"/>
      </rPr>
      <t>If the device password length is not set to six characters or more on EMM console or on the managed Google Android 12 device, this is a finding.</t>
    </r>
  </si>
  <si>
    <t>V-250387</t>
  </si>
  <si>
    <r>
      <rPr>
        <sz val="11"/>
        <rFont val="Calibri"/>
      </rPr>
      <t>Google Android 12 must be configured to not allow passwords that include more than two repeating or sequential characters.</t>
    </r>
  </si>
  <si>
    <r>
      <rPr>
        <sz val="11"/>
        <color rgb="FF000000"/>
        <rFont val="Calibri"/>
      </rPr>
      <t>Configure the Google Android 12 device to prevent passwords from containing more than two repeating or sequential characters.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Set password quality to "Numeric (Complex)".</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"Password constraints".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Set password quality to "Numeric (Complex)".</t>
    </r>
    <r>
      <rPr>
        <sz val="11"/>
        <color rgb="FF000000"/>
        <rFont val="Calibri"/>
      </rPr>
      <t xml:space="preserve">
</t>
    </r>
    <r>
      <rPr>
        <sz val="11"/>
        <color rgb="FF000000"/>
        <rFont val="Calibri"/>
      </rPr>
      <t>Note: Alphabetic, Alphanumeric, and Complex are also acceptable selections, but these selections will cause the user to select a complex password, which is not required by the STIG.</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</si>
  <si>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contain repeating or sequential characters. Therefore, disallowing repeating or sequential characters increases password strength and decreases risk.</t>
    </r>
    <r>
      <rPr>
        <sz val="11"/>
        <color rgb="FF000000"/>
        <rFont val="Calibri"/>
      </rPr>
      <t xml:space="preserve">
</t>
    </r>
    <r>
      <rPr>
        <sz val="11"/>
        <color rgb="FF000000"/>
        <rFont val="Calibri"/>
      </rPr>
      <t>SFR ID: FMT_SMF_EXT.1.1 #1b</t>
    </r>
  </si>
  <si>
    <r>
      <rPr>
        <sz val="11"/>
        <color rgb="FF000000"/>
        <rFont val="Calibri"/>
      </rPr>
      <t>Review managed Google Android 12 device configuration settings to determine if the mobile device is prohibiting passwords with more than two repeating or sequential characters.</t>
    </r>
    <r>
      <rPr>
        <sz val="11"/>
        <color rgb="FF000000"/>
        <rFont val="Calibri"/>
      </rPr>
      <t xml:space="preserve">
</t>
    </r>
    <r>
      <rPr>
        <sz val="11"/>
        <color rgb="FF000000"/>
        <rFont val="Calibri"/>
      </rPr>
      <t>This validation procedure is performed on both the EMM Administration Console and the managed Google Android 12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Verify that quality is set to "Numeric (Complex)" or higher.</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Verify that quality is set to "Numeric (Complex)" or higher.</t>
    </r>
    <r>
      <rPr>
        <sz val="11"/>
        <color rgb="FF000000"/>
        <rFont val="Calibri"/>
      </rPr>
      <t xml:space="preserve">
</t>
    </r>
    <r>
      <rPr>
        <sz val="11"/>
        <color rgb="FF000000"/>
        <rFont val="Calibri"/>
      </rPr>
      <t>____________________________</t>
    </r>
    <r>
      <rPr>
        <sz val="11"/>
        <color rgb="FF000000"/>
        <rFont val="Calibri"/>
      </rPr>
      <t xml:space="preserve">
</t>
    </r>
    <r>
      <rPr>
        <sz val="11"/>
        <color rgb="FF000000"/>
        <rFont val="Calibri"/>
      </rPr>
      <t>On the managed Google Android 12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Security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Select "PIN".</t>
    </r>
    <r>
      <rPr>
        <sz val="11"/>
        <color rgb="FF000000"/>
        <rFont val="Calibri"/>
      </rPr>
      <t xml:space="preserve">
</t>
    </r>
    <r>
      <rPr>
        <sz val="11"/>
        <color rgb="FF000000"/>
        <rFont val="Calibri"/>
      </rPr>
      <t>4. Try to enter a new PIN with repeating numbers.</t>
    </r>
    <r>
      <rPr>
        <sz val="11"/>
        <color rgb="FF000000"/>
        <rFont val="Calibri"/>
      </rPr>
      <t xml:space="preserve">
</t>
    </r>
    <r>
      <rPr>
        <sz val="11"/>
        <color rgb="FF000000"/>
        <rFont val="Calibri"/>
      </rPr>
      <t>5. Verify Password complexity requirements are listed: Ascending, descending, or repeated sequence of digits is not allowed.</t>
    </r>
    <r>
      <rPr>
        <sz val="11"/>
        <color rgb="FF000000"/>
        <rFont val="Calibri"/>
      </rPr>
      <t xml:space="preserve">
</t>
    </r>
    <r>
      <rPr>
        <sz val="11"/>
        <color rgb="FF000000"/>
        <rFont val="Calibri"/>
      </rPr>
      <t>If the EMM console device policy is set to a password with more than two repeating or sequential characters or on the managed Google Android 12 device, the device policy is set to a password with more than two repeating or sequential characters, this is a finding.</t>
    </r>
    <r>
      <rPr>
        <sz val="11"/>
        <color rgb="FF000000"/>
        <rFont val="Calibri"/>
      </rPr>
      <t xml:space="preserve">
</t>
    </r>
    <r>
      <rPr>
        <sz val="11"/>
        <color rgb="FF000000"/>
        <rFont val="Calibri"/>
      </rPr>
      <t>Note: Alphabetic, Alphanumeric, and Complex are also acceptable selections, but these selections will cause the user to select a complex password, which is not required by the STIG.</t>
    </r>
  </si>
  <si>
    <t>V-250388</t>
  </si>
  <si>
    <r>
      <rPr>
        <sz val="11"/>
        <rFont val="Calibri"/>
      </rPr>
      <t>Google Android 12 must be configured to enable a screen-lock policy that will lock the display after a period of inactivity.</t>
    </r>
  </si>
  <si>
    <r>
      <rPr>
        <sz val="11"/>
        <color rgb="FF000000"/>
        <rFont val="Calibri"/>
      </rPr>
      <t>Configure the Google Android 12 device to enable a screen-lock policy that will lock the display after a period of inactivity.</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Set "Max time to screen lock" to any number desired.</t>
    </r>
    <r>
      <rPr>
        <sz val="11"/>
        <color rgb="FF000000"/>
        <rFont val="Calibri"/>
      </rPr>
      <t xml:space="preserve">
</t>
    </r>
    <r>
      <rPr>
        <sz val="11"/>
        <color rgb="FF000000"/>
        <rFont val="Calibri"/>
      </rPr>
      <t>Note: The units are in seconds.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Set "Max time to screen lock" to any number desired.</t>
    </r>
    <r>
      <rPr>
        <sz val="11"/>
        <color rgb="FF000000"/>
        <rFont val="Calibri"/>
      </rPr>
      <t xml:space="preserve">
</t>
    </r>
    <r>
      <rPr>
        <sz val="11"/>
        <color rgb="FF000000"/>
        <rFont val="Calibri"/>
      </rPr>
      <t>Note: The units are in seconds.</t>
    </r>
  </si>
  <si>
    <r>
      <rPr>
        <sz val="11"/>
        <color rgb="FF000000"/>
        <rFont val="Calibri"/>
      </rPr>
      <t>The screen-lock timeout helps protect the device from unauthorized access. Devices without a screen-lock timeout provide an opportunity for adversaries who gain physical access to the mobile device through loss, theft, etc. Such devices are much more likely to be in an unlocked state when acquired by an adversary, thus granting immediate access to the data on the mobile device and possibly access to DoD networks.</t>
    </r>
    <r>
      <rPr>
        <sz val="11"/>
        <color rgb="FF000000"/>
        <rFont val="Calibri"/>
      </rPr>
      <t xml:space="preserve">
</t>
    </r>
    <r>
      <rPr>
        <sz val="11"/>
        <color rgb="FF000000"/>
        <rFont val="Calibri"/>
      </rPr>
      <t>SFR ID: FMT_SMF_EXT.1.1 #2a</t>
    </r>
  </si>
  <si>
    <r>
      <rPr>
        <sz val="11"/>
        <color rgb="FF000000"/>
        <rFont val="Calibri"/>
      </rPr>
      <t>Review managed Google Android 12 device configuration settings to determine if the mobile device is enforcing a screen-lock policy that will lock the display after a period of inactivity.</t>
    </r>
    <r>
      <rPr>
        <sz val="11"/>
        <color rgb="FF000000"/>
        <rFont val="Calibri"/>
      </rPr>
      <t xml:space="preserve">
</t>
    </r>
    <r>
      <rPr>
        <sz val="11"/>
        <color rgb="FF000000"/>
        <rFont val="Calibri"/>
      </rPr>
      <t xml:space="preserve">This validation procedure is performed on both the EMM Administration Console and the managed Google Android 12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Verify that "Max time to screen lock" is set to any number desired, the units are in seconds.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Verify that "Max time to screen lock" is set to any number desired, the units are in seconds.</t>
    </r>
    <r>
      <rPr>
        <sz val="11"/>
        <color rgb="FF000000"/>
        <rFont val="Calibri"/>
      </rPr>
      <t xml:space="preserve">
</t>
    </r>
    <r>
      <rPr>
        <sz val="11"/>
        <color rgb="FF000000"/>
        <rFont val="Calibri"/>
      </rPr>
      <t>___________________________</t>
    </r>
    <r>
      <rPr>
        <sz val="11"/>
        <color rgb="FF000000"/>
        <rFont val="Calibri"/>
      </rPr>
      <t xml:space="preserve">
</t>
    </r>
    <r>
      <rPr>
        <sz val="11"/>
        <color rgb="FF000000"/>
        <rFont val="Calibri"/>
      </rPr>
      <t>On the managed Google Android 12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Display.</t>
    </r>
    <r>
      <rPr>
        <sz val="11"/>
        <color rgb="FF000000"/>
        <rFont val="Calibri"/>
      </rPr>
      <t xml:space="preserve">
</t>
    </r>
    <r>
      <rPr>
        <sz val="11"/>
        <color rgb="FF000000"/>
        <rFont val="Calibri"/>
      </rPr>
      <t>2. Tap "Screen timeout".</t>
    </r>
    <r>
      <rPr>
        <sz val="11"/>
        <color rgb="FF000000"/>
        <rFont val="Calibri"/>
      </rPr>
      <t xml:space="preserve">
</t>
    </r>
    <r>
      <rPr>
        <sz val="11"/>
        <color rgb="FF000000"/>
        <rFont val="Calibri"/>
      </rPr>
      <t>3. Ensure the Screen timeout value is set to the desired value and cannot be set to a larger value.</t>
    </r>
    <r>
      <rPr>
        <sz val="11"/>
        <color rgb="FF000000"/>
        <rFont val="Calibri"/>
      </rPr>
      <t xml:space="preserve">
</t>
    </r>
    <r>
      <rPr>
        <sz val="11"/>
        <color rgb="FF000000"/>
        <rFont val="Calibri"/>
      </rPr>
      <t>If the EMM console device policy is not set to enable a screen-lock policy that will lock the display after a period of inactivity or on the managed Google Android 12 device, the device policy is not set to enable a screen-lock policy that will lock the display after a period of inactivity, this is a finding.</t>
    </r>
  </si>
  <si>
    <t>V-250389</t>
  </si>
  <si>
    <r>
      <rPr>
        <sz val="11"/>
        <rFont val="Calibri"/>
      </rPr>
      <t>Google Android 12 must be configured to lock the display after 15 minutes (or less) of inactivity.</t>
    </r>
  </si>
  <si>
    <r>
      <rPr>
        <sz val="11"/>
        <color rgb="FF000000"/>
        <rFont val="Calibri"/>
      </rPr>
      <t xml:space="preserve">Configure the Google Android 12 device to enable a screen-lock policy of 15 minutes for the max period of inactivity. </t>
    </r>
    <r>
      <rPr>
        <sz val="11"/>
        <color rgb="FF000000"/>
        <rFont val="Calibri"/>
      </rPr>
      <t xml:space="preserve">
</t>
    </r>
    <r>
      <rPr>
        <sz val="11"/>
        <color rgb="FF000000"/>
        <rFont val="Calibri"/>
      </rPr>
      <t>Note: Google Android 12 does not support the 15 minute increment. The available allowable selection is 10 mins then increases to 30 minutes. Therefore, the control will be set to 10 minutes.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Set "Max time to screen lock" to 600.</t>
    </r>
    <r>
      <rPr>
        <sz val="11"/>
        <color rgb="FF000000"/>
        <rFont val="Calibri"/>
      </rPr>
      <t xml:space="preserve">
</t>
    </r>
    <r>
      <rPr>
        <sz val="11"/>
        <color rgb="FF000000"/>
        <rFont val="Calibri"/>
      </rPr>
      <t>Note: The units are in seconds.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Set "Max time to screen lock" to 600.</t>
    </r>
    <r>
      <rPr>
        <sz val="11"/>
        <color rgb="FF000000"/>
        <rFont val="Calibri"/>
      </rPr>
      <t xml:space="preserve">
</t>
    </r>
    <r>
      <rPr>
        <sz val="11"/>
        <color rgb="FF000000"/>
        <rFont val="Calibri"/>
      </rPr>
      <t>Note: The units are in seconds.</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</si>
  <si>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#2b</t>
    </r>
  </si>
  <si>
    <r>
      <rPr>
        <sz val="11"/>
        <color rgb="FF000000"/>
        <rFont val="Calibri"/>
      </rPr>
      <t>Review managed Google Android device configuration settings to determine if the mobile device is enforcing a screen-lock policy that will lock the display after a period of 15 minutes or less of inactivity.</t>
    </r>
    <r>
      <rPr>
        <sz val="11"/>
        <color rgb="FF000000"/>
        <rFont val="Calibri"/>
      </rPr>
      <t xml:space="preserve">
</t>
    </r>
    <r>
      <rPr>
        <sz val="11"/>
        <color rgb="FF000000"/>
        <rFont val="Calibri"/>
      </rPr>
      <t>Note: Google Android 12 does not support the 15 minute increment. The available allowable selection is 10 mins then increases to 30 minutes. Therefore, the control should be set to 10 minutes.</t>
    </r>
    <r>
      <rPr>
        <sz val="11"/>
        <color rgb="FF000000"/>
        <rFont val="Calibri"/>
      </rPr>
      <t xml:space="preserve">
</t>
    </r>
    <r>
      <rPr>
        <sz val="11"/>
        <color rgb="FF000000"/>
        <rFont val="Calibri"/>
      </rPr>
      <t xml:space="preserve">This validation procedure is performed on both the EMM Administration Console and the Android 12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Verify that "Max time to screen lock" is set to 600.</t>
    </r>
    <r>
      <rPr>
        <sz val="11"/>
        <color rgb="FF000000"/>
        <rFont val="Calibri"/>
      </rPr>
      <t xml:space="preserve">
</t>
    </r>
    <r>
      <rPr>
        <sz val="11"/>
        <color rgb="FF000000"/>
        <rFont val="Calibri"/>
      </rPr>
      <t>Note: The units are in seconds.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"Max time to screen lock" is set to 600.</t>
    </r>
    <r>
      <rPr>
        <sz val="11"/>
        <color rgb="FF000000"/>
        <rFont val="Calibri"/>
      </rPr>
      <t xml:space="preserve">
</t>
    </r>
    <r>
      <rPr>
        <sz val="11"/>
        <color rgb="FF000000"/>
        <rFont val="Calibri"/>
      </rPr>
      <t>Note: The units are in seconds.</t>
    </r>
    <r>
      <rPr>
        <sz val="11"/>
        <color rgb="FF000000"/>
        <rFont val="Calibri"/>
      </rPr>
      <t xml:space="preserve">
</t>
    </r>
    <r>
      <rPr>
        <sz val="11"/>
        <color rgb="FF000000"/>
        <rFont val="Calibri"/>
      </rPr>
      <t>On the managed Google Android 12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Display.</t>
    </r>
    <r>
      <rPr>
        <sz val="11"/>
        <color rgb="FF000000"/>
        <rFont val="Calibri"/>
      </rPr>
      <t xml:space="preserve">
</t>
    </r>
    <r>
      <rPr>
        <sz val="11"/>
        <color rgb="FF000000"/>
        <rFont val="Calibri"/>
      </rPr>
      <t>2. Tap "Screen timeout".</t>
    </r>
    <r>
      <rPr>
        <sz val="11"/>
        <color rgb="FF000000"/>
        <rFont val="Calibri"/>
      </rPr>
      <t xml:space="preserve">
</t>
    </r>
    <r>
      <rPr>
        <sz val="11"/>
        <color rgb="FF000000"/>
        <rFont val="Calibri"/>
      </rPr>
      <t>3. Ensure the Screen timeout value is set to 600 seconds.</t>
    </r>
    <r>
      <rPr>
        <sz val="11"/>
        <color rgb="FF000000"/>
        <rFont val="Calibri"/>
      </rPr>
      <t xml:space="preserve">
</t>
    </r>
    <r>
      <rPr>
        <sz val="11"/>
        <color rgb="FF000000"/>
        <rFont val="Calibri"/>
      </rPr>
      <t>If the EMM console device policy is not set to enable a screen-lock policy that will lock the display after a period of inactivity of 600 seconds, this is a finding.</t>
    </r>
  </si>
  <si>
    <t>V-250390</t>
  </si>
  <si>
    <r>
      <rPr>
        <sz val="11"/>
        <rFont val="Calibri"/>
      </rPr>
      <t>Google Android 12 must be configured to not allow more than 10 consecutive failed authentication attempts.</t>
    </r>
  </si>
  <si>
    <r>
      <rPr>
        <sz val="11"/>
        <color rgb="FF000000"/>
        <rFont val="Calibri"/>
      </rPr>
      <t>Configure the Google Android 12 device to allow only 10 or fewer consecutive failed authentication attempts.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Set "Max password failures for local wipe" to a number between 1 and 10.</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Set "Max password failures for local wipe" to a number between 1 and 10.</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</si>
  <si>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less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FMT_SMF_EXT.1.1 #2c, FIA_AFL_EXT.1.5</t>
    </r>
  </si>
  <si>
    <r>
      <rPr>
        <sz val="11"/>
        <color rgb="FF000000"/>
        <rFont val="Calibri"/>
      </rPr>
      <t xml:space="preserve">Review managed Google Android 12 device configuration settings to determine if the mobile device has the maximum number of consecutive failed authentication attempts set at ten or fewer. </t>
    </r>
    <r>
      <rPr>
        <sz val="11"/>
        <color rgb="FF000000"/>
        <rFont val="Calibri"/>
      </rPr>
      <t xml:space="preserve">
</t>
    </r>
    <r>
      <rPr>
        <sz val="11"/>
        <color rgb="FF000000"/>
        <rFont val="Calibri"/>
      </rPr>
      <t xml:space="preserve">This validation procedure is performed on both the EMM Administration Console and the managed Google Android 12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Verify that "Max password failures for local wipe" is set to a number between 1 and 10.</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"Personal Profile".</t>
    </r>
    <r>
      <rPr>
        <sz val="11"/>
        <color rgb="FF000000"/>
        <rFont val="Calibri"/>
      </rPr>
      <t xml:space="preserve">
</t>
    </r>
    <r>
      <rPr>
        <sz val="11"/>
        <color rgb="FF000000"/>
        <rFont val="Calibri"/>
      </rPr>
      <t>4. Verify that "Max password failures for local wipe" is set to a number between 1 and 10.</t>
    </r>
    <r>
      <rPr>
        <sz val="11"/>
        <color rgb="FF000000"/>
        <rFont val="Calibri"/>
      </rPr>
      <t xml:space="preserve">
</t>
    </r>
    <r>
      <rPr>
        <sz val="11"/>
        <color rgb="FF000000"/>
        <rFont val="Calibri"/>
      </rPr>
      <t>_________________________</t>
    </r>
    <r>
      <rPr>
        <sz val="11"/>
        <color rgb="FF000000"/>
        <rFont val="Calibri"/>
      </rPr>
      <t xml:space="preserve">
</t>
    </r>
    <r>
      <rPr>
        <sz val="11"/>
        <color rgb="FF000000"/>
        <rFont val="Calibri"/>
      </rPr>
      <t>On the managed Google Android 12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Lock the device screen.</t>
    </r>
    <r>
      <rPr>
        <sz val="11"/>
        <color rgb="FF000000"/>
        <rFont val="Calibri"/>
      </rPr>
      <t xml:space="preserve">
</t>
    </r>
    <r>
      <rPr>
        <sz val="11"/>
        <color rgb="FF000000"/>
        <rFont val="Calibri"/>
      </rPr>
      <t>2. Attempt to unlock the screen and validate that the device autowipes after specified number of invalid entries. Note: Perform this verification only with a test phone set up with a production profile.</t>
    </r>
    <r>
      <rPr>
        <sz val="11"/>
        <color rgb="FF000000"/>
        <rFont val="Calibri"/>
      </rPr>
      <t xml:space="preserve">
</t>
    </r>
    <r>
      <rPr>
        <sz val="11"/>
        <color rgb="FF000000"/>
        <rFont val="Calibri"/>
      </rPr>
      <t>If the EMM console device policy is not set to the maximum number of consecutive failed authentication attempts at ten or fewer, or if on the managed Google Android 12 device the device policy is not set to the maximum number of consecutive failed authentication attempts at ten or fewer, this is a finding.</t>
    </r>
  </si>
  <si>
    <t>V-250391</t>
  </si>
  <si>
    <r>
      <rPr>
        <sz val="11"/>
        <rFont val="Calibri"/>
      </rPr>
      <t>Google Android 12 must be configured to enforce an application installation policy by specifying one or more authorized application repositories, including [selection: DoD-approved commercial app repository, MDM server, mobile application store].</t>
    </r>
  </si>
  <si>
    <r>
      <rPr>
        <sz val="11"/>
        <color rgb="FF000000"/>
        <rFont val="Calibri"/>
      </rPr>
      <t>Configure the Google Android 12 device to disable unauthorized application repositories.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install unknown sources" to ON.</t>
    </r>
    <r>
      <rPr>
        <sz val="11"/>
        <color rgb="FF000000"/>
        <rFont val="Calibri"/>
      </rPr>
      <t xml:space="preserve">
</t>
    </r>
    <r>
      <rPr>
        <sz val="11"/>
        <color rgb="FF000000"/>
        <rFont val="Calibri"/>
      </rPr>
      <t>3. Toggle "Disallow installs from unknown sources globally" to ON.</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</si>
  <si>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FMT_SMF_EXT.1.1 #8a</t>
    </r>
  </si>
  <si>
    <r>
      <rPr>
        <sz val="11"/>
        <color rgb="FF000000"/>
        <rFont val="Calibri"/>
      </rPr>
      <t>Review managed Google Android 12 device configuration settings to determine if the mobile device has only approved application repositories (DoD-approved commercial app repository, EMM server, and/or mobile application store).</t>
    </r>
    <r>
      <rPr>
        <sz val="11"/>
        <color rgb="FF000000"/>
        <rFont val="Calibri"/>
      </rPr>
      <t xml:space="preserve">
</t>
    </r>
    <r>
      <rPr>
        <sz val="11"/>
        <color rgb="FF000000"/>
        <rFont val="Calibri"/>
      </rPr>
      <t xml:space="preserve">This validation procedure is performed on both the EMM Administration Console and the managed Google Android 12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install unknown sources" is toggled to ON.</t>
    </r>
    <r>
      <rPr>
        <sz val="11"/>
        <color rgb="FF000000"/>
        <rFont val="Calibri"/>
      </rPr>
      <t xml:space="preserve">
</t>
    </r>
    <r>
      <rPr>
        <sz val="11"/>
        <color rgb="FF000000"/>
        <rFont val="Calibri"/>
      </rPr>
      <t>3. Verify that "Disallow installs from unknown sources globally" is toggled to ON.</t>
    </r>
    <r>
      <rPr>
        <sz val="11"/>
        <color rgb="FF000000"/>
        <rFont val="Calibri"/>
      </rPr>
      <t xml:space="preserve">
</t>
    </r>
    <r>
      <rPr>
        <sz val="11"/>
        <color rgb="FF000000"/>
        <rFont val="Calibri"/>
      </rPr>
      <t>On the Google Android 12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Apps &gt;&gt; Special app access.</t>
    </r>
    <r>
      <rPr>
        <sz val="11"/>
        <color rgb="FF000000"/>
        <rFont val="Calibri"/>
      </rPr>
      <t xml:space="preserve">
</t>
    </r>
    <r>
      <rPr>
        <sz val="11"/>
        <color rgb="FF000000"/>
        <rFont val="Calibri"/>
      </rPr>
      <t>2. Open Install unknown apps.</t>
    </r>
    <r>
      <rPr>
        <sz val="11"/>
        <color rgb="FF000000"/>
        <rFont val="Calibri"/>
      </rPr>
      <t xml:space="preserve">
</t>
    </r>
    <r>
      <rPr>
        <sz val="11"/>
        <color rgb="FF000000"/>
        <rFont val="Calibri"/>
      </rPr>
      <t>3. Ensure the list of apps is blank or if an app is on the list, "Disabled by admin" is listed under the app name.</t>
    </r>
    <r>
      <rPr>
        <sz val="11"/>
        <color rgb="FF000000"/>
        <rFont val="Calibri"/>
      </rPr>
      <t xml:space="preserve">
</t>
    </r>
    <r>
      <rPr>
        <sz val="11"/>
        <color rgb="FF000000"/>
        <rFont val="Calibri"/>
      </rPr>
      <t>If the EMM console device policy is not set to allow connections to Only approved application repositories or on the managed Google Android 12 device, the device policy is not set to allow connections to Only approved application repositories, this is a finding.</t>
    </r>
  </si>
  <si>
    <t>V-250392</t>
  </si>
  <si>
    <r>
      <rPr>
        <sz val="11"/>
        <rFont val="Calibri"/>
      </rPr>
      <t>Google Android 12 must be configured to enforce an application installation policy by specifying an application allowlist that restricts applications by the following characteristics: [selection: list of digital signatures, cryptographic hash values, names, application version].</t>
    </r>
  </si>
  <si>
    <r>
      <rPr>
        <sz val="11"/>
        <color rgb="FF000000"/>
        <rFont val="Calibri"/>
      </rPr>
      <t>Configure the Google Android 12 device to use an application allowlist.</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Select apps to be available (only approved apps).</t>
    </r>
    <r>
      <rPr>
        <sz val="11"/>
        <color rgb="FF000000"/>
        <rFont val="Calibri"/>
      </rPr>
      <t xml:space="preserve">
</t>
    </r>
    <r>
      <rPr>
        <sz val="11"/>
        <color rgb="FF000000"/>
        <rFont val="Calibri"/>
      </rPr>
      <t>3. Push updated policy to the device.</t>
    </r>
    <r>
      <rPr>
        <sz val="11"/>
        <color rgb="FF000000"/>
        <rFont val="Calibri"/>
      </rPr>
      <t xml:space="preserve">
</t>
    </r>
    <r>
      <rPr>
        <sz val="11"/>
        <color rgb="FF000000"/>
        <rFont val="Calibri"/>
      </rPr>
      <t>Note: Managed Google Play is an allowed App Store.</t>
    </r>
  </si>
  <si>
    <r>
      <rPr>
        <sz val="11"/>
        <color rgb="FF000000"/>
        <rFont val="Calibri"/>
      </rPr>
      <t xml:space="preserve">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 </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The application allowlist, in addition to controlling the installation of applications on the MD, must control user access/execution of all core applications (included in the OS by the OS vendor) and preinstalled applications (provided by the MD vendor and wireless carrier), or the MD must provide an alternate method of restricting user access/execution to core and preinstalled applications.</t>
    </r>
    <r>
      <rPr>
        <sz val="11"/>
        <color rgb="FF000000"/>
        <rFont val="Calibri"/>
      </rPr>
      <t xml:space="preserve">
</t>
    </r>
    <r>
      <rPr>
        <sz val="11"/>
        <color rgb="FF000000"/>
        <rFont val="Calibri"/>
      </rPr>
      <t>SFR ID: FMT_SMF_EXT.1.1 #8b</t>
    </r>
  </si>
  <si>
    <r>
      <rPr>
        <sz val="11"/>
        <color rgb="FF000000"/>
        <rFont val="Calibri"/>
      </rPr>
      <t>Review managed Google Android 12 device configuration settings to determine if the mobile device has an application allowlist configured. Verify all applications listed on the allowlist have been approved by the Approving Official (AO).</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Verify all selected apps are AO approved.</t>
    </r>
    <r>
      <rPr>
        <sz val="11"/>
        <color rgb="FF000000"/>
        <rFont val="Calibri"/>
      </rPr>
      <t xml:space="preserve">
</t>
    </r>
    <r>
      <rPr>
        <sz val="11"/>
        <color rgb="FF000000"/>
        <rFont val="Calibri"/>
      </rPr>
      <t>On the managed Google Android 12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the managed Google Play Store.</t>
    </r>
    <r>
      <rPr>
        <sz val="11"/>
        <color rgb="FF000000"/>
        <rFont val="Calibri"/>
      </rPr>
      <t xml:space="preserve">
</t>
    </r>
    <r>
      <rPr>
        <sz val="11"/>
        <color rgb="FF000000"/>
        <rFont val="Calibri"/>
      </rPr>
      <t>2. Verify that only the approved apps are visible.</t>
    </r>
    <r>
      <rPr>
        <sz val="11"/>
        <color rgb="FF000000"/>
        <rFont val="Calibri"/>
      </rPr>
      <t xml:space="preserve">
</t>
    </r>
    <r>
      <rPr>
        <sz val="11"/>
        <color rgb="FF000000"/>
        <rFont val="Calibri"/>
      </rPr>
      <t>Note: Managed Google Play is an allowed App Store.</t>
    </r>
    <r>
      <rPr>
        <sz val="11"/>
        <color rgb="FF000000"/>
        <rFont val="Calibri"/>
      </rPr>
      <t xml:space="preserve">
</t>
    </r>
    <r>
      <rPr>
        <sz val="11"/>
        <color rgb="FF000000"/>
        <rFont val="Calibri"/>
      </rPr>
      <t>If the EMM console list of selected managed Google Play apps includes non-approved apps, this is a finding.</t>
    </r>
    <r>
      <rPr>
        <sz val="11"/>
        <color rgb="FF000000"/>
        <rFont val="Calibri"/>
      </rPr>
      <t xml:space="preserve">
</t>
    </r>
    <r>
      <rPr>
        <sz val="11"/>
        <color rgb="FF000000"/>
        <rFont val="Calibri"/>
      </rPr>
      <t>Note: The application allowlist will include approved core applications (included in the OS by the OS vendor) and pre-installed applications (provided by the MD vendor and wireless carrier), or the MD must provide an alternate method of restricting user access/execution to core and pre-installed applications. For Google Android, there are no pre-installed applications.</t>
    </r>
  </si>
  <si>
    <t>V-250393</t>
  </si>
  <si>
    <r>
      <rPr>
        <sz val="11"/>
        <rFont val="Calibri"/>
      </rPr>
      <t>Google Android 12 allowlist must be configured to not include applications with the following characteristics: 1. Back up mobile device (MD) data to non-DoD cloud servers (including user and application access to cloud backup services);2. Transmit MD diagnostic data to non-DoD servers;3. Voice assistant application if available when MD is locked;4. Voice dialing application if available when MD is locked;5. Allows synchronization of data or applications between devices associated with user; and6. Allows unencrypted (or encrypted but not FIPS 140-2 validated) data sharing with other MDs or printers.</t>
    </r>
  </si>
  <si>
    <r>
      <rPr>
        <sz val="11"/>
        <color rgb="FF000000"/>
        <rFont val="Calibri"/>
      </rPr>
      <t>Configure the Google Android 12 device application allowlist to exclude applications with the following characteristics:</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140-2 validated) data sharing with other MDs, display screens (screen mirroring), or printers.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Before selecting an app, review the app details and privacy policy to ensure the app does not include prohibited characteristics.</t>
    </r>
  </si>
  <si>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FMT_SMF_EXT.1.1 #8b</t>
    </r>
  </si>
  <si>
    <r>
      <rPr>
        <sz val="11"/>
        <color rgb="FF000000"/>
        <rFont val="Calibri"/>
      </rPr>
      <t>Review managed Google Android 12 device configuration settings to determine if the mobile device has an application allowlist configured and that the application allowlist does not include applications with the following characteristics:</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140-2 validated) data sharing with other MDs, display screens (screen mirroring), or printers.</t>
    </r>
    <r>
      <rPr>
        <sz val="11"/>
        <color rgb="FF000000"/>
        <rFont val="Calibri"/>
      </rPr>
      <t xml:space="preserve">
</t>
    </r>
    <r>
      <rPr>
        <sz val="11"/>
        <color rgb="FF000000"/>
        <rFont val="Calibri"/>
      </rPr>
      <t>This validation procedure is performed only on the EMM Administration Console.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Review the list of selected Managed Google Play apps.</t>
    </r>
    <r>
      <rPr>
        <sz val="11"/>
        <color rgb="FF000000"/>
        <rFont val="Calibri"/>
      </rPr>
      <t xml:space="preserve">
</t>
    </r>
    <r>
      <rPr>
        <sz val="11"/>
        <color rgb="FF000000"/>
        <rFont val="Calibri"/>
      </rPr>
      <t>2. Review the details and privacy policy of each selected app to ensure the app does not include prohibited characteristics.</t>
    </r>
    <r>
      <rPr>
        <sz val="11"/>
        <color rgb="FF000000"/>
        <rFont val="Calibri"/>
      </rPr>
      <t xml:space="preserve">
</t>
    </r>
    <r>
      <rPr>
        <sz val="11"/>
        <color rgb="FF000000"/>
        <rFont val="Calibri"/>
      </rPr>
      <t>If the EMM console device policy includes applications with unauthorized characteristics, this is a finding.</t>
    </r>
  </si>
  <si>
    <t>V-250394</t>
  </si>
  <si>
    <r>
      <rPr>
        <sz val="11"/>
        <rFont val="Calibri"/>
      </rPr>
      <t>Google Android 12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</si>
  <si>
    <r>
      <rPr>
        <sz val="11"/>
        <color rgb="FF000000"/>
        <rFont val="Calibri"/>
      </rPr>
      <t>Configure the Google Android 12 device to not display (work profile) notifications when the device is locked.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Toggle "Disable unredacted notifications".</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"Work Profile".</t>
    </r>
    <r>
      <rPr>
        <sz val="11"/>
        <color rgb="FF000000"/>
        <rFont val="Calibri"/>
      </rPr>
      <t xml:space="preserve">
</t>
    </r>
    <r>
      <rPr>
        <sz val="11"/>
        <color rgb="FF000000"/>
        <rFont val="Calibri"/>
      </rPr>
      <t>4. Toggle "Disable unredacted notifications".</t>
    </r>
  </si>
  <si>
    <r>
      <rPr>
        <sz val="11"/>
        <color rgb="FF000000"/>
        <rFont val="Calibri"/>
      </rPr>
      <t>Many mobile devices display notifications on the lock screen so that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mobile operating system (MOS) to not send notifications to the lock screen mitigates this risk.</t>
    </r>
    <r>
      <rPr>
        <sz val="11"/>
        <color rgb="FF000000"/>
        <rFont val="Calibri"/>
      </rPr>
      <t xml:space="preserve">
</t>
    </r>
    <r>
      <rPr>
        <sz val="11"/>
        <color rgb="FF000000"/>
        <rFont val="Calibri"/>
      </rPr>
      <t>SFR ID: FMT_SMF_EXT.1.1 #18</t>
    </r>
  </si>
  <si>
    <r>
      <rPr>
        <sz val="11"/>
        <color rgb="FF000000"/>
        <rFont val="Calibri"/>
      </rPr>
      <t xml:space="preserve">Review managed Google Android 12 device settings to determine if the Google Android 12 device displays (work profile) notifications on the lock screen. Notifications of incoming phone calls are acceptable even when the device is locked. </t>
    </r>
    <r>
      <rPr>
        <sz val="11"/>
        <color rgb="FF000000"/>
        <rFont val="Calibri"/>
      </rPr>
      <t xml:space="preserve">
</t>
    </r>
    <r>
      <rPr>
        <sz val="11"/>
        <color rgb="FF000000"/>
        <rFont val="Calibri"/>
      </rPr>
      <t xml:space="preserve">This validation procedure is performed on both the EMM Administration Console and the managed Google Android 12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Verify that "Disable unredacted notifications"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Select "Work Profile".</t>
    </r>
    <r>
      <rPr>
        <sz val="11"/>
        <color rgb="FF000000"/>
        <rFont val="Calibri"/>
      </rPr>
      <t xml:space="preserve">
</t>
    </r>
    <r>
      <rPr>
        <sz val="11"/>
        <color rgb="FF000000"/>
        <rFont val="Calibri"/>
      </rPr>
      <t>4. Verify that "Disable unredacted notifications" is toggled to ON.</t>
    </r>
    <r>
      <rPr>
        <sz val="11"/>
        <color rgb="FF000000"/>
        <rFont val="Calibri"/>
      </rPr>
      <t xml:space="preserve">
</t>
    </r>
    <r>
      <rPr>
        <sz val="11"/>
        <color rgb="FF000000"/>
        <rFont val="Calibri"/>
      </rPr>
      <t>___________________________</t>
    </r>
    <r>
      <rPr>
        <sz val="11"/>
        <color rgb="FF000000"/>
        <rFont val="Calibri"/>
      </rPr>
      <t xml:space="preserve">
</t>
    </r>
    <r>
      <rPr>
        <sz val="11"/>
        <color rgb="FF000000"/>
        <rFont val="Calibri"/>
      </rPr>
      <t>On the managed Google Android 12 device:</t>
    </r>
    <r>
      <rPr>
        <sz val="11"/>
        <color rgb="FF000000"/>
        <rFont val="Calibri"/>
      </rPr>
      <t xml:space="preserve">
</t>
    </r>
    <r>
      <rPr>
        <sz val="11"/>
        <color rgb="FF000000"/>
        <rFont val="Calibri"/>
      </rPr>
      <t>COBO:</t>
    </r>
    <r>
      <rPr>
        <sz val="11"/>
        <color rgb="FF000000"/>
        <rFont val="Calibri"/>
      </rPr>
      <t xml:space="preserve">
</t>
    </r>
    <r>
      <rPr>
        <sz val="11"/>
        <color rgb="FF000000"/>
        <rFont val="Calibri"/>
      </rPr>
      <t>1. Go to Settings &gt;&gt; Display &gt;&gt; Lock screen.</t>
    </r>
    <r>
      <rPr>
        <sz val="11"/>
        <color rgb="FF000000"/>
        <rFont val="Calibri"/>
      </rPr>
      <t xml:space="preserve">
</t>
    </r>
    <r>
      <rPr>
        <sz val="11"/>
        <color rgb="FF000000"/>
        <rFont val="Calibri"/>
      </rPr>
      <t>2. Tap on "Privacy".</t>
    </r>
    <r>
      <rPr>
        <sz val="11"/>
        <color rgb="FF000000"/>
        <rFont val="Calibri"/>
      </rPr>
      <t xml:space="preserve">
</t>
    </r>
    <r>
      <rPr>
        <sz val="11"/>
        <color rgb="FF000000"/>
        <rFont val="Calibri"/>
      </rPr>
      <t>3. Verify that "Show sensitive content only when unlocked" is selected.</t>
    </r>
    <r>
      <rPr>
        <sz val="11"/>
        <color rgb="FF000000"/>
        <rFont val="Calibri"/>
      </rPr>
      <t xml:space="preserve">
</t>
    </r>
    <r>
      <rPr>
        <sz val="11"/>
        <color rgb="FF000000"/>
        <rFont val="Calibri"/>
      </rPr>
      <t>COPE:</t>
    </r>
    <r>
      <rPr>
        <sz val="11"/>
        <color rgb="FF000000"/>
        <rFont val="Calibri"/>
      </rPr>
      <t xml:space="preserve">
</t>
    </r>
    <r>
      <rPr>
        <sz val="11"/>
        <color rgb="FF000000"/>
        <rFont val="Calibri"/>
      </rPr>
      <t>1. Go to Settings &gt;&gt; Display &gt;&gt; Lock screen.</t>
    </r>
    <r>
      <rPr>
        <sz val="11"/>
        <color rgb="FF000000"/>
        <rFont val="Calibri"/>
      </rPr>
      <t xml:space="preserve">
</t>
    </r>
    <r>
      <rPr>
        <sz val="11"/>
        <color rgb="FF000000"/>
        <rFont val="Calibri"/>
      </rPr>
      <t>2. Tap on "When work profile is locked".</t>
    </r>
    <r>
      <rPr>
        <sz val="11"/>
        <color rgb="FF000000"/>
        <rFont val="Calibri"/>
      </rPr>
      <t xml:space="preserve">
</t>
    </r>
    <r>
      <rPr>
        <sz val="11"/>
        <color rgb="FF000000"/>
        <rFont val="Calibri"/>
      </rPr>
      <t>3. Verify that "Hide sensitive work content" is selected.</t>
    </r>
    <r>
      <rPr>
        <sz val="11"/>
        <color rgb="FF000000"/>
        <rFont val="Calibri"/>
      </rPr>
      <t xml:space="preserve">
</t>
    </r>
    <r>
      <rPr>
        <sz val="11"/>
        <color rgb="FF000000"/>
        <rFont val="Calibri"/>
      </rPr>
      <t>If the EMM console device policy allows work notifications on the lock screen, or the managed Google Android 12 device allows work notifications on the lock screen, this is a finding.</t>
    </r>
  </si>
  <si>
    <t>V-250395</t>
  </si>
  <si>
    <r>
      <rPr>
        <sz val="11"/>
        <rFont val="Calibri"/>
      </rPr>
      <t>Google Android 12 must be configured to disable trust agents. Note: This requirement is not applicable (NA) for specific biometric authentication factors included in the product</t>
    </r>
    <r>
      <rPr>
        <sz val="11"/>
        <color rgb="FF000000"/>
        <rFont val="Calibri"/>
      </rPr>
      <t>'</t>
    </r>
    <r>
      <rPr>
        <sz val="11"/>
        <color rgb="FF000000"/>
        <rFont val="Calibri"/>
      </rPr>
      <t>s Common Criteria evaluation.</t>
    </r>
  </si>
  <si>
    <r>
      <rPr>
        <sz val="11"/>
        <color rgb="FF000000"/>
        <rFont val="Calibri"/>
      </rPr>
      <t xml:space="preserve">Configure the Google Android 12 device to disable trust agents.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Toggle "Disable trust agents"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Toggle "Disable trust agents" to ON.</t>
    </r>
    <r>
      <rPr>
        <sz val="11"/>
        <color rgb="FF000000"/>
        <rFont val="Calibri"/>
      </rPr>
      <t xml:space="preserve">
</t>
    </r>
    <r>
      <rPr>
        <sz val="11"/>
        <color rgb="FF000000"/>
        <rFont val="Calibri"/>
      </rPr>
      <t>4. Select "Work Profile".</t>
    </r>
    <r>
      <rPr>
        <sz val="11"/>
        <color rgb="FF000000"/>
        <rFont val="Calibri"/>
      </rPr>
      <t xml:space="preserve">
</t>
    </r>
    <r>
      <rPr>
        <sz val="11"/>
        <color rgb="FF000000"/>
        <rFont val="Calibri"/>
      </rPr>
      <t>5. Toggle "Disable trust agents" to ON.</t>
    </r>
  </si>
  <si>
    <r>
      <rPr>
        <sz val="11"/>
        <color rgb="FF000000"/>
        <rFont val="Calibri"/>
      </rPr>
      <t>Trust agents allow a user to unlock a mobile device without entering a passcode when the mobile device is, for example, connected to a user-selected Bluetooth device or in a user-selected location. This technology would allow unauthorized users to have access to DoD sensitive data if compromised. By not permitting the use of non-password authentication mechanisms, users are forced to use passcodes that meet DoD passcode requirements.</t>
    </r>
    <r>
      <rPr>
        <sz val="11"/>
        <color rgb="FF000000"/>
        <rFont val="Calibri"/>
      </rPr>
      <t xml:space="preserve">
</t>
    </r>
    <r>
      <rPr>
        <sz val="11"/>
        <color rgb="FF000000"/>
        <rFont val="Calibri"/>
      </rPr>
      <t>SFR ID: FMT_SMF_EXT.1.1 #22, FIA_UAU.5.1</t>
    </r>
  </si>
  <si>
    <r>
      <rPr>
        <sz val="11"/>
        <color rgb="FF000000"/>
        <rFont val="Calibri"/>
      </rPr>
      <t xml:space="preserve">Review device configuration settings to confirm that trust agents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managed Google Android 12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Verify that "Disable trust agents"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"Disable trust agents" is toggled to ON.</t>
    </r>
    <r>
      <rPr>
        <sz val="11"/>
        <color rgb="FF000000"/>
        <rFont val="Calibri"/>
      </rPr>
      <t xml:space="preserve">
</t>
    </r>
    <r>
      <rPr>
        <sz val="11"/>
        <color rgb="FF000000"/>
        <rFont val="Calibri"/>
      </rPr>
      <t>4. Select "Work Profile".</t>
    </r>
    <r>
      <rPr>
        <sz val="11"/>
        <color rgb="FF000000"/>
        <rFont val="Calibri"/>
      </rPr>
      <t xml:space="preserve">
</t>
    </r>
    <r>
      <rPr>
        <sz val="11"/>
        <color rgb="FF000000"/>
        <rFont val="Calibri"/>
      </rPr>
      <t>5. Verify that "Disable trust agents" is toggled to ON.</t>
    </r>
    <r>
      <rPr>
        <sz val="11"/>
        <color rgb="FF000000"/>
        <rFont val="Calibri"/>
      </rPr>
      <t xml:space="preserve">
</t>
    </r>
    <r>
      <rPr>
        <sz val="11"/>
        <color rgb="FF000000"/>
        <rFont val="Calibri"/>
      </rPr>
      <t>____________________________</t>
    </r>
    <r>
      <rPr>
        <sz val="11"/>
        <color rgb="FF000000"/>
        <rFont val="Calibri"/>
      </rPr>
      <t xml:space="preserve">
</t>
    </r>
    <r>
      <rPr>
        <sz val="11"/>
        <color rgb="FF000000"/>
        <rFont val="Calibri"/>
      </rPr>
      <t xml:space="preserve">On the managed Google Android 12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 xml:space="preserve">2. Tap "Security". </t>
    </r>
    <r>
      <rPr>
        <sz val="11"/>
        <color rgb="FF000000"/>
        <rFont val="Calibri"/>
      </rPr>
      <t xml:space="preserve">
</t>
    </r>
    <r>
      <rPr>
        <sz val="11"/>
        <color rgb="FF000000"/>
        <rFont val="Calibri"/>
      </rPr>
      <t xml:space="preserve">3. Tap "Advanced". </t>
    </r>
    <r>
      <rPr>
        <sz val="11"/>
        <color rgb="FF000000"/>
        <rFont val="Calibri"/>
      </rPr>
      <t xml:space="preserve">
</t>
    </r>
    <r>
      <rPr>
        <sz val="11"/>
        <color rgb="FF000000"/>
        <rFont val="Calibri"/>
      </rPr>
      <t xml:space="preserve">4. Tap "Trust agents". </t>
    </r>
    <r>
      <rPr>
        <sz val="11"/>
        <color rgb="FF000000"/>
        <rFont val="Calibri"/>
      </rPr>
      <t xml:space="preserve">
</t>
    </r>
    <r>
      <rPr>
        <sz val="11"/>
        <color rgb="FF000000"/>
        <rFont val="Calibri"/>
      </rPr>
      <t>5. Verify that all listed trust agents are disabled and cannot be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"disable trust agents" is not selected, or on the managed Google Android 12 device a trust agent can be enabled, this is a finding.</t>
    </r>
  </si>
  <si>
    <t>V-250396</t>
  </si>
  <si>
    <r>
      <rPr>
        <sz val="11"/>
        <rFont val="Calibri"/>
      </rPr>
      <t>Google Android 12 must be configured to disable developer modes.</t>
    </r>
  </si>
  <si>
    <r>
      <rPr>
        <sz val="11"/>
        <color rgb="FF000000"/>
        <rFont val="Calibri"/>
      </rPr>
      <t>Configure the Google Android 12 device to disable developer modes.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debugging features"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debugging features" to ON.</t>
    </r>
    <r>
      <rPr>
        <sz val="11"/>
        <color rgb="FF000000"/>
        <rFont val="Calibri"/>
      </rPr>
      <t xml:space="preserve">
</t>
    </r>
    <r>
      <rPr>
        <sz val="11"/>
        <color rgb="FF000000"/>
        <rFont val="Calibri"/>
      </rPr>
      <t>3. Open "Set user restrictions on parent".</t>
    </r>
    <r>
      <rPr>
        <sz val="11"/>
        <color rgb="FF000000"/>
        <rFont val="Calibri"/>
      </rPr>
      <t xml:space="preserve">
</t>
    </r>
    <r>
      <rPr>
        <sz val="11"/>
        <color rgb="FF000000"/>
        <rFont val="Calibri"/>
      </rPr>
      <t>4. Toggle "Disallow debugging features" to ON.</t>
    </r>
  </si>
  <si>
    <r>
      <rPr>
        <sz val="11"/>
        <color rgb="FF000000"/>
        <rFont val="Calibri"/>
      </rPr>
      <t>Developer modes expose features of the mobile operating system (MOS) that are not available during standard operation. An adversary may leverage a vulnerability inherent in a developer mode to compromise the confidentiality, integrity, and availability of DoD sensitive information. Disabling developer modes mitigates this risk.</t>
    </r>
    <r>
      <rPr>
        <sz val="11"/>
        <color rgb="FF000000"/>
        <rFont val="Calibri"/>
      </rPr>
      <t xml:space="preserve">
</t>
    </r>
    <r>
      <rPr>
        <sz val="11"/>
        <color rgb="FF000000"/>
        <rFont val="Calibri"/>
      </rPr>
      <t>SFR ID: FMT_SMF_EXT.1.1 #26</t>
    </r>
  </si>
  <si>
    <r>
      <rPr>
        <sz val="11"/>
        <color rgb="FF000000"/>
        <rFont val="Calibri"/>
      </rPr>
      <t>Review managed Google Android 12 device configuration settings to determine whether a developer mode is enabled.</t>
    </r>
    <r>
      <rPr>
        <sz val="11"/>
        <color rgb="FF000000"/>
        <rFont val="Calibri"/>
      </rPr>
      <t xml:space="preserve">
</t>
    </r>
    <r>
      <rPr>
        <sz val="11"/>
        <color rgb="FF000000"/>
        <rFont val="Calibri"/>
      </rPr>
      <t xml:space="preserve">This validation procedure is performed on both the EMM Administration Console and the managed Google Android 12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debugging features"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debugging features" is toggled to ON.</t>
    </r>
    <r>
      <rPr>
        <sz val="11"/>
        <color rgb="FF000000"/>
        <rFont val="Calibri"/>
      </rPr>
      <t xml:space="preserve">
</t>
    </r>
    <r>
      <rPr>
        <sz val="11"/>
        <color rgb="FF000000"/>
        <rFont val="Calibri"/>
      </rPr>
      <t>3. Open "Set user restrictions on parent".</t>
    </r>
    <r>
      <rPr>
        <sz val="11"/>
        <color rgb="FF000000"/>
        <rFont val="Calibri"/>
      </rPr>
      <t xml:space="preserve">
</t>
    </r>
    <r>
      <rPr>
        <sz val="11"/>
        <color rgb="FF000000"/>
        <rFont val="Calibri"/>
      </rPr>
      <t>4. Verify that "Disallow debugging features" is toggled to ON.</t>
    </r>
    <r>
      <rPr>
        <sz val="11"/>
        <color rgb="FF000000"/>
        <rFont val="Calibri"/>
      </rPr>
      <t xml:space="preserve">
</t>
    </r>
    <r>
      <rPr>
        <sz val="11"/>
        <color rgb="FF000000"/>
        <rFont val="Calibri"/>
      </rPr>
      <t>____________________________</t>
    </r>
    <r>
      <rPr>
        <sz val="11"/>
        <color rgb="FF000000"/>
        <rFont val="Calibri"/>
      </rPr>
      <t xml:space="preserve">
</t>
    </r>
    <r>
      <rPr>
        <sz val="11"/>
        <color rgb="FF000000"/>
        <rFont val="Calibri"/>
      </rPr>
      <t>On the managed Google Android 12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Settings &gt;&gt; System.</t>
    </r>
    <r>
      <rPr>
        <sz val="11"/>
        <color rgb="FF000000"/>
        <rFont val="Calibri"/>
      </rPr>
      <t xml:space="preserve">
</t>
    </r>
    <r>
      <rPr>
        <sz val="11"/>
        <color rgb="FF000000"/>
        <rFont val="Calibri"/>
      </rPr>
      <t>2. Ensure "Developer Options" is not listed.</t>
    </r>
    <r>
      <rPr>
        <sz val="11"/>
        <color rgb="FF000000"/>
        <rFont val="Calibri"/>
      </rPr>
      <t xml:space="preserve">
</t>
    </r>
    <r>
      <rPr>
        <sz val="11"/>
        <color rgb="FF000000"/>
        <rFont val="Calibri"/>
      </rPr>
      <t>3. Go to Settings &gt;&gt; About Phone.</t>
    </r>
    <r>
      <rPr>
        <sz val="11"/>
        <color rgb="FF000000"/>
        <rFont val="Calibri"/>
      </rPr>
      <t xml:space="preserve">
</t>
    </r>
    <r>
      <rPr>
        <sz val="11"/>
        <color rgb="FF000000"/>
        <rFont val="Calibri"/>
      </rPr>
      <t>4. Tap on the Build Number to try to enable Developer Options and validate that action is blocked.</t>
    </r>
    <r>
      <rPr>
        <sz val="11"/>
        <color rgb="FF000000"/>
        <rFont val="Calibri"/>
      </rPr>
      <t xml:space="preserve">
</t>
    </r>
    <r>
      <rPr>
        <sz val="11"/>
        <color rgb="FF000000"/>
        <rFont val="Calibri"/>
      </rPr>
      <t>If the EMM console device policy is not set to disable developer mode or on the managed Google Android 12 device, the device policy is not set to disable developer mode, this is a finding.</t>
    </r>
  </si>
  <si>
    <t>V-250397</t>
  </si>
  <si>
    <r>
      <rPr>
        <sz val="11"/>
        <rFont val="Calibri"/>
      </rPr>
      <t>Google Android 12 must be configured to display the DoD advisory warning message at startup or each time the user unlocks the device.</t>
    </r>
  </si>
  <si>
    <t>CAT III (Low)</t>
  </si>
  <si>
    <r>
      <rPr>
        <sz val="11"/>
        <color rgb="FF000000"/>
        <rFont val="Calibri"/>
      </rPr>
      <t>Configure the DoD warning banner by either of the following methods (required text is found in the Vulnerability Discussion):</t>
    </r>
    <r>
      <rPr>
        <sz val="11"/>
        <color rgb="FF000000"/>
        <rFont val="Calibri"/>
      </rPr>
      <t xml:space="preserve">
</t>
    </r>
    <r>
      <rPr>
        <sz val="11"/>
        <color rgb="FF000000"/>
        <rFont val="Calibri"/>
      </rPr>
      <t>1. By placing the DoD warning banner text in the user agreement signed by each Google Android 12 device user (preferred method)</t>
    </r>
    <r>
      <rPr>
        <sz val="11"/>
        <color rgb="FF000000"/>
        <rFont val="Calibri"/>
      </rPr>
      <t xml:space="preserve">
</t>
    </r>
    <r>
      <rPr>
        <sz val="11"/>
        <color rgb="FF000000"/>
        <rFont val="Calibri"/>
      </rPr>
      <t>2. By configuring the warning banner text on the EMM console and installing the banner on each Google Android 12 mobile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"Lock screen message".</t>
    </r>
    <r>
      <rPr>
        <sz val="11"/>
        <color rgb="FF000000"/>
        <rFont val="Calibri"/>
      </rPr>
      <t xml:space="preserve">
</t>
    </r>
    <r>
      <rPr>
        <sz val="11"/>
        <color rgb="FF000000"/>
        <rFont val="Calibri"/>
      </rPr>
      <t>3. Enter in message.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Select "Lock screen message".</t>
    </r>
    <r>
      <rPr>
        <sz val="11"/>
        <color rgb="FF000000"/>
        <rFont val="Calibri"/>
      </rPr>
      <t xml:space="preserve">
</t>
    </r>
    <r>
      <rPr>
        <sz val="11"/>
        <color rgb="FF000000"/>
        <rFont val="Calibri"/>
      </rPr>
      <t>4. Enter in message.</t>
    </r>
  </si>
  <si>
    <r>
      <rPr>
        <sz val="11"/>
        <color rgb="FF000000"/>
        <rFont val="Calibri"/>
      </rPr>
      <t>Before granting access to the system, the mobile operating system is required to display the DoD-approved system use notification message or banner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Knowledge Service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For devices with severe character limitations, the banner text is:</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</si>
  <si>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r>
      <rPr>
        <sz val="11"/>
        <color rgb="FF000000"/>
        <rFont val="Calibri"/>
      </rPr>
      <t>The DoD warning banner can be displayed by either of the following methods (required text is found in the Vulnerability Discussion):</t>
    </r>
    <r>
      <rPr>
        <sz val="11"/>
        <color rgb="FF000000"/>
        <rFont val="Calibri"/>
      </rPr>
      <t xml:space="preserve">
</t>
    </r>
    <r>
      <rPr>
        <sz val="11"/>
        <color rgb="FF000000"/>
        <rFont val="Calibri"/>
      </rPr>
      <t>1. By placing the DoD warning banner text in the user agreement signed by each managed Android 12 device user (preferred method)</t>
    </r>
    <r>
      <rPr>
        <sz val="11"/>
        <color rgb="FF000000"/>
        <rFont val="Calibri"/>
      </rPr>
      <t xml:space="preserve">
</t>
    </r>
    <r>
      <rPr>
        <sz val="11"/>
        <color rgb="FF000000"/>
        <rFont val="Calibri"/>
      </rPr>
      <t>2. By configuring the warning banner text on the EMM console and installing the banner on each managed Android 12 mobile device</t>
    </r>
    <r>
      <rPr>
        <sz val="11"/>
        <color rgb="FF000000"/>
        <rFont val="Calibri"/>
      </rPr>
      <t xml:space="preserve">
</t>
    </r>
    <r>
      <rPr>
        <sz val="11"/>
        <color rgb="FF000000"/>
        <rFont val="Calibri"/>
      </rPr>
      <t>Determine which method is used at the Google Android 12 device site and follow the appropriate validation procedure below.</t>
    </r>
    <r>
      <rPr>
        <sz val="11"/>
        <color rgb="FF000000"/>
        <rFont val="Calibri"/>
      </rPr>
      <t xml:space="preserve">
</t>
    </r>
    <r>
      <rPr>
        <sz val="11"/>
        <color rgb="FF000000"/>
        <rFont val="Calibri"/>
      </rPr>
      <t>Validation Procedure for Method #1:</t>
    </r>
    <r>
      <rPr>
        <sz val="11"/>
        <color rgb="FF000000"/>
        <rFont val="Calibri"/>
      </rPr>
      <t xml:space="preserve">
</t>
    </r>
    <r>
      <rPr>
        <sz val="11"/>
        <color rgb="FF000000"/>
        <rFont val="Calibri"/>
      </rPr>
      <t>Review the signed user agreements for several Google Android 12 device users and verify the agreement includes the required DoD warning banner text.</t>
    </r>
    <r>
      <rPr>
        <sz val="11"/>
        <color rgb="FF000000"/>
        <rFont val="Calibri"/>
      </rPr>
      <t xml:space="preserve">
</t>
    </r>
    <r>
      <rPr>
        <sz val="11"/>
        <color rgb="FF000000"/>
        <rFont val="Calibri"/>
      </rPr>
      <t>Validation Procedure for Method #2:</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"Lock screen message".</t>
    </r>
    <r>
      <rPr>
        <sz val="11"/>
        <color rgb="FF000000"/>
        <rFont val="Calibri"/>
      </rPr>
      <t xml:space="preserve">
</t>
    </r>
    <r>
      <rPr>
        <sz val="11"/>
        <color rgb="FF000000"/>
        <rFont val="Calibri"/>
      </rPr>
      <t>3. Verify the message.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Select "Lock screen message".</t>
    </r>
    <r>
      <rPr>
        <sz val="11"/>
        <color rgb="FF000000"/>
        <rFont val="Calibri"/>
      </rPr>
      <t xml:space="preserve">
</t>
    </r>
    <r>
      <rPr>
        <sz val="11"/>
        <color rgb="FF000000"/>
        <rFont val="Calibri"/>
      </rPr>
      <t>4. Verify the message.</t>
    </r>
    <r>
      <rPr>
        <sz val="11"/>
        <color rgb="FF000000"/>
        <rFont val="Calibri"/>
      </rPr>
      <t xml:space="preserve">
</t>
    </r>
    <r>
      <rPr>
        <sz val="11"/>
        <color rgb="FF000000"/>
        <rFont val="Calibri"/>
      </rPr>
      <t>If, for Method #1, the required warning banner text is not on all signed user agreements reviewed, or for Method #2, the EMM console device policy is not set to display a warning banner with the appropriate designated wording or on the managed Google Android 12 device, the device policy is not set to display a warning banner with the appropriate designated wording, this is a finding.</t>
    </r>
  </si>
  <si>
    <t>V-250398</t>
  </si>
  <si>
    <r>
      <rPr>
        <sz val="11"/>
        <rFont val="Calibri"/>
      </rPr>
      <t>Google Android 12 must be configured to generate audit records for the following auditable events: detected integrity violations.</t>
    </r>
  </si>
  <si>
    <r>
      <rPr>
        <sz val="11"/>
        <color rgb="FF000000"/>
        <rFont val="Calibri"/>
      </rPr>
      <t>Configure the Google Android 12 device to generate audit records for the following auditable events: detected integrity violations.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Toggle "Enable security logging" to ON.</t>
    </r>
  </si>
  <si>
    <r>
      <rPr>
        <sz val="11"/>
        <color rgb="FF000000"/>
        <rFont val="Calibri"/>
      </rPr>
      <t>Audit logs enable monitoring of security-relevant events and subsequent forensics when breaches occur. They help identify attacks so that breaches can be prevented or limited in their scope. They facilitate analysis to improve performance and security. The Requirement Statement lists key events for which the system must generate an audit record.</t>
    </r>
    <r>
      <rPr>
        <sz val="11"/>
        <color rgb="FF000000"/>
        <rFont val="Calibri"/>
      </rPr>
      <t xml:space="preserve">
</t>
    </r>
    <r>
      <rPr>
        <sz val="11"/>
        <color rgb="FF000000"/>
        <rFont val="Calibri"/>
      </rPr>
      <t>Note: This requirement applies only to integrity violation detections that can be logged by the audit logging component.</t>
    </r>
    <r>
      <rPr>
        <sz val="11"/>
        <color rgb="FF000000"/>
        <rFont val="Calibri"/>
      </rPr>
      <t xml:space="preserve">
</t>
    </r>
    <r>
      <rPr>
        <sz val="11"/>
        <color rgb="FF000000"/>
        <rFont val="Calibri"/>
      </rPr>
      <t>SFR ID: FMT_SMF_EXT.1.1 #37</t>
    </r>
  </si>
  <si>
    <r>
      <rPr>
        <sz val="11"/>
        <color rgb="FF000000"/>
        <rFont val="Calibri"/>
      </rPr>
      <t>Review managed Google Android 12 device configuration settings to determine if the mobile device is configured to generate audit records for the following auditable events: detected integrity violations.</t>
    </r>
    <r>
      <rPr>
        <sz val="11"/>
        <color rgb="FF000000"/>
        <rFont val="Calibri"/>
      </rPr>
      <t xml:space="preserve">
</t>
    </r>
    <r>
      <rPr>
        <sz val="11"/>
        <color rgb="FF000000"/>
        <rFont val="Calibri"/>
      </rPr>
      <t xml:space="preserve">This validation procedure is performed only on the EMM Administration Console.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 section.</t>
    </r>
    <r>
      <rPr>
        <sz val="11"/>
        <color rgb="FF000000"/>
        <rFont val="Calibri"/>
      </rPr>
      <t xml:space="preserve">
</t>
    </r>
    <r>
      <rPr>
        <sz val="11"/>
        <color rgb="FF000000"/>
        <rFont val="Calibri"/>
      </rPr>
      <t>2. Verify that "Enable security logging" is toggled to ON.</t>
    </r>
    <r>
      <rPr>
        <sz val="11"/>
        <color rgb="FF000000"/>
        <rFont val="Calibri"/>
      </rPr>
      <t xml:space="preserve">
</t>
    </r>
    <r>
      <rPr>
        <sz val="11"/>
        <color rgb="FF000000"/>
        <rFont val="Calibri"/>
      </rPr>
      <t>If the EMM console device policy is not set to enable security logging, this is a finding.</t>
    </r>
  </si>
  <si>
    <t>V-250399</t>
  </si>
  <si>
    <r>
      <rPr>
        <sz val="11"/>
        <rFont val="Calibri"/>
      </rPr>
      <t>Google Android 12 must be configured to disable USB mass storage mode.</t>
    </r>
  </si>
  <si>
    <r>
      <rPr>
        <sz val="11"/>
        <color rgb="FF000000"/>
        <rFont val="Calibri"/>
      </rPr>
      <t>Configure the Google Android 12 device to disable USB mass storage mode.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Toggle "Disallow USB file transfer"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 on parent".</t>
    </r>
    <r>
      <rPr>
        <sz val="11"/>
        <color rgb="FF000000"/>
        <rFont val="Calibri"/>
      </rPr>
      <t xml:space="preserve">
</t>
    </r>
    <r>
      <rPr>
        <sz val="11"/>
        <color rgb="FF000000"/>
        <rFont val="Calibri"/>
      </rPr>
      <t>3. Toggle "Disallow USB file transfer" to ON.</t>
    </r>
  </si>
  <si>
    <r>
      <rPr>
        <sz val="11"/>
        <color rgb="FF000000"/>
        <rFont val="Calibri"/>
      </rPr>
      <t>USB mass storage mode enables the transfer of data and software from one device to another. This software can include malware. When USB mass storage is enabled on a mobile device, it becomes a potential vector for malware and unauthorized data exfiltration. Prohibiting USB mass storage mode mitigates this risk.</t>
    </r>
    <r>
      <rPr>
        <sz val="11"/>
        <color rgb="FF000000"/>
        <rFont val="Calibri"/>
      </rPr>
      <t xml:space="preserve">
</t>
    </r>
    <r>
      <rPr>
        <sz val="11"/>
        <color rgb="FF000000"/>
        <rFont val="Calibri"/>
      </rPr>
      <t>SFR ID: FMT_SMF_EXT.1.1 #39</t>
    </r>
  </si>
  <si>
    <r>
      <rPr>
        <sz val="11"/>
        <color rgb="FF000000"/>
        <rFont val="Calibri"/>
      </rPr>
      <t xml:space="preserve">Review managed Google Android 12 device configuration settings to determine if the mobile device has a USB mass storage mode and whether it has been disabled. </t>
    </r>
    <r>
      <rPr>
        <sz val="11"/>
        <color rgb="FF000000"/>
        <rFont val="Calibri"/>
      </rPr>
      <t xml:space="preserve">
</t>
    </r>
    <r>
      <rPr>
        <sz val="11"/>
        <color rgb="FF000000"/>
        <rFont val="Calibri"/>
      </rPr>
      <t xml:space="preserve">This validation procedure is performed on both the EMM Administration Console and the managed Google Android 12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Verify that "Disallow USB file transfer"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 on parent".</t>
    </r>
    <r>
      <rPr>
        <sz val="11"/>
        <color rgb="FF000000"/>
        <rFont val="Calibri"/>
      </rPr>
      <t xml:space="preserve">
</t>
    </r>
    <r>
      <rPr>
        <sz val="11"/>
        <color rgb="FF000000"/>
        <rFont val="Calibri"/>
      </rPr>
      <t>3. Verify that "Disallow USB file transfer" is toggled to ON.</t>
    </r>
    <r>
      <rPr>
        <sz val="11"/>
        <color rgb="FF000000"/>
        <rFont val="Calibri"/>
      </rPr>
      <t xml:space="preserve">
</t>
    </r>
    <r>
      <rPr>
        <sz val="11"/>
        <color rgb="FF000000"/>
        <rFont val="Calibri"/>
      </rPr>
      <t>______________________________</t>
    </r>
    <r>
      <rPr>
        <sz val="11"/>
        <color rgb="FF000000"/>
        <rFont val="Calibri"/>
      </rPr>
      <t xml:space="preserve">
</t>
    </r>
    <r>
      <rPr>
        <sz val="11"/>
        <color rgb="FF000000"/>
        <rFont val="Calibri"/>
      </rPr>
      <t>On the managed Google Android 12 device:</t>
    </r>
    <r>
      <rPr>
        <sz val="11"/>
        <color rgb="FF000000"/>
        <rFont val="Calibri"/>
      </rPr>
      <t xml:space="preserve">
</t>
    </r>
    <r>
      <rPr>
        <sz val="11"/>
        <color rgb="FF000000"/>
        <rFont val="Calibri"/>
      </rPr>
      <t>1. Plug a USB cable into the managed Google Android 12 device and connect to a non-DoD network-managed PC.</t>
    </r>
    <r>
      <rPr>
        <sz val="11"/>
        <color rgb="FF000000"/>
        <rFont val="Calibri"/>
      </rPr>
      <t xml:space="preserve">
</t>
    </r>
    <r>
      <rPr>
        <sz val="11"/>
        <color rgb="FF000000"/>
        <rFont val="Calibri"/>
      </rPr>
      <t>2. Go to Settings &gt;&gt; Connected devices &gt;&gt; USB.</t>
    </r>
    <r>
      <rPr>
        <sz val="11"/>
        <color rgb="FF000000"/>
        <rFont val="Calibri"/>
      </rPr>
      <t xml:space="preserve">
</t>
    </r>
    <r>
      <rPr>
        <sz val="11"/>
        <color rgb="FF000000"/>
        <rFont val="Calibri"/>
      </rPr>
      <t>3. Verify that "No data transfer" is selected.</t>
    </r>
    <r>
      <rPr>
        <sz val="11"/>
        <color rgb="FF000000"/>
        <rFont val="Calibri"/>
      </rPr>
      <t xml:space="preserve">
</t>
    </r>
    <r>
      <rPr>
        <sz val="11"/>
        <color rgb="FF000000"/>
        <rFont val="Calibri"/>
      </rPr>
      <t>If the EMM console device policy is not set to disable USB mass storage mode or on the managed Google Android 12 device, the device policy is not set to disable USB mass storage mode, this is a finding.</t>
    </r>
  </si>
  <si>
    <t>V-250400</t>
  </si>
  <si>
    <r>
      <rPr>
        <sz val="11"/>
        <rFont val="Calibri"/>
      </rPr>
      <t>Google Android 12 must be configured to not allow backup of [all applications, configuration data] to locally connected systems.</t>
    </r>
  </si>
  <si>
    <r>
      <rPr>
        <sz val="11"/>
        <color rgb="FF000000"/>
        <rFont val="Calibri"/>
      </rPr>
      <t>Configure the Google Android 12 device to disable backup to locally connected systems.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Toggle "Enable backup service" to OFF.</t>
    </r>
  </si>
  <si>
    <r>
      <rPr>
        <sz val="11"/>
        <color rgb="FF000000"/>
        <rFont val="Calibri"/>
      </rPr>
      <t>Data on mobile devices is protected by numerous mechanisms, including user authentication, access control, and cryptography. When the data is backed up to an external system (either locally connected or cloud based), many if not all of these mechanisms are no longer present. This leaves the backed-up data vulnerable to attack. Disabling backup to external systems mitigates this risk.</t>
    </r>
    <r>
      <rPr>
        <sz val="11"/>
        <color rgb="FF000000"/>
        <rFont val="Calibri"/>
      </rPr>
      <t xml:space="preserve">
</t>
    </r>
    <r>
      <rPr>
        <sz val="11"/>
        <color rgb="FF000000"/>
        <rFont val="Calibri"/>
      </rPr>
      <t>SFR ID: FMT_SMF_EXT.1.1 #40</t>
    </r>
  </si>
  <si>
    <r>
      <rPr>
        <sz val="11"/>
        <color rgb="FF000000"/>
        <rFont val="Calibri"/>
      </rPr>
      <t xml:space="preserve">Review managed Google Android 12 device configuration settings to determine if the capability to back up to a locally connected system has been disabled. </t>
    </r>
    <r>
      <rPr>
        <sz val="11"/>
        <color rgb="FF000000"/>
        <rFont val="Calibri"/>
      </rPr>
      <t xml:space="preserve">
</t>
    </r>
    <r>
      <rPr>
        <sz val="11"/>
        <color rgb="FF000000"/>
        <rFont val="Calibri"/>
      </rPr>
      <t xml:space="preserve">This validation procedure is performed on both the EMM Administration Console and the managed Google Android 12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Verify that "Enable backup service" is toggled to OFF.</t>
    </r>
    <r>
      <rPr>
        <sz val="11"/>
        <color rgb="FF000000"/>
        <rFont val="Calibri"/>
      </rPr>
      <t xml:space="preserve">
</t>
    </r>
    <r>
      <rPr>
        <sz val="11"/>
        <color rgb="FF000000"/>
        <rFont val="Calibri"/>
      </rPr>
      <t>On the managed Google Android 12 device:</t>
    </r>
    <r>
      <rPr>
        <sz val="11"/>
        <color rgb="FF000000"/>
        <rFont val="Calibri"/>
      </rPr>
      <t xml:space="preserve">
</t>
    </r>
    <r>
      <rPr>
        <sz val="11"/>
        <color rgb="FF000000"/>
        <rFont val="Calibri"/>
      </rPr>
      <t>COBO:</t>
    </r>
    <r>
      <rPr>
        <sz val="11"/>
        <color rgb="FF000000"/>
        <rFont val="Calibri"/>
      </rPr>
      <t xml:space="preserve">
</t>
    </r>
    <r>
      <rPr>
        <sz val="11"/>
        <color rgb="FF000000"/>
        <rFont val="Calibri"/>
      </rPr>
      <t>1. Go to Settings &gt;&gt; System &gt;&gt; Backup.</t>
    </r>
    <r>
      <rPr>
        <sz val="11"/>
        <color rgb="FF000000"/>
        <rFont val="Calibri"/>
      </rPr>
      <t xml:space="preserve">
</t>
    </r>
    <r>
      <rPr>
        <sz val="11"/>
        <color rgb="FF000000"/>
        <rFont val="Calibri"/>
      </rPr>
      <t>2. Verify that Backup settings is "Not available".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Go to Settings &gt;&gt; System &gt;&gt; Backup.</t>
    </r>
    <r>
      <rPr>
        <sz val="11"/>
        <color rgb="FF000000"/>
        <rFont val="Calibri"/>
      </rPr>
      <t xml:space="preserve">
</t>
    </r>
    <r>
      <rPr>
        <sz val="11"/>
        <color rgb="FF000000"/>
        <rFont val="Calibri"/>
      </rPr>
      <t>2. Select "Work".</t>
    </r>
    <r>
      <rPr>
        <sz val="11"/>
        <color rgb="FF000000"/>
        <rFont val="Calibri"/>
      </rPr>
      <t xml:space="preserve">
</t>
    </r>
    <r>
      <rPr>
        <sz val="11"/>
        <color rgb="FF000000"/>
        <rFont val="Calibri"/>
      </rPr>
      <t>3. Verify that Backup settings is "Not available".</t>
    </r>
    <r>
      <rPr>
        <sz val="11"/>
        <color rgb="FF000000"/>
        <rFont val="Calibri"/>
      </rPr>
      <t xml:space="preserve">
</t>
    </r>
    <r>
      <rPr>
        <sz val="11"/>
        <color rgb="FF000000"/>
        <rFont val="Calibri"/>
      </rPr>
      <t>If the EMM console device policy is not set to disable the capability to back up to a locally connected system or on the managed Google Android 12 device, the device policy is not set to disable the capability to back up to a locally connected system, this is a finding.</t>
    </r>
  </si>
  <si>
    <t>V-250401</t>
  </si>
  <si>
    <r>
      <rPr>
        <sz val="11"/>
        <rFont val="Calibri"/>
      </rPr>
      <t>Google Android 12 must be configured to not allow backup of [all applications, configuration data] to remote systems.</t>
    </r>
  </si>
  <si>
    <r>
      <rPr>
        <sz val="11"/>
        <color rgb="FF000000"/>
        <rFont val="Calibri"/>
      </rPr>
      <t>Configure the Google Android 12 device to disable backup to remote systems (including commercial clouds).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Toggle "Enable backup service" to OFF.</t>
    </r>
    <r>
      <rPr>
        <sz val="11"/>
        <color rgb="FF000000"/>
        <rFont val="Calibri"/>
      </rPr>
      <t xml:space="preserve">
</t>
    </r>
    <r>
      <rPr>
        <sz val="11"/>
        <color rgb="FF000000"/>
        <rFont val="Calibri"/>
      </rPr>
      <t>Note: Since personal accounts cannot be added to the work profile (GOOG-12-010100), this control only impacts personal profile accounts. Site can allow backup based on local policy.</t>
    </r>
  </si>
  <si>
    <r>
      <rPr>
        <sz val="11"/>
        <color rgb="FF000000"/>
        <rFont val="Calibri"/>
      </rPr>
      <t>Backups to remote systems (including cloud backup) can leave data vulnerable to breach on the external systems, which often offer less protection than the mobile operating system (MOS). Where the remote backup involves a cloud-based solution, the backup capability is often used to synchronize data across multiple devices. In this case, DoD devices may synchronize DoD sensitive information to a user's personal device or other unauthorized computers that are vulnerable to breach. Disallowing remote backup mitigates this risk.</t>
    </r>
    <r>
      <rPr>
        <sz val="11"/>
        <color rgb="FF000000"/>
        <rFont val="Calibri"/>
      </rPr>
      <t xml:space="preserve">
</t>
    </r>
    <r>
      <rPr>
        <sz val="11"/>
        <color rgb="FF000000"/>
        <rFont val="Calibri"/>
      </rPr>
      <t>SFR ID: FMT_SMF_EXT.1.1 #40</t>
    </r>
  </si>
  <si>
    <r>
      <rPr>
        <sz val="11"/>
        <color rgb="FF000000"/>
        <rFont val="Calibri"/>
      </rPr>
      <t xml:space="preserve">Review managed Google Android 12 device configuration settings to determine if the capability to back up to a remote system has been disabled. </t>
    </r>
    <r>
      <rPr>
        <sz val="11"/>
        <color rgb="FF000000"/>
        <rFont val="Calibri"/>
      </rPr>
      <t xml:space="preserve">
</t>
    </r>
    <r>
      <rPr>
        <sz val="11"/>
        <color rgb="FF000000"/>
        <rFont val="Calibri"/>
      </rPr>
      <t>Note: Since personal accounts cannot be added to the work profile (GOOG-12-010100), this control only impacts personal profile accounts. Site can allow backup based on local policy.</t>
    </r>
    <r>
      <rPr>
        <sz val="11"/>
        <color rgb="FF000000"/>
        <rFont val="Calibri"/>
      </rPr>
      <t xml:space="preserve">
</t>
    </r>
    <r>
      <rPr>
        <sz val="11"/>
        <color rgb="FF000000"/>
        <rFont val="Calibri"/>
      </rPr>
      <t xml:space="preserve">This validation procedure is performed on both the EMM Administration Console and the managed Google Android 12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Verify that "Enable backup service" is toggled to OFF.</t>
    </r>
    <r>
      <rPr>
        <sz val="11"/>
        <color rgb="FF000000"/>
        <rFont val="Calibri"/>
      </rPr>
      <t xml:space="preserve">
</t>
    </r>
    <r>
      <rPr>
        <sz val="11"/>
        <color rgb="FF000000"/>
        <rFont val="Calibri"/>
      </rPr>
      <t>On the managed Google Android 12 device:</t>
    </r>
    <r>
      <rPr>
        <sz val="11"/>
        <color rgb="FF000000"/>
        <rFont val="Calibri"/>
      </rPr>
      <t xml:space="preserve">
</t>
    </r>
    <r>
      <rPr>
        <sz val="11"/>
        <color rgb="FF000000"/>
        <rFont val="Calibri"/>
      </rPr>
      <t>COBO:</t>
    </r>
    <r>
      <rPr>
        <sz val="11"/>
        <color rgb="FF000000"/>
        <rFont val="Calibri"/>
      </rPr>
      <t xml:space="preserve">
</t>
    </r>
    <r>
      <rPr>
        <sz val="11"/>
        <color rgb="FF000000"/>
        <rFont val="Calibri"/>
      </rPr>
      <t>1. Go to Settings &gt;&gt; System &gt;&gt; System &gt;&gt; Backup.</t>
    </r>
    <r>
      <rPr>
        <sz val="11"/>
        <color rgb="FF000000"/>
        <rFont val="Calibri"/>
      </rPr>
      <t xml:space="preserve">
</t>
    </r>
    <r>
      <rPr>
        <sz val="11"/>
        <color rgb="FF000000"/>
        <rFont val="Calibri"/>
      </rPr>
      <t>2. Verify that Backup settings is "Not available".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Go to Settings &gt;&gt; System &gt;&gt; System &gt;&gt; Backup.</t>
    </r>
    <r>
      <rPr>
        <sz val="11"/>
        <color rgb="FF000000"/>
        <rFont val="Calibri"/>
      </rPr>
      <t xml:space="preserve">
</t>
    </r>
    <r>
      <rPr>
        <sz val="11"/>
        <color rgb="FF000000"/>
        <rFont val="Calibri"/>
      </rPr>
      <t>2. Select "Work".</t>
    </r>
    <r>
      <rPr>
        <sz val="11"/>
        <color rgb="FF000000"/>
        <rFont val="Calibri"/>
      </rPr>
      <t xml:space="preserve">
</t>
    </r>
    <r>
      <rPr>
        <sz val="11"/>
        <color rgb="FF000000"/>
        <rFont val="Calibri"/>
      </rPr>
      <t>3. Verify that Backup settings is "Not available".</t>
    </r>
    <r>
      <rPr>
        <sz val="11"/>
        <color rgb="FF000000"/>
        <rFont val="Calibri"/>
      </rPr>
      <t xml:space="preserve">
</t>
    </r>
    <r>
      <rPr>
        <sz val="11"/>
        <color rgb="FF000000"/>
        <rFont val="Calibri"/>
      </rPr>
      <t>If the EMM console device policy is not set to disable the capability to back up to a remote system or on the managed Google Android 12 device, the device policy is not set to disable the capability to back up to a remote system, this is a finding.</t>
    </r>
  </si>
  <si>
    <t>V-250402</t>
  </si>
  <si>
    <r>
      <rPr>
        <sz val="11"/>
        <rFont val="Calibri"/>
      </rPr>
      <t>Google Android 12 must be configured to disable multiuser modes.</t>
    </r>
  </si>
  <si>
    <r>
      <rPr>
        <sz val="11"/>
        <color rgb="FF000000"/>
        <rFont val="Calibri"/>
      </rPr>
      <t>Configure the Google Android 12 device to disable multi-user modes.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Toggle "Disallow modify accounts" to ON.</t>
    </r>
  </si>
  <si>
    <r>
      <rPr>
        <sz val="11"/>
        <color rgb="FF000000"/>
        <rFont val="Calibri"/>
      </rPr>
      <t>Multiuser mode allows multiple users to share a mobile device by providing a degree of separation between user data. To date, no mobile device with multiuser mode features meets DoD requirements for access control, data separation, and nonrepudiation for user accounts. In addition, the MDFPP does not include design requirements for multiuser account services. Disabling multiuser mode mitigates the risk of not meeting DoD multiuser account security policies.</t>
    </r>
    <r>
      <rPr>
        <sz val="11"/>
        <color rgb="FF000000"/>
        <rFont val="Calibri"/>
      </rPr>
      <t xml:space="preserve">
</t>
    </r>
    <r>
      <rPr>
        <sz val="11"/>
        <color rgb="FF000000"/>
        <rFont val="Calibri"/>
      </rPr>
      <t>SFR ID: FMT_SMF_EXT.1.1 #47a</t>
    </r>
  </si>
  <si>
    <r>
      <rPr>
        <sz val="11"/>
        <color rgb="FF000000"/>
        <rFont val="Calibri"/>
      </rPr>
      <t>Review documentation on the managed Google Android 12 device and inspect the configuration on the Google Android device to disable multi-user modes.</t>
    </r>
    <r>
      <rPr>
        <sz val="11"/>
        <color rgb="FF000000"/>
        <rFont val="Calibri"/>
      </rPr>
      <t xml:space="preserve">
</t>
    </r>
    <r>
      <rPr>
        <sz val="11"/>
        <color rgb="FF000000"/>
        <rFont val="Calibri"/>
      </rPr>
      <t xml:space="preserve">This validation procedure is performed on both the EMM Administration Console and the managed Google Android 12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 xml:space="preserve">COBO and COPE: </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Verify that "Disallow modify accounts" is toggled to ON.</t>
    </r>
    <r>
      <rPr>
        <sz val="11"/>
        <color rgb="FF000000"/>
        <rFont val="Calibri"/>
      </rPr>
      <t xml:space="preserve">
</t>
    </r>
    <r>
      <rPr>
        <sz val="11"/>
        <color rgb="FF000000"/>
        <rFont val="Calibri"/>
      </rPr>
      <t>On the managed Google Android 12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Settings &gt;&gt; Passwords &amp; accounts &gt;&gt; Accounts for Owner.</t>
    </r>
    <r>
      <rPr>
        <sz val="11"/>
        <color rgb="FF000000"/>
        <rFont val="Calibri"/>
      </rPr>
      <t xml:space="preserve">
</t>
    </r>
    <r>
      <rPr>
        <sz val="11"/>
        <color rgb="FF000000"/>
        <rFont val="Calibri"/>
      </rPr>
      <t>2. Tap "Add account".</t>
    </r>
    <r>
      <rPr>
        <sz val="11"/>
        <color rgb="FF000000"/>
        <rFont val="Calibri"/>
      </rPr>
      <t xml:space="preserve">
</t>
    </r>
    <r>
      <rPr>
        <sz val="11"/>
        <color rgb="FF000000"/>
        <rFont val="Calibri"/>
      </rPr>
      <t>3. Verify that the action is not allowed.</t>
    </r>
    <r>
      <rPr>
        <sz val="11"/>
        <color rgb="FF000000"/>
        <rFont val="Calibri"/>
      </rPr>
      <t xml:space="preserve">
</t>
    </r>
    <r>
      <rPr>
        <sz val="11"/>
        <color rgb="FF000000"/>
        <rFont val="Calibri"/>
      </rPr>
      <t>If the EMM console device policy is not set to disable multi-user modes or on the managed Google Android 12 device, the device policy is not set to disable multi-user modes, this is a finding.</t>
    </r>
  </si>
  <si>
    <t>V-250403</t>
  </si>
  <si>
    <r>
      <rPr>
        <sz val="11"/>
        <rFont val="Calibri"/>
      </rPr>
      <t>Google Android 12 must be configured to disable Bluetooth or configured via User Based Enforcement (UBE) to allow Bluetooth for only Headset Profile (HSP), Hands-Free Profile (HFP), and Serial Port Profile (SPP).</t>
    </r>
  </si>
  <si>
    <r>
      <rPr>
        <sz val="11"/>
        <color rgb="FF000000"/>
        <rFont val="Calibri"/>
      </rPr>
      <t>Configure the Google Android 12 device to disable Bluetooth or if the AO has approved the use of Bluetooth (for example, for car hands-free use), train the user to connect to Only authorized Bluetooth devices using only HSP, HFP, or SPP Bluetooth capable devices (UBE).</t>
    </r>
    <r>
      <rPr>
        <sz val="11"/>
        <color rgb="FF000000"/>
        <rFont val="Calibri"/>
      </rPr>
      <t xml:space="preserve">
</t>
    </r>
    <r>
      <rPr>
        <sz val="11"/>
        <color rgb="FF000000"/>
        <rFont val="Calibri"/>
      </rPr>
      <t>To disable Bluetooth use the following procedure: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 section.</t>
    </r>
    <r>
      <rPr>
        <sz val="11"/>
        <color rgb="FF000000"/>
        <rFont val="Calibri"/>
      </rPr>
      <t xml:space="preserve">
</t>
    </r>
    <r>
      <rPr>
        <sz val="11"/>
        <color rgb="FF000000"/>
        <rFont val="Calibri"/>
      </rPr>
      <t>2. Toggle "Disallow Bluetooth"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 on parent" section.</t>
    </r>
    <r>
      <rPr>
        <sz val="11"/>
        <color rgb="FF000000"/>
        <rFont val="Calibri"/>
      </rPr>
      <t xml:space="preserve">
</t>
    </r>
    <r>
      <rPr>
        <sz val="11"/>
        <color rgb="FF000000"/>
        <rFont val="Calibri"/>
      </rPr>
      <t>2. Toggle "Disallow Bluetooth" to ON.</t>
    </r>
    <r>
      <rPr>
        <sz val="11"/>
        <color rgb="FF000000"/>
        <rFont val="Calibri"/>
      </rPr>
      <t xml:space="preserve">
</t>
    </r>
    <r>
      <rPr>
        <sz val="11"/>
        <color rgb="FF000000"/>
        <rFont val="Calibri"/>
      </rPr>
      <t>The user training requirement is satisfied in requirement GOOG-12-009800.</t>
    </r>
  </si>
  <si>
    <r>
      <rPr>
        <sz val="11"/>
        <color rgb="FF000000"/>
        <rFont val="Calibri"/>
      </rPr>
      <t>Some Bluetooth profiles provide the capability for remote transfer of sensitive DoD data without encryption or otherwise do not meet DoD IT security policies and therefore must be disabled.</t>
    </r>
    <r>
      <rPr>
        <sz val="11"/>
        <color rgb="FF000000"/>
        <rFont val="Calibri"/>
      </rPr>
      <t xml:space="preserve">
</t>
    </r>
    <r>
      <rPr>
        <sz val="11"/>
        <color rgb="FF000000"/>
        <rFont val="Calibri"/>
      </rPr>
      <t>SFR ID: FMT_SMF_EXT.1.1/BLUETOOTH BT-8</t>
    </r>
  </si>
  <si>
    <r>
      <rPr>
        <sz val="11"/>
        <color rgb="FF000000"/>
        <rFont val="Calibri"/>
      </rPr>
      <t>Determine if the AO has approved the use of Bluetooth at the site.</t>
    </r>
    <r>
      <rPr>
        <sz val="11"/>
        <color rgb="FF000000"/>
        <rFont val="Calibri"/>
      </rPr>
      <t xml:space="preserve">
</t>
    </r>
    <r>
      <rPr>
        <sz val="11"/>
        <color rgb="FF000000"/>
        <rFont val="Calibri"/>
      </rPr>
      <t>If the AO has not approved the use of Bluetooth, verify Bluetooth has been disabled.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"User restrictions" section.</t>
    </r>
    <r>
      <rPr>
        <sz val="11"/>
        <color rgb="FF000000"/>
        <rFont val="Calibri"/>
      </rPr>
      <t xml:space="preserve">
</t>
    </r>
    <r>
      <rPr>
        <sz val="11"/>
        <color rgb="FF000000"/>
        <rFont val="Calibri"/>
      </rPr>
      <t>2. Verify that "Disallow Bluetooth"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 on parent" section.</t>
    </r>
    <r>
      <rPr>
        <sz val="11"/>
        <color rgb="FF000000"/>
        <rFont val="Calibri"/>
      </rPr>
      <t xml:space="preserve">
</t>
    </r>
    <r>
      <rPr>
        <sz val="11"/>
        <color rgb="FF000000"/>
        <rFont val="Calibri"/>
      </rPr>
      <t>2. Verify that "Disallow Bluetooth" is toggled to ON.</t>
    </r>
    <r>
      <rPr>
        <sz val="11"/>
        <color rgb="FF000000"/>
        <rFont val="Calibri"/>
      </rPr>
      <t xml:space="preserve">
</t>
    </r>
    <r>
      <rPr>
        <sz val="11"/>
        <color rgb="FF000000"/>
        <rFont val="Calibri"/>
      </rPr>
      <t>On the managed Google Android 12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Settings &gt;&gt; Connected Devices &gt;&gt; Connection Preferences &gt;&gt; Bluetooth.</t>
    </r>
    <r>
      <rPr>
        <sz val="11"/>
        <color rgb="FF000000"/>
        <rFont val="Calibri"/>
      </rPr>
      <t xml:space="preserve">
</t>
    </r>
    <r>
      <rPr>
        <sz val="11"/>
        <color rgb="FF000000"/>
        <rFont val="Calibri"/>
      </rPr>
      <t>2. Verify that "Use Bluetooth" is set to OFF and cannot be toggled to ON.</t>
    </r>
    <r>
      <rPr>
        <sz val="11"/>
        <color rgb="FF000000"/>
        <rFont val="Calibri"/>
      </rPr>
      <t xml:space="preserve">
</t>
    </r>
    <r>
      <rPr>
        <sz val="11"/>
        <color rgb="FF000000"/>
        <rFont val="Calibri"/>
      </rPr>
      <t>If the AO has approved the use of Bluetooth, on the managed Android 12 device:</t>
    </r>
    <r>
      <rPr>
        <sz val="11"/>
        <color rgb="FF000000"/>
        <rFont val="Calibri"/>
      </rPr>
      <t xml:space="preserve">
</t>
    </r>
    <r>
      <rPr>
        <sz val="11"/>
        <color rgb="FF000000"/>
        <rFont val="Calibri"/>
      </rPr>
      <t>1. Go to Settings &gt;&gt; Connected Devices.</t>
    </r>
    <r>
      <rPr>
        <sz val="11"/>
        <color rgb="FF000000"/>
        <rFont val="Calibri"/>
      </rPr>
      <t xml:space="preserve">
</t>
    </r>
    <r>
      <rPr>
        <sz val="11"/>
        <color rgb="FF000000"/>
        <rFont val="Calibri"/>
      </rPr>
      <t>2. Verify only approved Bluetooth connected devices using approved profiles are listed.</t>
    </r>
    <r>
      <rPr>
        <sz val="11"/>
        <color rgb="FF000000"/>
        <rFont val="Calibri"/>
      </rPr>
      <t xml:space="preserve">
</t>
    </r>
    <r>
      <rPr>
        <sz val="11"/>
        <color rgb="FF000000"/>
        <rFont val="Calibri"/>
      </rPr>
      <t>If the AO has not approved the use of Bluetooth, and Bluetooth use is not disabled via an EMM-managed device policy, this is a finding.</t>
    </r>
    <r>
      <rPr>
        <sz val="11"/>
        <color rgb="FF000000"/>
        <rFont val="Calibri"/>
      </rPr>
      <t xml:space="preserve">
</t>
    </r>
    <r>
      <rPr>
        <sz val="11"/>
        <color rgb="FF000000"/>
        <rFont val="Calibri"/>
      </rPr>
      <t>If the AO has approved the use of Bluetooth, and Bluetooth devices using unauthorized Bluetooth profiles are listed on the device under "Connected devices", this is a finding.</t>
    </r>
  </si>
  <si>
    <t>V-250404</t>
  </si>
  <si>
    <r>
      <rPr>
        <sz val="11"/>
        <rFont val="Calibri"/>
      </rPr>
      <t>Google Android 12 must be configured to disable ad hoc wireless client-to-client connection capability.</t>
    </r>
  </si>
  <si>
    <r>
      <rPr>
        <sz val="11"/>
        <color rgb="FF000000"/>
        <rFont val="Calibri"/>
      </rPr>
      <t>Configure the Google Android 12 device to disable ad hoc wireless client-to-client connection capability.</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"Settings Management".</t>
    </r>
    <r>
      <rPr>
        <sz val="11"/>
        <color rgb="FF000000"/>
        <rFont val="Calibri"/>
      </rPr>
      <t xml:space="preserve">
</t>
    </r>
    <r>
      <rPr>
        <sz val="11"/>
        <color rgb="FF000000"/>
        <rFont val="Calibri"/>
      </rPr>
      <t>2. Toggle "Set location" to OFF.</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 on parent".</t>
    </r>
    <r>
      <rPr>
        <sz val="11"/>
        <color rgb="FF000000"/>
        <rFont val="Calibri"/>
      </rPr>
      <t xml:space="preserve">
</t>
    </r>
    <r>
      <rPr>
        <sz val="11"/>
        <color rgb="FF000000"/>
        <rFont val="Calibri"/>
      </rPr>
      <t>2. Toggle "Disallow config location" to ON.</t>
    </r>
    <r>
      <rPr>
        <sz val="11"/>
        <color rgb="FF000000"/>
        <rFont val="Calibri"/>
      </rPr>
      <t xml:space="preserve">
</t>
    </r>
    <r>
      <rPr>
        <sz val="11"/>
        <color rgb="FF000000"/>
        <rFont val="Calibri"/>
      </rPr>
      <t>3. Toggle "Disallow share location" to ON.</t>
    </r>
    <r>
      <rPr>
        <sz val="11"/>
        <color rgb="FF000000"/>
        <rFont val="Calibri"/>
      </rPr>
      <t xml:space="preserve">
</t>
    </r>
    <r>
      <rPr>
        <sz val="11"/>
        <color rgb="FF000000"/>
        <rFont val="Calibri"/>
      </rPr>
      <t>Note:  Wi-Fi Direct and ad hoc requires Location services to function; therefore, disabling this setting will disable the ad hoc and Wi-Fi Direct feature.</t>
    </r>
  </si>
  <si>
    <r>
      <rPr>
        <sz val="11"/>
        <color rgb="FF000000"/>
        <rFont val="Calibri"/>
      </rPr>
      <t>Ad hoc wireless client-to-client connections allow mobile devices to communicate with each other directly, circumventing network security policies and making the traffic invisible. This could allow the exposure of sensitive DoD data and increase the risk of downloading and installing malware of the DoD mobile device.</t>
    </r>
    <r>
      <rPr>
        <sz val="11"/>
        <color rgb="FF000000"/>
        <rFont val="Calibri"/>
      </rPr>
      <t xml:space="preserve">
</t>
    </r>
    <r>
      <rPr>
        <sz val="11"/>
        <color rgb="FF000000"/>
        <rFont val="Calibri"/>
      </rPr>
      <t>SFR ID: FMT_SMF_EXT.1.1/WLAN</t>
    </r>
  </si>
  <si>
    <r>
      <rPr>
        <sz val="11"/>
        <color rgb="FF000000"/>
        <rFont val="Calibri"/>
      </rPr>
      <t>Review the managed Google Android 12 device configuration settings to determine if the mobile device is configured to disable ad hoc wireless client-to-client connection capability.</t>
    </r>
    <r>
      <rPr>
        <sz val="11"/>
        <color rgb="FF000000"/>
        <rFont val="Calibri"/>
      </rPr>
      <t xml:space="preserve">
</t>
    </r>
    <r>
      <rPr>
        <sz val="11"/>
        <color rgb="FF000000"/>
        <rFont val="Calibri"/>
      </rPr>
      <t xml:space="preserve">This validation procedure is performed on both the MDM Administration console and the managed Google Android 12 device.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"Settings Management".</t>
    </r>
    <r>
      <rPr>
        <sz val="11"/>
        <color rgb="FF000000"/>
        <rFont val="Calibri"/>
      </rPr>
      <t xml:space="preserve">
</t>
    </r>
    <r>
      <rPr>
        <sz val="11"/>
        <color rgb="FF000000"/>
        <rFont val="Calibri"/>
      </rPr>
      <t>2. Verify that "Set location" is toggled to OFF.</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 on parent".</t>
    </r>
    <r>
      <rPr>
        <sz val="11"/>
        <color rgb="FF000000"/>
        <rFont val="Calibri"/>
      </rPr>
      <t xml:space="preserve">
</t>
    </r>
    <r>
      <rPr>
        <sz val="11"/>
        <color rgb="FF000000"/>
        <rFont val="Calibri"/>
      </rPr>
      <t>2. Verify that "Disallow config location" is toggled to ON.</t>
    </r>
    <r>
      <rPr>
        <sz val="11"/>
        <color rgb="FF000000"/>
        <rFont val="Calibri"/>
      </rPr>
      <t xml:space="preserve">
</t>
    </r>
    <r>
      <rPr>
        <sz val="11"/>
        <color rgb="FF000000"/>
        <rFont val="Calibri"/>
      </rPr>
      <t>3. Verify that "Disallow share location" is toggled to ON.</t>
    </r>
    <r>
      <rPr>
        <sz val="11"/>
        <color rgb="FF000000"/>
        <rFont val="Calibri"/>
      </rPr>
      <t xml:space="preserve">
</t>
    </r>
    <r>
      <rPr>
        <sz val="11"/>
        <color rgb="FF000000"/>
        <rFont val="Calibri"/>
      </rPr>
      <t xml:space="preserve">On the managed Google Android 12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Settings &gt;&gt; Network &amp; Internet &gt;&gt; Network preferences.</t>
    </r>
    <r>
      <rPr>
        <sz val="11"/>
        <color rgb="FF000000"/>
        <rFont val="Calibri"/>
      </rPr>
      <t xml:space="preserve">
</t>
    </r>
    <r>
      <rPr>
        <sz val="11"/>
        <color rgb="FF000000"/>
        <rFont val="Calibri"/>
      </rPr>
      <t>2. Verify that "Wi-Fi Direct" is greyed out and unavailable.</t>
    </r>
    <r>
      <rPr>
        <sz val="11"/>
        <color rgb="FF000000"/>
        <rFont val="Calibri"/>
      </rPr>
      <t xml:space="preserve">
</t>
    </r>
    <r>
      <rPr>
        <sz val="11"/>
        <color rgb="FF000000"/>
        <rFont val="Calibri"/>
      </rPr>
      <t>If the EMM console device policy is not set to disable Location sharing and configuration, this is a finding.</t>
    </r>
  </si>
  <si>
    <t>V-250405</t>
  </si>
  <si>
    <r>
      <rPr>
        <sz val="11"/>
        <rFont val="Calibri"/>
      </rPr>
      <t>Google Android 12 users must complete required training.</t>
    </r>
  </si>
  <si>
    <r>
      <rPr>
        <sz val="11"/>
        <color rgb="FF000000"/>
        <rFont val="Calibri"/>
      </rPr>
      <t xml:space="preserve">All Google Android 12 device users must complete training on the following training topics (users must acknowledge that they have reviewed training via a signed User Agreement or similar written record):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Operational security concerns introduced by unmanaged applications/unmanaged personal space, including applications using global positioning system (GPS) tracking.</t>
    </r>
    <r>
      <rPr>
        <sz val="11"/>
        <color rgb="FF000000"/>
        <rFont val="Calibri"/>
      </rPr>
      <t xml:space="preserve">
</t>
    </r>
    <r>
      <rPr>
        <sz val="11"/>
        <color rgb="FF000000"/>
        <rFont val="Calibri"/>
      </rPr>
      <t xml:space="preserve">- Need to ensure no DoD data is saved to the personal space or transmitted from a personal app (for example, from personal email). </t>
    </r>
    <r>
      <rPr>
        <sz val="11"/>
        <color rgb="FF000000"/>
        <rFont val="Calibri"/>
      </rPr>
      <t xml:space="preserve">
</t>
    </r>
    <r>
      <rPr>
        <sz val="11"/>
        <color rgb="FF000000"/>
        <rFont val="Calibri"/>
      </rPr>
      <t>- If the Purebred key management app is used, users are responsible for maintaining positive control of their credentialed device at all times. The DoD PKI certificate policy requires subscribers to maintain positive control of the devices that contain private keys and to report any loss of control so the credentials can be revoked. Upon device retirement, turn-in, or reassignment, ensure that a factory data reset is performed prior to device hand-off. Follow mobility service provider decommissioning procedures as applicable.</t>
    </r>
    <r>
      <rPr>
        <sz val="11"/>
        <color rgb="FF000000"/>
        <rFont val="Calibri"/>
      </rPr>
      <t xml:space="preserve">
</t>
    </r>
    <r>
      <rPr>
        <sz val="11"/>
        <color rgb="FF000000"/>
        <rFont val="Calibri"/>
      </rPr>
      <t xml:space="preserve">- How to configure the following UBE controls (users must configure the control) on the Google device: </t>
    </r>
    <r>
      <rPr>
        <sz val="11"/>
        <color rgb="FF000000"/>
        <rFont val="Calibri"/>
      </rPr>
      <t xml:space="preserve">
</t>
    </r>
    <r>
      <rPr>
        <sz val="11"/>
        <color rgb="FF000000"/>
        <rFont val="Calibri"/>
      </rPr>
      <t xml:space="preserve"> **Secure use of Calendar Alarm </t>
    </r>
    <r>
      <rPr>
        <sz val="11"/>
        <color rgb="FF000000"/>
        <rFont val="Calibri"/>
      </rPr>
      <t xml:space="preserve">
</t>
    </r>
    <r>
      <rPr>
        <sz val="11"/>
        <color rgb="FF000000"/>
        <rFont val="Calibri"/>
      </rPr>
      <t xml:space="preserve"> **Local screen mirroring and Mirroring procedures (authorized/not authorized for use) </t>
    </r>
    <r>
      <rPr>
        <sz val="11"/>
        <color rgb="FF000000"/>
        <rFont val="Calibri"/>
      </rPr>
      <t xml:space="preserve">
</t>
    </r>
    <r>
      <rPr>
        <sz val="11"/>
        <color rgb="FF000000"/>
        <rFont val="Calibri"/>
      </rPr>
      <t xml:space="preserve"> **Do not upload DoD contacts via smart call and caller ID services </t>
    </r>
    <r>
      <rPr>
        <sz val="11"/>
        <color rgb="FF000000"/>
        <rFont val="Calibri"/>
      </rPr>
      <t xml:space="preserve">
</t>
    </r>
    <r>
      <rPr>
        <sz val="11"/>
        <color rgb="FF000000"/>
        <rFont val="Calibri"/>
      </rPr>
      <t xml:space="preserve"> **Do not remove DoD intermediate and root PKI digital certificates </t>
    </r>
    <r>
      <rPr>
        <sz val="11"/>
        <color rgb="FF000000"/>
        <rFont val="Calibri"/>
      </rPr>
      <t xml:space="preserve">
</t>
    </r>
    <r>
      <rPr>
        <sz val="11"/>
        <color rgb="FF000000"/>
        <rFont val="Calibri"/>
      </rPr>
      <t xml:space="preserve"> **Disable Wi-Fi Sharing </t>
    </r>
    <r>
      <rPr>
        <sz val="11"/>
        <color rgb="FF000000"/>
        <rFont val="Calibri"/>
      </rPr>
      <t xml:space="preserve">
</t>
    </r>
    <r>
      <rPr>
        <sz val="11"/>
        <color rgb="FF000000"/>
        <rFont val="Calibri"/>
      </rPr>
      <t xml:space="preserve"> **Do not configure a DoD network (work) VPN profile on any third-party VPN client installed in the personal space </t>
    </r>
    <r>
      <rPr>
        <sz val="11"/>
        <color rgb="FF000000"/>
        <rFont val="Calibri"/>
      </rPr>
      <t xml:space="preserve">
</t>
    </r>
    <r>
      <rPr>
        <sz val="11"/>
        <color rgb="FF000000"/>
        <rFont val="Calibri"/>
      </rPr>
      <t xml:space="preserve"> **If Bluetooth connections are approved for mobile device, types of allowed connections (for example car hands-free, but not Bluetooth wireless keyboard)</t>
    </r>
    <r>
      <rPr>
        <sz val="11"/>
        <color rgb="FF000000"/>
        <rFont val="Calibri"/>
      </rPr>
      <t xml:space="preserve">
</t>
    </r>
    <r>
      <rPr>
        <sz val="11"/>
        <color rgb="FF000000"/>
        <rFont val="Calibri"/>
      </rPr>
      <t xml:space="preserve"> **How to perform a full device wipe</t>
    </r>
    <r>
      <rPr>
        <sz val="11"/>
        <color rgb="FF000000"/>
        <rFont val="Calibri"/>
      </rPr>
      <t xml:space="preserve">
</t>
    </r>
    <r>
      <rPr>
        <sz val="11"/>
        <color rgb="FF000000"/>
        <rFont val="Calibri"/>
      </rPr>
      <t>- AO guidance on acceptable use and restrictions, if any, on downloading and installing personal apps and data (music, photos, etc.) in the Google device personal space.</t>
    </r>
  </si>
  <si>
    <r>
      <rPr>
        <sz val="11"/>
        <color rgb="FF000000"/>
        <rFont val="Calibri"/>
      </rPr>
      <t>The security posture of Google devices requires the device user to configure several required policy rules on their device. User-Based Enforcement (UBE) is required for these controls. In addition, if the Authorizing Official (AO) has approved the use of an unmanaged personal space, the user must receive training on risks. If a user is not aware of their responsibilities and does not comply with UBE requirements, the security posture of the Google mobile device may become compromised and DoD sensitive data may become compromised.</t>
    </r>
    <r>
      <rPr>
        <sz val="11"/>
        <color rgb="FF000000"/>
        <rFont val="Calibri"/>
      </rPr>
      <t xml:space="preserve">
</t>
    </r>
    <r>
      <rPr>
        <sz val="11"/>
        <color rgb="FF000000"/>
        <rFont val="Calibri"/>
      </rPr>
      <t>SFR ID: NA</t>
    </r>
  </si>
  <si>
    <r>
      <rPr>
        <sz val="11"/>
        <color rgb="FF000000"/>
        <rFont val="Calibri"/>
      </rPr>
      <t xml:space="preserve">Review a sample of site User Agreements for Google Android 12 device users or similar training records and training course content.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the Google Android 12 device users have completed the required training. The intent is that required training is renewed on a periodic basis in a time period determined by the AO.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Google Android 12 device user has not completed the required training, this is a finding.</t>
    </r>
  </si>
  <si>
    <t>V-250406</t>
  </si>
  <si>
    <r>
      <rPr>
        <sz val="11"/>
        <rFont val="Calibri"/>
      </rPr>
      <t>Google Android 12 must be configured to enforce that Wi-Fi Sharing is disabled.</t>
    </r>
  </si>
  <si>
    <r>
      <rPr>
        <sz val="11"/>
        <color rgb="FF000000"/>
        <rFont val="Calibri"/>
      </rPr>
      <t>Configure the Google Android 12 device to disable Wi-Fi Sharing.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in order to enable Wi-Fi Sharing. If the AO has not approved Mobile Hotspot, and it has been disabled on the EMM console, no further action is needed. </t>
    </r>
    <r>
      <rPr>
        <sz val="11"/>
        <color rgb="FF000000"/>
        <rFont val="Calibri"/>
      </rPr>
      <t xml:space="preserve">
</t>
    </r>
    <r>
      <rPr>
        <sz val="11"/>
        <color rgb="FF000000"/>
        <rFont val="Calibri"/>
      </rPr>
      <t xml:space="preserve">If Mobile Hotspot is being used, use the following procedure to disable Wi-Fi Sharing: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config tethering"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config tethering" to ON.</t>
    </r>
  </si>
  <si>
    <r>
      <rPr>
        <sz val="11"/>
        <color rgb="FF000000"/>
        <rFont val="Calibri"/>
      </rPr>
      <t xml:space="preserve">Wi-Fi Sharing is an optional configuration of Wi-Fi Tethering/Mobile Hotspot, which allows the device to share its Wi-Fi connection with other wirelessly connected devices instead of its mobile (cellular)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Wi-Fi Sharing grants the "other" device access to a corporate Wi-Fi network and may possibly bypass the network access control mechanisms. This risk can be partially mitigated by requiring the use of a preshared key for personal hotspots.</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</si>
  <si>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Wi-Fi Sharing is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in order to enable Wi-Fi Sharing. If the Authorizing Official (AO) has not approved Mobile Hotspot, and it has been verified as disabled on the EMM console, no further action is needed. </t>
    </r>
    <r>
      <rPr>
        <sz val="11"/>
        <color rgb="FF000000"/>
        <rFont val="Calibri"/>
      </rPr>
      <t xml:space="preserve">
</t>
    </r>
    <r>
      <rPr>
        <sz val="11"/>
        <color rgb="FF000000"/>
        <rFont val="Calibri"/>
      </rPr>
      <t xml:space="preserve">If Mobile Hotspot is being used, use the following procedure to verify Wi-Fi Sharing is disabled: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config tethering"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config tethering" to ON.</t>
    </r>
    <r>
      <rPr>
        <sz val="11"/>
        <color rgb="FF000000"/>
        <rFont val="Calibri"/>
      </rPr>
      <t xml:space="preserve">
</t>
    </r>
    <r>
      <rPr>
        <sz val="11"/>
        <color rgb="FF000000"/>
        <rFont val="Calibri"/>
      </rPr>
      <t>On the managed Google Android 12 device: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Go to Settings &gt;&gt; Network &amp; Internet.</t>
    </r>
    <r>
      <rPr>
        <sz val="11"/>
        <color rgb="FF000000"/>
        <rFont val="Calibri"/>
      </rPr>
      <t xml:space="preserve">
</t>
    </r>
    <r>
      <rPr>
        <sz val="11"/>
        <color rgb="FF000000"/>
        <rFont val="Calibri"/>
      </rPr>
      <t>2. Verify that "Hotspot &amp; tethering" is "Controlled by admin".</t>
    </r>
    <r>
      <rPr>
        <sz val="11"/>
        <color rgb="FF000000"/>
        <rFont val="Calibri"/>
      </rPr>
      <t xml:space="preserve">
</t>
    </r>
    <r>
      <rPr>
        <sz val="11"/>
        <color rgb="FF000000"/>
        <rFont val="Calibri"/>
      </rPr>
      <t>3. Verify that tapping "Hotspot &amp; tethering" provides a prompt to the user specifying "Action not allowed".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managed Google Android 12 device "Hotspot &amp; tethering" is enabled, this is a finding.</t>
    </r>
  </si>
  <si>
    <t>V-250407</t>
  </si>
  <si>
    <r>
      <rPr>
        <sz val="11"/>
        <rFont val="Calibri"/>
      </rPr>
      <t>Google Android 12 must have the DoD root and intermediate PKI certificates installed.</t>
    </r>
  </si>
  <si>
    <r>
      <rPr>
        <sz val="11"/>
        <color rgb="FF000000"/>
        <rFont val="Calibri"/>
      </rPr>
      <t xml:space="preserve">Configure the Google Android 12 device to install DoD root and intermediate certificates.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upload DoD root and intermediate certificates as part of a device and/or work profile.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current DoD root and intermediate PKI certificates may be obtained in self-extracting zip files at http://cyber.mil/pki-pke (for NIPRNet).</t>
    </r>
  </si>
  <si>
    <r>
      <rPr>
        <sz val="11"/>
        <color rgb="FF000000"/>
        <rFont val="Calibri"/>
      </rPr>
      <t>DoD root and intermediate PKI certificates are used to verify the authenticity of PKI certificates of users and web services. If the root and intermediate certificates are not available, an adversary could falsely sign a certificate in such a way that it could not be detected. Providing access to the DoD root and intermediate PKI certificates greatly diminishes the risk of this attack.</t>
    </r>
    <r>
      <rPr>
        <sz val="11"/>
        <color rgb="FF000000"/>
        <rFont val="Calibri"/>
      </rPr>
      <t xml:space="preserve">
</t>
    </r>
    <r>
      <rPr>
        <sz val="11"/>
        <color rgb="FF000000"/>
        <rFont val="Calibri"/>
      </rPr>
      <t>SFR ID: FMT_SMF_EXT.1.1 #47</t>
    </r>
  </si>
  <si>
    <r>
      <rPr>
        <sz val="11"/>
        <color rgb="FF000000"/>
        <rFont val="Calibri"/>
      </rPr>
      <t>Review device configuration settings to confirm that the DoD root and intermediate PKI certificates are installed.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managed Google Android 12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current DoD root and intermediate PKI certificates may be obtained in self-extracting zip files at http://cyber.mil/pki-pke (for NIPRNet).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verify that the DoD root and intermediate certificates are part of a device and/or work profile that is being pushed down to the devices.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Google Android 12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t>
    </r>
    <r>
      <rPr>
        <sz val="11"/>
        <color rgb="FF000000"/>
        <rFont val="Calibri"/>
      </rPr>
      <t xml:space="preserve">
</t>
    </r>
    <r>
      <rPr>
        <sz val="11"/>
        <color rgb="FF000000"/>
        <rFont val="Calibri"/>
      </rPr>
      <t>3. Tap "Advanced".</t>
    </r>
    <r>
      <rPr>
        <sz val="11"/>
        <color rgb="FF000000"/>
        <rFont val="Calibri"/>
      </rPr>
      <t xml:space="preserve">
</t>
    </r>
    <r>
      <rPr>
        <sz val="11"/>
        <color rgb="FF000000"/>
        <rFont val="Calibri"/>
      </rPr>
      <t>4. Tap "Encryption &amp; credentials".</t>
    </r>
    <r>
      <rPr>
        <sz val="11"/>
        <color rgb="FF000000"/>
        <rFont val="Calibri"/>
      </rPr>
      <t xml:space="preserve">
</t>
    </r>
    <r>
      <rPr>
        <sz val="11"/>
        <color rgb="FF000000"/>
        <rFont val="Calibri"/>
      </rPr>
      <t>5. Tap "Trusted credentials".</t>
    </r>
    <r>
      <rPr>
        <sz val="11"/>
        <color rgb="FF000000"/>
        <rFont val="Calibri"/>
      </rPr>
      <t xml:space="preserve">
</t>
    </r>
    <r>
      <rPr>
        <sz val="11"/>
        <color rgb="FF000000"/>
        <rFont val="Calibri"/>
      </rPr>
      <t>6. Verify that DoD root and intermediate PKI certificates are listed under the User tab in the Work section.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the DoD root and intermediate certificates are not listed in a profile, or the managed Android 12 device does not list the DoD root and intermediate certificates under the user tab, this is a finding.</t>
    </r>
  </si>
  <si>
    <t>V-250408</t>
  </si>
  <si>
    <r>
      <rPr>
        <sz val="11"/>
        <rFont val="Calibri"/>
      </rPr>
      <t>Google Android 12 work profile must be configured to enforce the system application disable list.</t>
    </r>
  </si>
  <si>
    <r>
      <rPr>
        <sz val="11"/>
        <color rgb="FF000000"/>
        <rFont val="Calibri"/>
      </rPr>
      <t xml:space="preserve">Configure the Google Android 12 device to enforce the system application disable list. </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t>
    </r>
    <r>
      <rPr>
        <sz val="11"/>
        <color rgb="FF000000"/>
        <rFont val="Calibri"/>
      </rPr>
      <t xml:space="preserve">
</t>
    </r>
    <r>
      <rPr>
        <sz val="11"/>
        <color rgb="FF000000"/>
        <rFont val="Calibri"/>
      </rPr>
      <t>3. Enter package names of apps to hide.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 on parent".</t>
    </r>
    <r>
      <rPr>
        <sz val="11"/>
        <color rgb="FF000000"/>
        <rFont val="Calibri"/>
      </rPr>
      <t xml:space="preserve">
</t>
    </r>
    <r>
      <rPr>
        <sz val="11"/>
        <color rgb="FF000000"/>
        <rFont val="Calibri"/>
      </rPr>
      <t>3. Enter package names of apps to hide.</t>
    </r>
    <r>
      <rPr>
        <sz val="11"/>
        <color rgb="FF000000"/>
        <rFont val="Calibri"/>
      </rPr>
      <t xml:space="preserve">
</t>
    </r>
    <r>
      <rPr>
        <sz val="11"/>
        <color rgb="FF000000"/>
        <rFont val="Calibri"/>
      </rPr>
      <t>Configure a list of approved Google core and preinstalled apps in the core app allowlist.</t>
    </r>
  </si>
  <si>
    <r>
      <rPr>
        <sz val="11"/>
        <color rgb="FF000000"/>
        <rFont val="Calibri"/>
      </rPr>
      <t xml:space="preserve">The system application disable list controls user access to/execution of all core and preinstalled applications.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Core application: Any application integrated into Google Android 12 by Google.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Preinstalled application: Additional noncore applications included in the Google Android 12 build by Google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system applications can compromise DoD data or upload users' information to non-DoD-approved servers. A user must be blocked from using such applications that exhibit behavior that can result in compromise of DoD data or DoD user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site administrator must analyze all preinstalled applications on the device and disable all applications not approved for DoD use by configuring the system application disable list.</t>
    </r>
    <r>
      <rPr>
        <sz val="11"/>
        <color rgb="FF000000"/>
        <rFont val="Calibri"/>
      </rPr>
      <t xml:space="preserve">
</t>
    </r>
    <r>
      <rPr>
        <sz val="11"/>
        <color rgb="FF000000"/>
        <rFont val="Calibri"/>
      </rPr>
      <t>SFR ID: FMT_SMF_EXT.1.1 #47</t>
    </r>
  </si>
  <si>
    <r>
      <rPr>
        <sz val="11"/>
        <color rgb="FF000000"/>
        <rFont val="Calibri"/>
      </rPr>
      <t>Review the managed Google Android 12 Work Profile configuration settings to confirm the system application disable list is enforced. This setting is enforced by default. Verify only approved system apps have been placed on the core allowlist.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the EMM Administrator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system app allowlist and verify only approved apps are on the list.</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t>
    </r>
    <r>
      <rPr>
        <sz val="11"/>
        <color rgb="FF000000"/>
        <rFont val="Calibri"/>
      </rPr>
      <t xml:space="preserve">
</t>
    </r>
    <r>
      <rPr>
        <sz val="11"/>
        <color rgb="FF000000"/>
        <rFont val="Calibri"/>
      </rPr>
      <t>3. Verify that package names of apps are listed.</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 on parent".</t>
    </r>
    <r>
      <rPr>
        <sz val="11"/>
        <color rgb="FF000000"/>
        <rFont val="Calibri"/>
      </rPr>
      <t xml:space="preserve">
</t>
    </r>
    <r>
      <rPr>
        <sz val="11"/>
        <color rgb="FF000000"/>
        <rFont val="Calibri"/>
      </rPr>
      <t>3. Verify that package names of apps are listed.</t>
    </r>
    <r>
      <rPr>
        <sz val="11"/>
        <color rgb="FF000000"/>
        <rFont val="Calibri"/>
      </rPr>
      <t xml:space="preserve">
</t>
    </r>
    <r>
      <rPr>
        <sz val="11"/>
        <color rgb="FF000000"/>
        <rFont val="Calibri"/>
      </rPr>
      <t>If on the EMM console the system app allowlist contains unapproved core apps, this is a finding.</t>
    </r>
  </si>
  <si>
    <t>V-250409</t>
  </si>
  <si>
    <r>
      <rPr>
        <sz val="11"/>
        <rFont val="Calibri"/>
      </rPr>
      <t>Google Android 12 work profile must be configured to disable automatic completion of work space Internet browser text input.</t>
    </r>
  </si>
  <si>
    <r>
      <rPr>
        <sz val="11"/>
        <color rgb="FF000000"/>
        <rFont val="Calibri"/>
      </rPr>
      <t>Configure the Chrome browser on the Google Android 12 device Work Profile to disable autofill.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Ensure "SearchSuggestEnabled" is turned OFF.</t>
    </r>
    <r>
      <rPr>
        <sz val="11"/>
        <color rgb="FF000000"/>
        <rFont val="Calibri"/>
      </rPr>
      <t xml:space="preserve">
</t>
    </r>
    <r>
      <rPr>
        <sz val="11"/>
        <color rgb="FF000000"/>
        <rFont val="Calibri"/>
      </rPr>
      <t>Refer to the EMM documentation to determine how to configure Chrome Browser Settings.</t>
    </r>
  </si>
  <si>
    <r>
      <rPr>
        <sz val="11"/>
        <color rgb="FF000000"/>
        <rFont val="Calibri"/>
      </rPr>
      <t>The autofill functionality in the web browser allows the user to complete a form that contains sensitive information, such as personally identifiable information (PII), without previous knowledge of the information. By allowing the use of autofill functionality, an adversary who learns a user's Android 12 device password, or who otherwise is able to unlock the device, may be able to further breach other systems by relying on the autofill feature to provide information unknown to the adversary. By disabling the autofill functionality, the risk of an adversary gaining further information about the device's user or compromising other systems is significantly mitigated.</t>
    </r>
    <r>
      <rPr>
        <sz val="11"/>
        <color rgb="FF000000"/>
        <rFont val="Calibri"/>
      </rPr>
      <t xml:space="preserve">
</t>
    </r>
    <r>
      <rPr>
        <sz val="11"/>
        <color rgb="FF000000"/>
        <rFont val="Calibri"/>
      </rPr>
      <t>SFR ID: FMT_SMF_EXT.1.1 #47</t>
    </r>
  </si>
  <si>
    <r>
      <rPr>
        <sz val="11"/>
        <color rgb="FF000000"/>
        <rFont val="Calibri"/>
      </rPr>
      <t>Review the work profile Chrome Browser app on the Google Android 12 autofill setting.</t>
    </r>
    <r>
      <rPr>
        <sz val="11"/>
        <color rgb="FF000000"/>
        <rFont val="Calibri"/>
      </rPr>
      <t xml:space="preserve">
</t>
    </r>
    <r>
      <rPr>
        <sz val="11"/>
        <color rgb="FF000000"/>
        <rFont val="Calibri"/>
      </rPr>
      <t xml:space="preserve">This procedure is performed only on the EMM Administrator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Verify that "SearchSuggestEnabled" is turned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autofill is set to On in the Chrome Browser Settings, this is a finding.</t>
    </r>
  </si>
  <si>
    <t>V-250410</t>
  </si>
  <si>
    <r>
      <rPr>
        <sz val="11"/>
        <rFont val="Calibri"/>
      </rPr>
      <t>Google Android 12 must be configured to disallow configuration of date and time.</t>
    </r>
  </si>
  <si>
    <r>
      <rPr>
        <sz val="11"/>
        <color rgb="FF000000"/>
        <rFont val="Calibri"/>
      </rPr>
      <t>Configure the Google Android 12 device to set auto network time.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config date time"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config date time" to ON.</t>
    </r>
  </si>
  <si>
    <r>
      <rPr>
        <sz val="11"/>
        <color rgb="FF000000"/>
        <rFont val="Calibri"/>
      </rPr>
      <t xml:space="preserve">Determining the correct time a particular application event occurred on a system is critical when conducting forensic analysis and investigating system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Periodically synchronizing internal clocks with an authoritative time source is necessary to correctly correlate the timing of events that occur across the enterprise. The three authoritative time sources for Google Android 12 are an authoritative time server that is synchronized with redundant United States Naval Observatory (USNO) time servers as designated for the appropriate DoD network (NIPRNet or SIPRNet), or the Global Positioning System (GPS),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Time stamps generated by the audit system in Google Android 12 must include both date and time. The time may be expressed in Coordinated Universal Time (UTC), a modern continuation of Greenwich Mean Time (GMT), or local time with an offset from UTC.</t>
    </r>
    <r>
      <rPr>
        <sz val="11"/>
        <color rgb="FF000000"/>
        <rFont val="Calibri"/>
      </rPr>
      <t xml:space="preserve">
</t>
    </r>
    <r>
      <rPr>
        <sz val="11"/>
        <color rgb="FF000000"/>
        <rFont val="Calibri"/>
      </rPr>
      <t>SFR ID: FMT_SMF_EXT.1.1 #47</t>
    </r>
  </si>
  <si>
    <r>
      <rPr>
        <sz val="11"/>
        <color rgb="FF000000"/>
        <rFont val="Calibri"/>
      </rPr>
      <t xml:space="preserve">Review the managed Google Android 12 device configuration settings to confirm that autofill services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managed Google Android 12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config date time"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Verify that "Disallow config date time" is toggled to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Google Android 12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2. Tap "System".</t>
    </r>
    <r>
      <rPr>
        <sz val="11"/>
        <color rgb="FF000000"/>
        <rFont val="Calibri"/>
      </rPr>
      <t xml:space="preserve">
</t>
    </r>
    <r>
      <rPr>
        <sz val="11"/>
        <color rgb="FF000000"/>
        <rFont val="Calibri"/>
      </rPr>
      <t xml:space="preserve">3. Tap "Date &amp; times". </t>
    </r>
    <r>
      <rPr>
        <sz val="11"/>
        <color rgb="FF000000"/>
        <rFont val="Calibri"/>
      </rPr>
      <t xml:space="preserve">
</t>
    </r>
    <r>
      <rPr>
        <sz val="11"/>
        <color rgb="FF000000"/>
        <rFont val="Calibri"/>
      </rPr>
      <t>4. Verify that "Set time automatically" is grayed out and is "Enabled by admin".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"Disallow config date time" is not set to On, or on the managed Android 12 device "User network-provided time" is not grayed out, this is a finding.</t>
    </r>
  </si>
  <si>
    <t>V-250411</t>
  </si>
  <si>
    <r>
      <rPr>
        <sz val="11"/>
        <rFont val="Calibri"/>
      </rPr>
      <t>Android 12 devices must have the latest available Google Android 12 operating system installed.</t>
    </r>
  </si>
  <si>
    <t>CAT I (High)</t>
  </si>
  <si>
    <r>
      <rPr>
        <sz val="11"/>
        <color rgb="FF000000"/>
        <rFont val="Calibri"/>
      </rPr>
      <t>Install the latest released version of the Google Android 12 operating system on all managed Google devices.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Google Android device operating system updates are released directly by Google or can be distributed via the EMM. Check each device manufacturer and/or Carriers for current updates.</t>
    </r>
  </si>
  <si>
    <r>
      <rPr>
        <sz val="11"/>
        <color rgb="FF000000"/>
        <rFont val="Calibri"/>
      </rPr>
      <t>Required security features are not available in earlier operating system versions. In addition, there may be known vulnerabilities in earlier versions.</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</si>
  <si>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the Google Android device has the mobile operating system (MOS)t recently released version of managed Google Android 12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both the EMM console and the managed Google Android 12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the EMM management console, review the version of Google Android 12 installed on a sample of managed devices. This procedure will vary depending on the EMM product.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Google Android 12 device, to determine the installed operating system version: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"About phone".</t>
    </r>
    <r>
      <rPr>
        <sz val="11"/>
        <color rgb="FF000000"/>
        <rFont val="Calibri"/>
      </rPr>
      <t xml:space="preserve">
</t>
    </r>
    <r>
      <rPr>
        <sz val="11"/>
        <color rgb="FF000000"/>
        <rFont val="Calibri"/>
      </rPr>
      <t>3. Verify "Build number".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installed version of the Google Android 12 operating system on any reviewed devices is not the latest released by Google, this is a finding. </t>
    </r>
    <r>
      <rPr>
        <sz val="11"/>
        <color rgb="FF000000"/>
        <rFont val="Calibri"/>
      </rPr>
      <t xml:space="preserve">
</t>
    </r>
    <r>
      <rPr>
        <sz val="11"/>
        <color rgb="FF000000"/>
        <rFont val="Calibri"/>
      </rPr>
      <t>Google's Android operating system patch website: https://source.android.com/security/bulletin/</t>
    </r>
    <r>
      <rPr>
        <sz val="11"/>
        <color rgb="FF000000"/>
        <rFont val="Calibri"/>
      </rPr>
      <t xml:space="preserve">
</t>
    </r>
    <r>
      <rPr>
        <sz val="11"/>
        <color rgb="FF000000"/>
        <rFont val="Calibri"/>
      </rPr>
      <t>Android versions for Pixel devices: https://developers.google.com/android/images</t>
    </r>
  </si>
  <si>
    <t>V-250412</t>
  </si>
  <si>
    <r>
      <rPr>
        <sz val="11"/>
        <rFont val="Calibri"/>
      </rPr>
      <t>Android 12 devices must be configured to disable the use of third-party keyboards.</t>
    </r>
  </si>
  <si>
    <r>
      <rPr>
        <sz val="11"/>
        <color rgb="FF000000"/>
        <rFont val="Calibri"/>
      </rPr>
      <t xml:space="preserve">Configure the Google Android 12 device to disallow the use of third-party keyboards.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Select only the approved keyboard.</t>
    </r>
    <r>
      <rPr>
        <sz val="11"/>
        <color rgb="FF000000"/>
        <rFont val="Calibri"/>
      </rPr>
      <t xml:space="preserve">
</t>
    </r>
    <r>
      <rPr>
        <sz val="11"/>
        <color rgb="FF000000"/>
        <rFont val="Calibri"/>
      </rPr>
      <t>Additionally, Admins can configure application allowlists for Google Play that does not have any third-party keyboards for user installation.</t>
    </r>
  </si>
  <si>
    <r>
      <rPr>
        <sz val="11"/>
        <color rgb="FF000000"/>
        <rFont val="Calibri"/>
      </rPr>
      <t>Many third-party keyboard applications are known to contain malware.</t>
    </r>
    <r>
      <rPr>
        <sz val="11"/>
        <color rgb="FF000000"/>
        <rFont val="Calibri"/>
      </rPr>
      <t xml:space="preserve">
</t>
    </r>
    <r>
      <rPr>
        <sz val="11"/>
        <color rgb="FF000000"/>
        <rFont val="Calibri"/>
      </rPr>
      <t>SFR ID: FMT_SMF_EXT.1.1 #47</t>
    </r>
  </si>
  <si>
    <r>
      <rPr>
        <sz val="11"/>
        <color rgb="FF000000"/>
        <rFont val="Calibri"/>
      </rPr>
      <t xml:space="preserve">Review the managed Google Android 12 configuration settings to confirm that no third-party keyboards are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EMM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Verify only the approved keyboards are selected.</t>
    </r>
    <r>
      <rPr>
        <sz val="11"/>
        <color rgb="FF000000"/>
        <rFont val="Calibri"/>
      </rPr>
      <t xml:space="preserve">
</t>
    </r>
    <r>
      <rPr>
        <sz val="11"/>
        <color rgb="FF000000"/>
        <rFont val="Calibri"/>
      </rPr>
      <t>If third-party keyboards are allowed, this is a finding.</t>
    </r>
  </si>
  <si>
    <t>V-250413</t>
  </si>
  <si>
    <r>
      <rPr>
        <sz val="11"/>
        <rFont val="Calibri"/>
      </rPr>
      <t>Android 12 devices must be configured to enable Common Criteria Mode (CC Mode).</t>
    </r>
  </si>
  <si>
    <r>
      <rPr>
        <sz val="11"/>
        <color rgb="FF000000"/>
        <rFont val="Calibri"/>
      </rPr>
      <t xml:space="preserve">Configure the Google Android 12 device to implement CC Mode.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Toggle "Enable Common Criteria mode" to ON.</t>
    </r>
  </si>
  <si>
    <r>
      <rPr>
        <sz val="11"/>
        <color rgb="FF000000"/>
        <rFont val="Calibri"/>
      </rPr>
      <t>The CC Mode feature is a superset of other features and behavioral changes that are mandatory MDFPP requirements. If CC mode is not implemented the device will not be operating in the NIAP-certified compliant CC Mode of operation.</t>
    </r>
    <r>
      <rPr>
        <sz val="11"/>
        <color rgb="FF000000"/>
        <rFont val="Calibri"/>
      </rPr>
      <t xml:space="preserve">
</t>
    </r>
    <r>
      <rPr>
        <sz val="11"/>
        <color rgb="FF000000"/>
        <rFont val="Calibri"/>
      </rPr>
      <t>CC Mode implements the following behavioral/functional changes: how the Bluetooth and Wi-Fi keys are stored using different types of encryption.</t>
    </r>
    <r>
      <rPr>
        <sz val="11"/>
        <color rgb="FF000000"/>
        <rFont val="Calibri"/>
      </rPr>
      <t xml:space="preserve">
</t>
    </r>
    <r>
      <rPr>
        <sz val="11"/>
        <color rgb="FF000000"/>
        <rFont val="Calibri"/>
      </rPr>
      <t>SFR ID: FMT_SMF_EXT.1.1 #47</t>
    </r>
  </si>
  <si>
    <r>
      <rPr>
        <sz val="11"/>
        <color rgb="FF000000"/>
        <rFont val="Calibri"/>
      </rPr>
      <t xml:space="preserve">Review the managed Google Android 12 configuration settings to confirm CC mode is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EMM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Verify that "Enable Common Criteria mode" is toggled to ON.</t>
    </r>
    <r>
      <rPr>
        <sz val="11"/>
        <color rgb="FF000000"/>
        <rFont val="Calibri"/>
      </rPr>
      <t xml:space="preserve">
</t>
    </r>
    <r>
      <rPr>
        <sz val="11"/>
        <color rgb="FF000000"/>
        <rFont val="Calibri"/>
      </rPr>
      <t>If CC mode is not enabled, this is a finding.</t>
    </r>
  </si>
  <si>
    <t>V-250416</t>
  </si>
  <si>
    <r>
      <rPr>
        <sz val="11"/>
        <rFont val="Calibri"/>
      </rPr>
      <t>Google Android 12 must allow only the administrator (EMM) to install/remove DoD root and intermediate PKI certificates.</t>
    </r>
  </si>
  <si>
    <r>
      <rPr>
        <sz val="11"/>
        <color rgb="FF000000"/>
        <rFont val="Calibri"/>
      </rPr>
      <t>Configure Google Android 12 device to prevent a user from removing DoD root and intermediate PKI certificates.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config credentials" to ON.</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</si>
  <si>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 ID: FMT_MOF_EXT.1.2 #47</t>
    </r>
  </si>
  <si>
    <r>
      <rPr>
        <sz val="11"/>
        <color rgb="FF000000"/>
        <rFont val="Calibri"/>
      </rPr>
      <t>Review the device configuration to confirm that the user is unable to remove DoD root and intermediate PKI certificates.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config credentials" is toggled to ON.</t>
    </r>
    <r>
      <rPr>
        <sz val="11"/>
        <color rgb="FF000000"/>
        <rFont val="Calibri"/>
      </rPr>
      <t xml:space="preserve">
</t>
    </r>
    <r>
      <rPr>
        <sz val="11"/>
        <color rgb="FF000000"/>
        <rFont val="Calibri"/>
      </rPr>
      <t>On the Google Android 12 device: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"Security".</t>
    </r>
    <r>
      <rPr>
        <sz val="11"/>
        <color rgb="FF000000"/>
        <rFont val="Calibri"/>
      </rPr>
      <t xml:space="preserve">
</t>
    </r>
    <r>
      <rPr>
        <sz val="11"/>
        <color rgb="FF000000"/>
        <rFont val="Calibri"/>
      </rPr>
      <t>3. Tap "Advanced".</t>
    </r>
    <r>
      <rPr>
        <sz val="11"/>
        <color rgb="FF000000"/>
        <rFont val="Calibri"/>
      </rPr>
      <t xml:space="preserve">
</t>
    </r>
    <r>
      <rPr>
        <sz val="11"/>
        <color rgb="FF000000"/>
        <rFont val="Calibri"/>
      </rPr>
      <t>4. Tap "Encryption &amp; credentials".</t>
    </r>
    <r>
      <rPr>
        <sz val="11"/>
        <color rgb="FF000000"/>
        <rFont val="Calibri"/>
      </rPr>
      <t xml:space="preserve">
</t>
    </r>
    <r>
      <rPr>
        <sz val="11"/>
        <color rgb="FF000000"/>
        <rFont val="Calibri"/>
      </rPr>
      <t>5. Tap "Trusted credentials".</t>
    </r>
    <r>
      <rPr>
        <sz val="11"/>
        <color rgb="FF000000"/>
        <rFont val="Calibri"/>
      </rPr>
      <t xml:space="preserve">
</t>
    </r>
    <r>
      <rPr>
        <sz val="11"/>
        <color rgb="FF000000"/>
        <rFont val="Calibri"/>
      </rPr>
      <t>6. Verify that the user is unable to untrust or remove any work certificates.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Google Android 12 device the user is able to remove certificates, this is a finding.</t>
    </r>
  </si>
  <si>
    <t>V-250417</t>
  </si>
  <si>
    <r>
      <rPr>
        <sz val="11"/>
        <rFont val="Calibri"/>
      </rPr>
      <t>Google Android 12 must be configured to disable all data signaling over [assignment: list of externally accessible hardware ports (for example, USB)].</t>
    </r>
  </si>
  <si>
    <r>
      <rPr>
        <sz val="11"/>
        <color rgb="FF000000"/>
        <rFont val="Calibri"/>
      </rPr>
      <t>Configure Google Android 12 device to disable the USB port (except for charging the device).</t>
    </r>
    <r>
      <rPr>
        <sz val="11"/>
        <color rgb="FF000000"/>
        <rFont val="Calibri"/>
      </rPr>
      <t xml:space="preserve">
</t>
    </r>
    <r>
      <rPr>
        <sz val="11"/>
        <color rgb="FF000000"/>
        <rFont val="Calibri"/>
      </rPr>
      <t>COPE and COBO:</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"Enable USB" to OFF.</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</si>
  <si>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FMT_MOF_EXT.1.2 #24</t>
    </r>
  </si>
  <si>
    <r>
      <rPr>
        <sz val="11"/>
        <color rgb="FF000000"/>
        <rFont val="Calibri"/>
      </rPr>
      <t>Review the device configuration to confirm that the USB port is disabled except for charging the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"Enable USB" is toggled to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EMM console the USB port is not disabled, this is a finding.</t>
    </r>
  </si>
  <si>
    <t>V-250418</t>
  </si>
  <si>
    <t>COPE</t>
  </si>
  <si>
    <t>V-250419</t>
  </si>
  <si>
    <t>V-250420</t>
  </si>
  <si>
    <t>V-250421</t>
  </si>
  <si>
    <t>V-250422</t>
  </si>
  <si>
    <t>V-250423</t>
  </si>
  <si>
    <t>V-250424</t>
  </si>
  <si>
    <t>V-250425</t>
  </si>
  <si>
    <t>V-250426</t>
  </si>
  <si>
    <t>V-250427</t>
  </si>
  <si>
    <t>V-250428</t>
  </si>
  <si>
    <t>V-250429</t>
  </si>
  <si>
    <t>V-250430</t>
  </si>
  <si>
    <t>V-250431</t>
  </si>
  <si>
    <t>V-250432</t>
  </si>
  <si>
    <t>V-250433</t>
  </si>
  <si>
    <t>V-250434</t>
  </si>
  <si>
    <t>V-250435</t>
  </si>
  <si>
    <r>
      <rPr>
        <sz val="11"/>
        <rFont val="Calibri"/>
      </rPr>
      <t>Google Android 12 must be configured to disable exceptions to the access control policy that prevent [selection: application processes, groups of application processes] from accessing [selection: all, private] data stored by other [selection: application processes, groups of application processes].</t>
    </r>
  </si>
  <si>
    <r>
      <rPr>
        <sz val="11"/>
        <color rgb="FF000000"/>
        <rFont val="Calibri"/>
      </rPr>
      <t>Configure the Google Android 12 device to enable the access control policy that prevents [selection: application processes, groups of application processes] from accessing [selection: all, private] data stored by other [selection: application processes, groups of application processes].</t>
    </r>
    <r>
      <rPr>
        <sz val="11"/>
        <color rgb="FF000000"/>
        <rFont val="Calibri"/>
      </rPr>
      <t xml:space="preserve">
</t>
    </r>
    <r>
      <rPr>
        <sz val="11"/>
        <color rgb="FF000000"/>
        <rFont val="Calibri"/>
      </rPr>
      <t>Note: All application data is inherently sandboxed and isolated from other applications. In order to disable copy/paste on the EMM Console: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Toggle "Disallow cross profile copy/paste" to ON.</t>
    </r>
    <r>
      <rPr>
        <sz val="11"/>
        <color rgb="FF000000"/>
        <rFont val="Calibri"/>
      </rPr>
      <t xml:space="preserve">
</t>
    </r>
    <r>
      <rPr>
        <sz val="11"/>
        <color rgb="FF000000"/>
        <rFont val="Calibri"/>
      </rPr>
      <t>4. Toggle "Disallow sharing data into the profile" to ON.</t>
    </r>
  </si>
  <si>
    <r>
      <rPr>
        <sz val="11"/>
        <color rgb="FF000000"/>
        <rFont val="Calibri"/>
      </rPr>
      <t>App data sharing gives apps the ability to access the data of other apps for enhanced user functionality. However, sharing also poses a significant risk that unauthorized users or apps will obtain access to DoD sensitive information. To mitigate this risk, there are data sharing restrictions, primarily from sharing data from personal (unmanaged) apps and work (managed) apps.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and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FMT_SMF_EXT.1.1 #42, FDP_ACF_EXT.1.2</t>
    </r>
  </si>
  <si>
    <r>
      <rPr>
        <sz val="11"/>
        <color rgb="FF000000"/>
        <rFont val="Calibri"/>
      </rPr>
      <t>Review documentation on the managed Google Android 12 device and inspect the configuration on the Google Android device to verify the access control policy that prevents [selection: application processes] from accessing [selection: all] data stored by other [selection: application processes] is enabled.</t>
    </r>
    <r>
      <rPr>
        <sz val="11"/>
        <color rgb="FF000000"/>
        <rFont val="Calibri"/>
      </rPr>
      <t xml:space="preserve">
</t>
    </r>
    <r>
      <rPr>
        <sz val="11"/>
        <color rgb="FF000000"/>
        <rFont val="Calibri"/>
      </rPr>
      <t xml:space="preserve">This validation procedure is performed only on the EMM Administration Console.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Verify that "Disallow cross profile copy/paste" is toggled to ON.</t>
    </r>
    <r>
      <rPr>
        <sz val="11"/>
        <color rgb="FF000000"/>
        <rFont val="Calibri"/>
      </rPr>
      <t xml:space="preserve">
</t>
    </r>
    <r>
      <rPr>
        <sz val="11"/>
        <color rgb="FF000000"/>
        <rFont val="Calibri"/>
      </rPr>
      <t>4. Verify that "Disallow sharing data into the profile" is toggled to ON.</t>
    </r>
    <r>
      <rPr>
        <sz val="11"/>
        <color rgb="FF000000"/>
        <rFont val="Calibri"/>
      </rPr>
      <t xml:space="preserve">
</t>
    </r>
    <r>
      <rPr>
        <sz val="11"/>
        <color rgb="FF000000"/>
        <rFont val="Calibri"/>
      </rPr>
      <t>If the EMM console device policy is not set to disable data sharing between profiles, this is a finding.</t>
    </r>
  </si>
  <si>
    <t>V-250436</t>
  </si>
  <si>
    <t>V-250437</t>
  </si>
  <si>
    <t>V-250438</t>
  </si>
  <si>
    <t>V-250439</t>
  </si>
  <si>
    <t>V-250440</t>
  </si>
  <si>
    <t>V-250441</t>
  </si>
  <si>
    <t>V-250442</t>
  </si>
  <si>
    <r>
      <rPr>
        <sz val="11"/>
        <rFont val="Calibri"/>
      </rPr>
      <t>The Google Android 12 Work Profile must be configured to prevent users from adding personal email accounts to the work email app.</t>
    </r>
  </si>
  <si>
    <r>
      <rPr>
        <sz val="11"/>
        <color rgb="FF000000"/>
        <rFont val="Calibri"/>
      </rPr>
      <t xml:space="preserve">Configure the Google Android 12 device to prevent users from adding personal email accounts to the work email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EMM console: </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modify accounts" to ON.</t>
    </r>
    <r>
      <rPr>
        <sz val="11"/>
        <color rgb="FF000000"/>
        <rFont val="Calibri"/>
      </rPr>
      <t xml:space="preserve">
</t>
    </r>
    <r>
      <rPr>
        <sz val="11"/>
        <color rgb="FF000000"/>
        <rFont val="Calibri"/>
      </rPr>
      <t>Refer to the EMM documentation to determine how to provision users' work email accounts for the work email app.</t>
    </r>
  </si>
  <si>
    <r>
      <rPr>
        <sz val="11"/>
        <color rgb="FF000000"/>
        <rFont val="Calibri"/>
      </rPr>
      <t>If the user is able to add a personal email account (POP3, IMAP, EAS) to the work email app, it could be used to forward sensitive DoD data to unauthorized recipients. Restricting email account addition to the administrator or restricting email account addition to allowlisted accounts mitigates this vulnerability.</t>
    </r>
    <r>
      <rPr>
        <sz val="11"/>
        <color rgb="FF000000"/>
        <rFont val="Calibri"/>
      </rPr>
      <t xml:space="preserve">
</t>
    </r>
    <r>
      <rPr>
        <sz val="11"/>
        <color rgb="FF000000"/>
        <rFont val="Calibri"/>
      </rPr>
      <t>SFR ID: FMT_SMF_EXT.1.1 #47</t>
    </r>
  </si>
  <si>
    <r>
      <rPr>
        <sz val="11"/>
        <color rgb="FF000000"/>
        <rFont val="Calibri"/>
      </rPr>
      <t xml:space="preserve">Review the managed Google Android 12 Work Profile configuration settings to confirm that users are prevented from adding personal email accounts to the work email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Administrator console and the managed Google Android 12 device. </t>
    </r>
    <r>
      <rPr>
        <sz val="11"/>
        <color rgb="FF000000"/>
        <rFont val="Calibri"/>
      </rPr>
      <t xml:space="preserve">
</t>
    </r>
    <r>
      <rPr>
        <sz val="11"/>
        <color rgb="FF000000"/>
        <rFont val="Calibri"/>
      </rPr>
      <t>COPE: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modify accounts" is toggled to ON.</t>
    </r>
    <r>
      <rPr>
        <sz val="11"/>
        <color rgb="FF000000"/>
        <rFont val="Calibri"/>
      </rPr>
      <t xml:space="preserve">
</t>
    </r>
    <r>
      <rPr>
        <sz val="11"/>
        <color rgb="FF000000"/>
        <rFont val="Calibri"/>
      </rPr>
      <t xml:space="preserve">On the managed Google Android 12 device: </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"Passwords &amp; accounts".</t>
    </r>
    <r>
      <rPr>
        <sz val="11"/>
        <color rgb="FF000000"/>
        <rFont val="Calibri"/>
      </rPr>
      <t xml:space="preserve">
</t>
    </r>
    <r>
      <rPr>
        <sz val="11"/>
        <color rgb="FF000000"/>
        <rFont val="Calibri"/>
      </rPr>
      <t>3. Select "Work".</t>
    </r>
    <r>
      <rPr>
        <sz val="11"/>
        <color rgb="FF000000"/>
        <rFont val="Calibri"/>
      </rPr>
      <t xml:space="preserve">
</t>
    </r>
    <r>
      <rPr>
        <sz val="11"/>
        <color rgb="FF000000"/>
        <rFont val="Calibri"/>
      </rPr>
      <t>4. Tap "Add account".</t>
    </r>
    <r>
      <rPr>
        <sz val="11"/>
        <color rgb="FF000000"/>
        <rFont val="Calibri"/>
      </rPr>
      <t xml:space="preserve">
</t>
    </r>
    <r>
      <rPr>
        <sz val="11"/>
        <color rgb="FF000000"/>
        <rFont val="Calibri"/>
      </rPr>
      <t>5. Verify that message is displayed to the user stating "Action not allowed".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the restriction to "Disallow modify accounts" is not set, or on the managed Android 12 device the user is able to add an account in the Work section, this is a finding.</t>
    </r>
  </si>
  <si>
    <t>V-250443</t>
  </si>
  <si>
    <t>V-250444</t>
  </si>
  <si>
    <r>
      <rPr>
        <sz val="11"/>
        <rFont val="Calibri"/>
      </rPr>
      <t>Google Android 12 must be provisioned as a fully managed device and configured to create a work profile.</t>
    </r>
  </si>
  <si>
    <r>
      <rPr>
        <sz val="11"/>
        <color rgb="FF000000"/>
        <rFont val="Calibri"/>
      </rPr>
      <t>Configure the Google Android 12 device as corporate owned with a work profile.</t>
    </r>
    <r>
      <rPr>
        <sz val="11"/>
        <color rgb="FF000000"/>
        <rFont val="Calibri"/>
      </rPr>
      <t xml:space="preserve">
</t>
    </r>
    <r>
      <rPr>
        <sz val="11"/>
        <color rgb="FF000000"/>
        <rFont val="Calibri"/>
      </rPr>
      <t>On the EMM console, configure the default enrollment as Corporate Owned, and select "Use for Work &amp; Personal".</t>
    </r>
    <r>
      <rPr>
        <sz val="11"/>
        <color rgb="FF000000"/>
        <rFont val="Calibri"/>
      </rPr>
      <t xml:space="preserve">
</t>
    </r>
    <r>
      <rPr>
        <sz val="11"/>
        <color rgb="FF000000"/>
        <rFont val="Calibri"/>
      </rPr>
      <t>Refer to the EMM documentation to determine how to configure the device.</t>
    </r>
  </si>
  <si>
    <r>
      <rPr>
        <sz val="11"/>
        <color rgb="FF000000"/>
        <rFont val="Calibri"/>
      </rPr>
      <t>The Android Enterprise Work Profile is the designated application group for the COPE use case.</t>
    </r>
    <r>
      <rPr>
        <sz val="11"/>
        <color rgb="FF000000"/>
        <rFont val="Calibri"/>
      </rPr>
      <t xml:space="preserve">
</t>
    </r>
    <r>
      <rPr>
        <sz val="11"/>
        <color rgb="FF000000"/>
        <rFont val="Calibri"/>
      </rPr>
      <t>SFR ID: FMT_SMF_EXT.1.1 #47</t>
    </r>
  </si>
  <si>
    <r>
      <rPr>
        <sz val="11"/>
        <color rgb="FF000000"/>
        <rFont val="Calibri"/>
      </rPr>
      <t>Review that managed Google Android 12 is configured as Corporate Owned Work Managed.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Administrator console and the managed Google Android 12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configure the default enrollment as Corporate Owned and select "Use for Work &amp; Personal".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Google Android 12 device: </t>
    </r>
    <r>
      <rPr>
        <sz val="11"/>
        <color rgb="FF000000"/>
        <rFont val="Calibri"/>
      </rPr>
      <t xml:space="preserve">
</t>
    </r>
    <r>
      <rPr>
        <sz val="11"/>
        <color rgb="FF000000"/>
        <rFont val="Calibri"/>
      </rPr>
      <t>1. Go to the application drawer.</t>
    </r>
    <r>
      <rPr>
        <sz val="11"/>
        <color rgb="FF000000"/>
        <rFont val="Calibri"/>
      </rPr>
      <t xml:space="preserve">
</t>
    </r>
    <r>
      <rPr>
        <sz val="11"/>
        <color rgb="FF000000"/>
        <rFont val="Calibri"/>
      </rPr>
      <t>2. Ensure a Personal tab and a Work tab are present.</t>
    </r>
    <r>
      <rPr>
        <sz val="11"/>
        <color rgb="FF000000"/>
        <rFont val="Calibri"/>
      </rPr>
      <t xml:space="preserve">
</t>
    </r>
    <r>
      <rPr>
        <sz val="11"/>
        <color rgb="FF000000"/>
        <rFont val="Calibri"/>
      </rPr>
      <t>If on the EMM console the account the default enrollment is set to Corporate Owned Work Managed or on the managed Android 12 device the user does not have a Work tab, this is a finding.</t>
    </r>
  </si>
  <si>
    <t>V-250445</t>
  </si>
  <si>
    <t>V-250446</t>
  </si>
  <si>
    <r>
      <rPr>
        <sz val="11"/>
        <rFont val="Calibri"/>
      </rPr>
      <t>Google Android 12 Work Profile must be configured to disable the autofill services.</t>
    </r>
  </si>
  <si>
    <r>
      <rPr>
        <sz val="11"/>
        <color rgb="FF000000"/>
        <rFont val="Calibri"/>
      </rPr>
      <t xml:space="preserve">Configure the Google Android 12 device work profile to disable the autofill services.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"Disable autofill" to ON.</t>
    </r>
  </si>
  <si>
    <r>
      <rPr>
        <sz val="11"/>
        <color rgb="FF000000"/>
        <rFont val="Calibri"/>
      </rPr>
      <t xml:space="preserve">The autofill services allow the user to complete text inputs that could contain sensitive information, such as personally identifiable information (PII), without previous knowledge of the information. By allowing the use of autofill services, an adversary who learns a user's Android 12 device password, or who otherwise is able to unlock the device, may be able to further breach other systems by relying on the autofill services to provide information unknown to the adversary. By disabling the autofill services, the risk of an adversary gaining further information about the device's user or compromising other systems is significantly mitigated.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apps that offer autofill services include Samsung Pass, Google, Dashlane, LastPass, and 1Password.</t>
    </r>
    <r>
      <rPr>
        <sz val="11"/>
        <color rgb="FF000000"/>
        <rFont val="Calibri"/>
      </rPr>
      <t xml:space="preserve">
</t>
    </r>
    <r>
      <rPr>
        <sz val="11"/>
        <color rgb="FF000000"/>
        <rFont val="Calibri"/>
      </rPr>
      <t>SFR ID: FMT_SMF_EXT.1.1 #47</t>
    </r>
  </si>
  <si>
    <r>
      <rPr>
        <sz val="11"/>
        <color rgb="FF000000"/>
        <rFont val="Calibri"/>
      </rPr>
      <t xml:space="preserve">Review the Google Android 12 work profile configuration settings to confirm that autofill services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only on the EMM Administration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"Disable autofill" is toggled to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"disallow autofill" is not selected, this is a finding.</t>
    </r>
  </si>
  <si>
    <t>V-250447</t>
  </si>
  <si>
    <t>V-250448</t>
  </si>
  <si>
    <t>V-250449</t>
  </si>
  <si>
    <t>V-250450</t>
  </si>
  <si>
    <t>V-250453</t>
  </si>
  <si>
    <t>V-250454</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</si>
  <si>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</si>
  <si>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</si>
  <si>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</si>
  <si>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</si>
  <si>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</si>
  <si>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</si>
  <si>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</si>
  <si>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</si>
  <si>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</si>
  <si>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</si>
  <si>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</si>
  <si>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</si>
  <si>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</si>
  <si>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</si>
  <si>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</si>
  <si>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</si>
  <si>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</si>
  <si>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</si>
  <si>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</si>
  <si>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</si>
  <si>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</si>
  <si>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</si>
  <si>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</si>
  <si>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</si>
  <si>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</si>
  <si>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</si>
  <si>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</si>
  <si>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</si>
  <si>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</si>
  <si>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Google Android 12 Security Technical Implementation Guide V1R1</t>
  </si>
  <si>
    <t>Developed By:</t>
  </si>
  <si>
    <t>Google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</si>
  <si>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</si>
  <si>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14 September 2021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66</t>
    </r>
  </si>
  <si>
    <t>Download Url:</t>
  </si>
  <si>
    <t>https://www.cyber.mil/stigs</t>
  </si>
  <si>
    <t>Guide Overview:</t>
  </si>
  <si>
    <r>
      <rPr>
        <sz val="11"/>
        <color rgb="FF000000"/>
        <rFont val="Calibri"/>
      </rPr>
      <t>The Google Android 12 Security Technical Implementation Guide (STIG) provides the technical security policies, requirements, and implementation details for applying security concepts to Google Android devices running Android 12 that process, store, or transmit unclassified data marked as “Controlled Unclassified Information (CUI)” or below. The STIG is based on the Protection Profile for Mobile Device Fundamentals (MDFPP) version 3.2 STIG Template. Requirements compliance is achieved by leveraging a combination of configuration profiles, user-based enforcement (UBE), and reporting.</t>
    </r>
    <r>
      <rPr>
        <sz val="11"/>
        <color rgb="FF000000"/>
        <rFont val="Calibri"/>
      </rPr>
      <t xml:space="preserve">
</t>
    </r>
    <r>
      <rPr>
        <sz val="11"/>
        <color rgb="FF000000"/>
        <rFont val="Calibri"/>
      </rPr>
      <t>The scope of this STIG covers Corporate Owned Personally Enabled (COPE) and Corporate Owned Business Only (COBO) 1 use cases.</t>
    </r>
    <r>
      <rPr>
        <sz val="11"/>
        <color rgb="FF000000"/>
        <rFont val="Calibri"/>
      </rPr>
      <t xml:space="preserve">
</t>
    </r>
    <r>
      <rPr>
        <sz val="11"/>
        <color rgb="FF000000"/>
        <rFont val="Calibri"/>
      </rPr>
      <t>This STIG assumes that for the COPE use cases, the technology used for data separation between work apps, data and personal apps, and data that has been certified by the National Information Assurance Partnership (NIAP) is compliant with the data separation requirements of the MDFPP</t>
    </r>
  </si>
  <si>
    <t>Components:</t>
  </si>
  <si>
    <r>
      <rPr>
        <i/>
        <sz val="11"/>
        <color rgb="FF000000"/>
        <rFont val="Calibri"/>
      </rPr>
      <t>Title:</t>
    </r>
    <r>
      <rPr>
        <sz val="11"/>
        <color rgb="FF000000"/>
        <rFont val="Calibri"/>
      </rPr>
      <t xml:space="preserve"> Google Android 12 COBO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14 September 2021     </t>
    </r>
    <r>
      <rPr>
        <i/>
        <sz val="11"/>
        <color rgb="FF000000"/>
        <rFont val="Calibri"/>
      </rPr>
      <t>Recommendation Count:</t>
    </r>
    <r>
      <rPr>
        <sz val="11"/>
        <color rgb="FF000000"/>
        <rFont val="Calibri"/>
      </rPr>
      <t xml:space="preserve"> 31</t>
    </r>
  </si>
  <si>
    <r>
      <rPr>
        <i/>
        <sz val="11"/>
        <color rgb="FF000000"/>
        <rFont val="Calibri"/>
      </rPr>
      <t>Title:</t>
    </r>
    <r>
      <rPr>
        <sz val="11"/>
        <color rgb="FF000000"/>
        <rFont val="Calibri"/>
      </rPr>
      <t xml:space="preserve"> Google Android 12 COPE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14 September 2021     </t>
    </r>
    <r>
      <rPr>
        <i/>
        <sz val="11"/>
        <color rgb="FF000000"/>
        <rFont val="Calibri"/>
      </rPr>
      <t>Recommendation Count:</t>
    </r>
    <r>
      <rPr>
        <sz val="11"/>
        <color rgb="FF000000"/>
        <rFont val="Calibri"/>
      </rPr>
      <t xml:space="preserve"> 35</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</si>
  <si>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</si>
  <si>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</si>
  <si>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</si>
  <si>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</si>
  <si>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</si>
  <si>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</si>
  <si>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</si>
  <si>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</si>
  <si>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</si>
  <si>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</si>
  <si>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</si>
  <si>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</si>
  <si>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</si>
  <si>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</si>
  <si>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</si>
  <si>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</si>
  <si>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</si>
  <si>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</si>
  <si>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</si>
  <si>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</si>
  <si>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</si>
  <si>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</si>
  <si>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</si>
  <si>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</si>
  <si>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</si>
  <si>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</si>
  <si>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Google Android 12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</si>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</sst>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32">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2">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A9C-4FD6-B64E-F9E1F04363B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A9C-4FD6-B64E-F9E1F04363B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66</c:v>
                </c:pt>
              </c:numCache>
            </c:numRef>
          </c:val>
          <c:extLst>
            <c:ext xmlns:c16="http://schemas.microsoft.com/office/drawing/2014/chart" uri="{C3380CC4-5D6E-409C-BE32-E72D297353CC}">
              <c16:uniqueId val="{00000002-FA9C-4FD6-B64E-F9E1F04363B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69A3-4474-9513-AA32C4F43C1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69A3-4474-9513-AA32C4F43C1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Dashboard!$E$29:$E$30</c:f>
              <c:numCache>
                <c:formatCode>General</c:formatCode>
                <c:ptCount val="2"/>
                <c:pt idx="0">
                  <c:v>31</c:v>
                </c:pt>
                <c:pt idx="1">
                  <c:v>35</c:v>
                </c:pt>
              </c:numCache>
            </c:numRef>
          </c:val>
          <c:extLst>
            <c:ext xmlns:c16="http://schemas.microsoft.com/office/drawing/2014/chart" uri="{C3380CC4-5D6E-409C-BE32-E72D297353CC}">
              <c16:uniqueId val="{00000002-69A3-4474-9513-AA32C4F43C1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74F-4B67-AF46-1FFB893F022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74F-4B67-AF46-1FFB893F022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66</c:v>
                </c:pt>
              </c:numCache>
            </c:numRef>
          </c:val>
          <c:extLst>
            <c:ext xmlns:c16="http://schemas.microsoft.com/office/drawing/2014/chart" uri="{C3380CC4-5D6E-409C-BE32-E72D297353CC}">
              <c16:uniqueId val="{00000002-274F-4B67-AF46-1FFB893F022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B5F8-4A28-823D-12624C3BC79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B5F8-4A28-823D-12624C3BC79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2</c:v>
                </c:pt>
                <c:pt idx="1">
                  <c:v>56</c:v>
                </c:pt>
                <c:pt idx="2">
                  <c:v>8</c:v>
                </c:pt>
              </c:numCache>
            </c:numRef>
          </c:val>
          <c:extLst>
            <c:ext xmlns:c16="http://schemas.microsoft.com/office/drawing/2014/chart" uri="{C3380CC4-5D6E-409C-BE32-E72D297353CC}">
              <c16:uniqueId val="{00000002-B5F8-4A28-823D-12624C3BC79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D99-4F82-9A49-B19D5025D20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D99-4F82-9A49-B19D5025D20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66</c:v>
                </c:pt>
              </c:numCache>
            </c:numRef>
          </c:val>
          <c:extLst>
            <c:ext xmlns:c16="http://schemas.microsoft.com/office/drawing/2014/chart" uri="{C3380CC4-5D6E-409C-BE32-E72D297353CC}">
              <c16:uniqueId val="{00000002-AD99-4F82-9A49-B19D5025D20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EB7-491C-AEF6-B205BDC9592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EB7-491C-AEF6-B205BDC9592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66</c:v>
                </c:pt>
              </c:numCache>
            </c:numRef>
          </c:val>
          <c:extLst>
            <c:ext xmlns:c16="http://schemas.microsoft.com/office/drawing/2014/chart" uri="{C3380CC4-5D6E-409C-BE32-E72D297353CC}">
              <c16:uniqueId val="{00000002-6EB7-491C-AEF6-B205BDC9592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5A9-4F87-8A42-47E7B2F2E9B1}"/>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5A9-4F87-8A42-47E7B2F2E9B1}"/>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5A9-4F87-8A42-47E7B2F2E9B1}"/>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5A9-4F87-8A42-47E7B2F2E9B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A84-467D-9F2D-7C502BC9C75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fyybl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h2vfjp">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doqv0u">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3vij22">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0ejmcp">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mvbsxi">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ryoeoc">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xq2m1q">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67">
  <autoFilter ref="A1:N67"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230</v>
      </c>
    </row>
    <row r="3" spans="2:3" ht="15" customHeight="1" x14ac:dyDescent="0.35"/>
    <row r="4" spans="2:3" ht="58" x14ac:dyDescent="0.35">
      <c r="B4" s="20" t="s">
        <v>231</v>
      </c>
      <c r="C4" s="21" t="s">
        <v>232</v>
      </c>
    </row>
    <row r="5" spans="2:3" x14ac:dyDescent="0.35">
      <c r="C5" s="21" t="s">
        <v>233</v>
      </c>
    </row>
    <row r="6" spans="2:3" x14ac:dyDescent="0.35">
      <c r="C6" s="18" t="s">
        <v>234</v>
      </c>
    </row>
    <row r="7" spans="2:3" ht="10" customHeight="1" x14ac:dyDescent="0.35"/>
    <row r="8" spans="2:3" ht="232" x14ac:dyDescent="0.35">
      <c r="B8" s="22" t="s">
        <v>235</v>
      </c>
      <c r="C8" s="21" t="s">
        <v>236</v>
      </c>
    </row>
    <row r="9" spans="2:3" ht="10" customHeight="1" x14ac:dyDescent="0.35"/>
    <row r="10" spans="2:3" ht="35" customHeight="1" x14ac:dyDescent="0.35">
      <c r="B10" s="22" t="s">
        <v>237</v>
      </c>
      <c r="C10" s="21" t="s">
        <v>238</v>
      </c>
    </row>
    <row r="11" spans="2:3" ht="75" customHeight="1" x14ac:dyDescent="0.35">
      <c r="B11" s="18" t="s">
        <v>21</v>
      </c>
      <c r="C11" s="21" t="s">
        <v>239</v>
      </c>
    </row>
    <row r="12" spans="2:3" ht="47" customHeight="1" x14ac:dyDescent="0.35">
      <c r="B12" s="18" t="s">
        <v>21</v>
      </c>
      <c r="C12" s="21" t="s">
        <v>240</v>
      </c>
    </row>
    <row r="13" spans="2:3" ht="35" customHeight="1" x14ac:dyDescent="0.35">
      <c r="B13" s="18" t="s">
        <v>21</v>
      </c>
      <c r="C13" s="21" t="s">
        <v>241</v>
      </c>
    </row>
    <row r="14" spans="2:3" ht="32" customHeight="1" x14ac:dyDescent="0.35">
      <c r="B14" s="18" t="s">
        <v>21</v>
      </c>
      <c r="C14" s="21" t="s">
        <v>242</v>
      </c>
    </row>
    <row r="15" spans="2:3" ht="30" customHeight="1" x14ac:dyDescent="0.35">
      <c r="B15" s="18" t="s">
        <v>21</v>
      </c>
      <c r="C15" s="21" t="s">
        <v>243</v>
      </c>
    </row>
    <row r="16" spans="2:3" ht="10" customHeight="1" x14ac:dyDescent="0.35"/>
    <row r="17" spans="1:3" ht="145" customHeight="1" x14ac:dyDescent="0.35">
      <c r="B17" s="22" t="s">
        <v>244</v>
      </c>
      <c r="C17" s="21" t="s">
        <v>245</v>
      </c>
    </row>
    <row r="18" spans="1:3" ht="10" customHeight="1" x14ac:dyDescent="0.35"/>
    <row r="19" spans="1:3" ht="3" customHeight="1" x14ac:dyDescent="0.35">
      <c r="B19" s="23"/>
      <c r="C19" s="23"/>
    </row>
    <row r="20" spans="1:3" ht="12" customHeight="1" x14ac:dyDescent="0.35"/>
    <row r="21" spans="1:3" ht="35" customHeight="1" x14ac:dyDescent="0.35">
      <c r="A21" s="25"/>
      <c r="B21" s="26" t="s">
        <v>246</v>
      </c>
      <c r="C21" s="27" t="s">
        <v>247</v>
      </c>
    </row>
    <row r="22" spans="1:3" ht="18" customHeight="1" x14ac:dyDescent="0.35">
      <c r="A22" s="25"/>
      <c r="B22" s="25" t="s">
        <v>21</v>
      </c>
      <c r="C22" s="27" t="s">
        <v>248</v>
      </c>
    </row>
    <row r="23" spans="1:3" ht="18" customHeight="1" x14ac:dyDescent="0.35">
      <c r="A23" s="25"/>
      <c r="B23" s="25" t="s">
        <v>21</v>
      </c>
      <c r="C23" s="27" t="s">
        <v>249</v>
      </c>
    </row>
    <row r="24" spans="1:3" ht="18" customHeight="1" x14ac:dyDescent="0.35">
      <c r="A24" s="25"/>
      <c r="B24" s="25" t="s">
        <v>21</v>
      </c>
      <c r="C24" s="27" t="s">
        <v>250</v>
      </c>
    </row>
    <row r="25" spans="1:3" ht="18" customHeight="1" x14ac:dyDescent="0.35">
      <c r="A25" s="25"/>
      <c r="B25" s="25" t="s">
        <v>21</v>
      </c>
      <c r="C25" s="27" t="s">
        <v>251</v>
      </c>
    </row>
    <row r="26" spans="1:3" ht="18" customHeight="1" x14ac:dyDescent="0.35">
      <c r="A26" s="25"/>
      <c r="B26" s="25" t="s">
        <v>21</v>
      </c>
      <c r="C26" s="27" t="s">
        <v>252</v>
      </c>
    </row>
    <row r="27" spans="1:3" ht="18" customHeight="1" x14ac:dyDescent="0.35">
      <c r="A27" s="25"/>
      <c r="B27" s="25" t="s">
        <v>21</v>
      </c>
      <c r="C27" s="27" t="s">
        <v>253</v>
      </c>
    </row>
    <row r="28" spans="1:3" ht="18" customHeight="1" x14ac:dyDescent="0.35">
      <c r="A28" s="25"/>
      <c r="B28" s="25" t="s">
        <v>21</v>
      </c>
      <c r="C28" s="27" t="s">
        <v>254</v>
      </c>
    </row>
    <row r="29" spans="1:3" ht="18" customHeight="1" x14ac:dyDescent="0.35">
      <c r="A29" s="25"/>
      <c r="B29" s="25" t="s">
        <v>21</v>
      </c>
      <c r="C29" s="27" t="s">
        <v>255</v>
      </c>
    </row>
    <row r="30" spans="1:3" ht="44" customHeight="1" x14ac:dyDescent="0.35">
      <c r="A30" s="25"/>
      <c r="B30" s="25" t="s">
        <v>21</v>
      </c>
      <c r="C30" s="28" t="s">
        <v>256</v>
      </c>
    </row>
    <row r="31" spans="1:3" ht="10" customHeight="1" x14ac:dyDescent="0.35"/>
    <row r="32" spans="1:3" ht="3" customHeight="1" x14ac:dyDescent="0.35">
      <c r="B32" s="23"/>
      <c r="C32" s="23"/>
    </row>
    <row r="33" spans="2:3" ht="12" customHeight="1" x14ac:dyDescent="0.35"/>
    <row r="34" spans="2:3" ht="24" customHeight="1" x14ac:dyDescent="0.35">
      <c r="B34" s="29" t="s">
        <v>257</v>
      </c>
      <c r="C34" s="30" t="s">
        <v>258</v>
      </c>
    </row>
    <row r="35" spans="2:3" ht="18.5" x14ac:dyDescent="0.35">
      <c r="B35" s="29" t="s">
        <v>259</v>
      </c>
      <c r="C35" s="31" t="s">
        <v>260</v>
      </c>
    </row>
    <row r="36" spans="2:3" ht="27" customHeight="1" x14ac:dyDescent="0.35">
      <c r="B36" s="32" t="s">
        <v>261</v>
      </c>
      <c r="C36" s="24" t="s">
        <v>262</v>
      </c>
    </row>
    <row r="37" spans="2:3" x14ac:dyDescent="0.35">
      <c r="B37" s="29" t="s">
        <v>263</v>
      </c>
      <c r="C37" s="33" t="s">
        <v>264</v>
      </c>
    </row>
    <row r="38" spans="2:3" ht="10" customHeight="1" x14ac:dyDescent="0.35"/>
    <row r="39" spans="2:3" ht="188.5" x14ac:dyDescent="0.35">
      <c r="B39" s="29" t="s">
        <v>265</v>
      </c>
      <c r="C39" s="34" t="s">
        <v>266</v>
      </c>
    </row>
    <row r="40" spans="2:3" ht="10" customHeight="1" x14ac:dyDescent="0.35"/>
    <row r="41" spans="2:3" ht="20" customHeight="1" x14ac:dyDescent="0.35">
      <c r="B41" s="29" t="s">
        <v>267</v>
      </c>
      <c r="C41" s="35" t="s">
        <v>17</v>
      </c>
    </row>
    <row r="42" spans="2:3" ht="29" x14ac:dyDescent="0.35">
      <c r="C42" s="21" t="s">
        <v>268</v>
      </c>
    </row>
    <row r="43" spans="2:3" ht="10" customHeight="1" x14ac:dyDescent="0.35"/>
    <row r="44" spans="2:3" ht="20" customHeight="1" x14ac:dyDescent="0.35">
      <c r="C44" s="35" t="s">
        <v>178</v>
      </c>
    </row>
    <row r="45" spans="2:3" ht="29" x14ac:dyDescent="0.35">
      <c r="C45" s="21" t="s">
        <v>269</v>
      </c>
    </row>
    <row r="46" spans="2:3" ht="10" customHeight="1" x14ac:dyDescent="0.35"/>
    <row r="47" spans="2:3" ht="43.5" x14ac:dyDescent="0.35">
      <c r="B47" s="29" t="s">
        <v>270</v>
      </c>
      <c r="C47" s="21" t="s">
        <v>271</v>
      </c>
    </row>
    <row r="48" spans="2:3" ht="10" customHeight="1" x14ac:dyDescent="0.35"/>
    <row r="49" spans="2:3" ht="15.5" x14ac:dyDescent="0.35">
      <c r="C49" s="36" t="s">
        <v>153</v>
      </c>
    </row>
    <row r="50" spans="2:3" ht="29" x14ac:dyDescent="0.35">
      <c r="C50" s="21" t="s">
        <v>272</v>
      </c>
    </row>
    <row r="51" spans="2:3" ht="10" customHeight="1" x14ac:dyDescent="0.35"/>
    <row r="52" spans="2:3" ht="15.5" x14ac:dyDescent="0.35">
      <c r="C52" s="37" t="s">
        <v>16</v>
      </c>
    </row>
    <row r="53" spans="2:3" ht="29" x14ac:dyDescent="0.35">
      <c r="C53" s="21" t="s">
        <v>273</v>
      </c>
    </row>
    <row r="54" spans="2:3" ht="10" customHeight="1" x14ac:dyDescent="0.35"/>
    <row r="55" spans="2:3" ht="15.5" x14ac:dyDescent="0.35">
      <c r="C55" s="38" t="s">
        <v>82</v>
      </c>
    </row>
    <row r="56" spans="2:3" ht="29" x14ac:dyDescent="0.35">
      <c r="C56" s="21" t="s">
        <v>274</v>
      </c>
    </row>
    <row r="57" spans="2:3" ht="10" customHeight="1" x14ac:dyDescent="0.35"/>
    <row r="58" spans="2:3" ht="3" customHeight="1" x14ac:dyDescent="0.35">
      <c r="B58" s="23"/>
      <c r="C58" s="23"/>
    </row>
    <row r="59" spans="2:3" ht="12" customHeight="1" x14ac:dyDescent="0.35"/>
    <row r="60" spans="2:3" ht="130.5" x14ac:dyDescent="0.35">
      <c r="B60" s="20" t="s">
        <v>275</v>
      </c>
      <c r="C60" s="21" t="s">
        <v>276</v>
      </c>
    </row>
    <row r="61" spans="2:3" ht="6" customHeight="1" x14ac:dyDescent="0.35"/>
    <row r="62" spans="2:3" ht="217.5" x14ac:dyDescent="0.35">
      <c r="C62" s="21" t="s">
        <v>277</v>
      </c>
    </row>
    <row r="63" spans="2:3" ht="6" customHeight="1" x14ac:dyDescent="0.35"/>
    <row r="64" spans="2:3" ht="43.5" x14ac:dyDescent="0.35">
      <c r="C64" s="21" t="s">
        <v>278</v>
      </c>
    </row>
    <row r="65" spans="2:3" ht="10" customHeight="1" x14ac:dyDescent="0.35"/>
    <row r="66" spans="2:3" ht="3" customHeight="1" x14ac:dyDescent="0.35">
      <c r="B66" s="23"/>
      <c r="C66" s="23"/>
    </row>
    <row r="67" spans="2:3" ht="12" customHeight="1" x14ac:dyDescent="0.35"/>
    <row r="68" spans="2:3" ht="145" x14ac:dyDescent="0.35">
      <c r="B68" s="20" t="s">
        <v>279</v>
      </c>
      <c r="C68" s="21" t="s">
        <v>280</v>
      </c>
    </row>
    <row r="69" spans="2:3" ht="6" customHeight="1" x14ac:dyDescent="0.35"/>
    <row r="70" spans="2:3" ht="203" x14ac:dyDescent="0.35">
      <c r="C70" s="21" t="s">
        <v>281</v>
      </c>
    </row>
    <row r="71" spans="2:3" ht="6" customHeight="1" x14ac:dyDescent="0.35"/>
    <row r="72" spans="2:3" ht="43.5" x14ac:dyDescent="0.35">
      <c r="C72" s="21" t="s">
        <v>282</v>
      </c>
    </row>
    <row r="73" spans="2:3" ht="10" customHeight="1" x14ac:dyDescent="0.35"/>
    <row r="74" spans="2:3" ht="3" customHeight="1" x14ac:dyDescent="0.35">
      <c r="B74" s="23"/>
      <c r="C74" s="23"/>
    </row>
    <row r="75" spans="2:3" ht="12" customHeight="1" x14ac:dyDescent="0.35"/>
    <row r="76" spans="2:3" ht="101.5" x14ac:dyDescent="0.35">
      <c r="B76" s="20" t="s">
        <v>283</v>
      </c>
      <c r="C76" s="21" t="s">
        <v>284</v>
      </c>
    </row>
    <row r="77" spans="2:3" ht="6" customHeight="1" x14ac:dyDescent="0.35"/>
    <row r="78" spans="2:3" ht="145" x14ac:dyDescent="0.35">
      <c r="C78" s="21" t="s">
        <v>285</v>
      </c>
    </row>
    <row r="79" spans="2:3" ht="6" customHeight="1" x14ac:dyDescent="0.35"/>
    <row r="80" spans="2:3" ht="43.5" x14ac:dyDescent="0.35">
      <c r="C80" s="21" t="s">
        <v>286</v>
      </c>
    </row>
    <row r="81" spans="2:3" ht="10" customHeight="1" x14ac:dyDescent="0.35"/>
    <row r="82" spans="2:3" ht="3" customHeight="1" x14ac:dyDescent="0.35">
      <c r="B82" s="23"/>
      <c r="C82" s="23"/>
    </row>
    <row r="83" spans="2:3" ht="12" customHeight="1" x14ac:dyDescent="0.35"/>
    <row r="84" spans="2:3" ht="26" customHeight="1" x14ac:dyDescent="0.35">
      <c r="B84" s="39" t="s">
        <v>287</v>
      </c>
    </row>
    <row r="85" spans="2:3" ht="8" customHeight="1" x14ac:dyDescent="0.35"/>
    <row r="86" spans="2:3" ht="20" customHeight="1" x14ac:dyDescent="0.35">
      <c r="B86" s="29" t="s">
        <v>288</v>
      </c>
      <c r="C86" s="40" t="s">
        <v>289</v>
      </c>
    </row>
    <row r="87" spans="2:3" ht="116" x14ac:dyDescent="0.35">
      <c r="C87" s="21" t="s">
        <v>290</v>
      </c>
    </row>
    <row r="88" spans="2:3" ht="10" customHeight="1" x14ac:dyDescent="0.35"/>
    <row r="91" spans="2:3" ht="32" customHeight="1" x14ac:dyDescent="0.35">
      <c r="B91" s="109" t="s">
        <v>229</v>
      </c>
      <c r="C91" s="109"/>
    </row>
  </sheetData>
  <sheetProtection password="90EA" sheet="1"/>
  <mergeCells count="1">
    <mergeCell ref="B91:C91"/>
  </mergeCells>
  <hyperlinks>
    <hyperlink ref="C5" r:id="rId1" xr:uid="{00000000-0004-0000-0000-000000000000}"/>
    <hyperlink ref="C6" r:id="rId2" xr:uid="{00000000-0004-0000-0000-000001000000}"/>
    <hyperlink ref="C37" r:id="rId3" xr:uid="{00000000-0004-0000-0000-000002000000}"/>
    <hyperlink ref="B91"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10" t="s">
        <v>291</v>
      </c>
      <c r="C2" s="111"/>
      <c r="D2" s="111"/>
      <c r="E2" s="111"/>
      <c r="F2" s="111"/>
      <c r="G2" s="111"/>
      <c r="H2" s="111"/>
      <c r="I2" s="111"/>
    </row>
    <row r="4" spans="2:15" ht="18.5" x14ac:dyDescent="0.45">
      <c r="B4" s="42" t="s">
        <v>292</v>
      </c>
    </row>
    <row r="5" spans="2:15" x14ac:dyDescent="0.35">
      <c r="B5" s="44" t="s">
        <v>21</v>
      </c>
      <c r="C5" s="44" t="s">
        <v>293</v>
      </c>
      <c r="D5" s="44" t="s">
        <v>294</v>
      </c>
      <c r="F5" s="112" t="s">
        <v>295</v>
      </c>
      <c r="G5" s="112"/>
      <c r="H5" s="112"/>
      <c r="I5" s="113" t="s">
        <v>296</v>
      </c>
      <c r="J5" s="113"/>
      <c r="K5" s="113"/>
      <c r="L5" s="113"/>
      <c r="M5" s="113"/>
      <c r="N5" s="113"/>
      <c r="O5" s="113"/>
    </row>
    <row r="6" spans="2:15" x14ac:dyDescent="0.35">
      <c r="B6" s="50" t="s">
        <v>297</v>
      </c>
      <c r="C6" s="51">
        <v>66</v>
      </c>
      <c r="D6" s="52" t="s">
        <v>21</v>
      </c>
      <c r="F6" s="112" t="s">
        <v>298</v>
      </c>
      <c r="G6" s="112"/>
      <c r="H6" s="112"/>
      <c r="I6" s="114" t="s">
        <v>299</v>
      </c>
      <c r="J6" s="114"/>
      <c r="K6" s="114"/>
      <c r="L6" s="114"/>
      <c r="M6" s="114"/>
      <c r="N6" s="114"/>
      <c r="O6" s="114"/>
    </row>
    <row r="7" spans="2:15" x14ac:dyDescent="0.35">
      <c r="B7" s="53" t="s">
        <v>300</v>
      </c>
      <c r="C7" s="54">
        <f>C6-C8-C9</f>
        <v>66</v>
      </c>
      <c r="D7" s="55">
        <f>IF(C6&gt;0,C7/C6,0)</f>
        <v>1</v>
      </c>
      <c r="F7" s="112" t="s">
        <v>301</v>
      </c>
      <c r="G7" s="112"/>
      <c r="H7" s="112"/>
      <c r="I7" s="114" t="s">
        <v>299</v>
      </c>
      <c r="J7" s="114"/>
      <c r="K7" s="114"/>
      <c r="L7" s="114"/>
      <c r="M7" s="114"/>
      <c r="N7" s="114"/>
      <c r="O7" s="114"/>
    </row>
    <row r="8" spans="2:15" x14ac:dyDescent="0.35">
      <c r="B8" s="46" t="s">
        <v>302</v>
      </c>
      <c r="C8" s="47">
        <f>COUNTIF('Recommendations'!H:H,"Risk Accepted")</f>
        <v>0</v>
      </c>
      <c r="D8" s="48">
        <f>IF(C6&gt;0,C8/C6,0)</f>
        <v>0</v>
      </c>
      <c r="F8" s="112" t="s">
        <v>303</v>
      </c>
      <c r="G8" s="112"/>
      <c r="H8" s="112"/>
      <c r="I8" s="114" t="s">
        <v>299</v>
      </c>
      <c r="J8" s="114"/>
      <c r="K8" s="114"/>
      <c r="L8" s="114"/>
      <c r="M8" s="114"/>
      <c r="N8" s="114"/>
      <c r="O8" s="114"/>
    </row>
    <row r="9" spans="2:15" x14ac:dyDescent="0.35">
      <c r="B9" s="46" t="s">
        <v>304</v>
      </c>
      <c r="C9" s="47">
        <f>COUNTIF('Recommendations'!H:H,"N/A")</f>
        <v>0</v>
      </c>
      <c r="D9" s="48">
        <f>IF(C6&gt;0,C9/C6,0)</f>
        <v>0</v>
      </c>
      <c r="F9" s="112" t="s">
        <v>305</v>
      </c>
      <c r="G9" s="112"/>
      <c r="H9" s="112"/>
      <c r="I9" s="114" t="s">
        <v>299</v>
      </c>
      <c r="J9" s="114"/>
      <c r="K9" s="114"/>
      <c r="L9" s="114"/>
      <c r="M9" s="114"/>
      <c r="N9" s="114"/>
      <c r="O9" s="114"/>
    </row>
    <row r="12" spans="2:15" ht="18.5" x14ac:dyDescent="0.45">
      <c r="B12" s="42" t="s">
        <v>306</v>
      </c>
    </row>
    <row r="14" spans="2:15" x14ac:dyDescent="0.35">
      <c r="B14" s="56" t="s">
        <v>307</v>
      </c>
    </row>
    <row r="15" spans="2:15" x14ac:dyDescent="0.35">
      <c r="B15" s="44" t="s">
        <v>21</v>
      </c>
      <c r="C15" s="44" t="s">
        <v>308</v>
      </c>
      <c r="D15" s="44" t="s">
        <v>309</v>
      </c>
      <c r="E15" s="44" t="s">
        <v>310</v>
      </c>
      <c r="F15" s="44" t="s">
        <v>311</v>
      </c>
    </row>
    <row r="16" spans="2:15" x14ac:dyDescent="0.35">
      <c r="B16" s="46" t="s">
        <v>312</v>
      </c>
      <c r="C16" s="47">
        <f>COUNTIF('Recommendations'!M:M,"Resolved")</f>
        <v>0</v>
      </c>
      <c r="D16" s="47">
        <f>COUNTIF('Recommendations'!M:M,"Testing")</f>
        <v>0</v>
      </c>
      <c r="E16" s="47">
        <f>COUNTIF('Recommendations'!M:M,"Outstanding")</f>
        <v>66</v>
      </c>
      <c r="F16" s="47">
        <f>SUM(C16:E16)</f>
        <v>66</v>
      </c>
    </row>
    <row r="18" spans="2:6" x14ac:dyDescent="0.35">
      <c r="B18" s="56" t="s">
        <v>313</v>
      </c>
    </row>
    <row r="19" spans="2:6" x14ac:dyDescent="0.35">
      <c r="B19" s="57" t="s">
        <v>21</v>
      </c>
      <c r="C19" s="57" t="s">
        <v>308</v>
      </c>
      <c r="D19" s="57" t="s">
        <v>309</v>
      </c>
      <c r="E19" s="57" t="s">
        <v>310</v>
      </c>
      <c r="F19" s="57" t="s">
        <v>21</v>
      </c>
    </row>
    <row r="20" spans="2:6" x14ac:dyDescent="0.35">
      <c r="B20" s="46" t="s">
        <v>312</v>
      </c>
      <c r="C20" s="48">
        <f>IF(F16&gt;0, C16/F16, 0)</f>
        <v>0</v>
      </c>
      <c r="D20" s="48">
        <f>IF(F16&gt;0, D16/F16, 0)</f>
        <v>0</v>
      </c>
      <c r="E20" s="48">
        <f>IF(F16&gt;0, E16/F16, 0)</f>
        <v>1</v>
      </c>
      <c r="F20" s="49" t="s">
        <v>21</v>
      </c>
    </row>
    <row r="25" spans="2:6" ht="18.5" x14ac:dyDescent="0.45">
      <c r="B25" s="42" t="s">
        <v>314</v>
      </c>
    </row>
    <row r="27" spans="2:6" x14ac:dyDescent="0.35">
      <c r="B27" s="56" t="s">
        <v>307</v>
      </c>
    </row>
    <row r="28" spans="2:6" x14ac:dyDescent="0.35">
      <c r="B28" s="44" t="s">
        <v>3</v>
      </c>
      <c r="C28" s="44" t="s">
        <v>308</v>
      </c>
      <c r="D28" s="44" t="s">
        <v>309</v>
      </c>
      <c r="E28" s="44" t="s">
        <v>310</v>
      </c>
      <c r="F28" s="44" t="s">
        <v>311</v>
      </c>
    </row>
    <row r="29" spans="2:6" x14ac:dyDescent="0.35">
      <c r="B29" s="46" t="s">
        <v>17</v>
      </c>
      <c r="C29" s="47">
        <f>COUNTIFS('Recommendations'!D:D,"COBO",'Recommendations'!M:M,"=Resolved")</f>
        <v>0</v>
      </c>
      <c r="D29" s="47">
        <f>COUNTIFS('Recommendations'!D:D,"=COBO",'Recommendations'!M:M,"=Testing")</f>
        <v>0</v>
      </c>
      <c r="E29" s="47">
        <f>COUNTIFS('Recommendations'!D:D,"=COBO",'Recommendations'!M:M,"=Outstanding")</f>
        <v>31</v>
      </c>
      <c r="F29" s="47">
        <f>SUM(C29:E29)</f>
        <v>31</v>
      </c>
    </row>
    <row r="30" spans="2:6" x14ac:dyDescent="0.35">
      <c r="B30" s="46" t="s">
        <v>178</v>
      </c>
      <c r="C30" s="47">
        <f>COUNTIFS('Recommendations'!D:D,"COPE",'Recommendations'!M:M,"=Resolved")</f>
        <v>0</v>
      </c>
      <c r="D30" s="47">
        <f>COUNTIFS('Recommendations'!D:D,"=COPE",'Recommendations'!M:M,"=Testing")</f>
        <v>0</v>
      </c>
      <c r="E30" s="47">
        <f>COUNTIFS('Recommendations'!D:D,"=COPE",'Recommendations'!M:M,"=Outstanding")</f>
        <v>35</v>
      </c>
      <c r="F30" s="47">
        <f>SUM(C30:E30)</f>
        <v>35</v>
      </c>
    </row>
    <row r="32" spans="2:6" x14ac:dyDescent="0.35">
      <c r="B32" s="56" t="s">
        <v>313</v>
      </c>
    </row>
    <row r="33" spans="2:6" x14ac:dyDescent="0.35">
      <c r="B33" s="57" t="s">
        <v>3</v>
      </c>
      <c r="C33" s="57" t="s">
        <v>308</v>
      </c>
      <c r="D33" s="57" t="s">
        <v>309</v>
      </c>
      <c r="E33" s="57" t="s">
        <v>310</v>
      </c>
      <c r="F33" s="57" t="s">
        <v>21</v>
      </c>
    </row>
    <row r="34" spans="2:6" x14ac:dyDescent="0.35">
      <c r="B34" s="46" t="s">
        <v>17</v>
      </c>
      <c r="C34" s="48">
        <f>IF(F29&gt;0, C29/F29, 0)</f>
        <v>0</v>
      </c>
      <c r="D34" s="48">
        <f>IF(F29&gt;0, D29/F29, 0)</f>
        <v>0</v>
      </c>
      <c r="E34" s="48">
        <f>IF(F29&gt;0, E29/F29, 0)</f>
        <v>1</v>
      </c>
      <c r="F34" s="49" t="s">
        <v>21</v>
      </c>
    </row>
    <row r="35" spans="2:6" x14ac:dyDescent="0.35">
      <c r="B35" s="46" t="s">
        <v>178</v>
      </c>
      <c r="C35" s="48">
        <f>IF(F30&gt;0, C30/F30, 0)</f>
        <v>0</v>
      </c>
      <c r="D35" s="48">
        <f>IF(F30&gt;0, D30/F30, 0)</f>
        <v>0</v>
      </c>
      <c r="E35" s="48">
        <f>IF(F30&gt;0, E30/F30, 0)</f>
        <v>1</v>
      </c>
      <c r="F35" s="49" t="s">
        <v>21</v>
      </c>
    </row>
    <row r="40" spans="2:6" ht="18.5" x14ac:dyDescent="0.45">
      <c r="B40" s="42" t="s">
        <v>315</v>
      </c>
    </row>
    <row r="42" spans="2:6" x14ac:dyDescent="0.35">
      <c r="B42" s="56" t="s">
        <v>307</v>
      </c>
    </row>
    <row r="43" spans="2:6" x14ac:dyDescent="0.35">
      <c r="B43" s="44" t="s">
        <v>6</v>
      </c>
      <c r="C43" s="44" t="s">
        <v>308</v>
      </c>
      <c r="D43" s="44" t="s">
        <v>309</v>
      </c>
      <c r="E43" s="44" t="s">
        <v>310</v>
      </c>
      <c r="F43" s="44" t="s">
        <v>311</v>
      </c>
    </row>
    <row r="44" spans="2:6" x14ac:dyDescent="0.35">
      <c r="B44" s="46" t="s">
        <v>316</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317</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318</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319</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320</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66</v>
      </c>
      <c r="F49" s="47">
        <f t="shared" si="0"/>
        <v>66</v>
      </c>
    </row>
    <row r="51" spans="2:6" x14ac:dyDescent="0.35">
      <c r="B51" s="56" t="s">
        <v>313</v>
      </c>
    </row>
    <row r="52" spans="2:6" x14ac:dyDescent="0.35">
      <c r="B52" s="57" t="s">
        <v>6</v>
      </c>
      <c r="C52" s="57" t="s">
        <v>308</v>
      </c>
      <c r="D52" s="57" t="s">
        <v>309</v>
      </c>
      <c r="E52" s="57" t="s">
        <v>310</v>
      </c>
      <c r="F52" s="57" t="s">
        <v>21</v>
      </c>
    </row>
    <row r="53" spans="2:6" x14ac:dyDescent="0.35">
      <c r="B53" s="46" t="s">
        <v>316</v>
      </c>
      <c r="C53" s="48">
        <f t="shared" ref="C53:C58" si="1">IF(F44&gt;0, C44/F44, 0)</f>
        <v>0</v>
      </c>
      <c r="D53" s="48">
        <f t="shared" ref="D53:D58" si="2">IF(F44&gt;0, D44/F44, 0)</f>
        <v>0</v>
      </c>
      <c r="E53" s="48">
        <f t="shared" ref="E53:E58" si="3">IF(F44&gt;0, E44/F44, 0)</f>
        <v>0</v>
      </c>
      <c r="F53" s="49" t="s">
        <v>21</v>
      </c>
    </row>
    <row r="54" spans="2:6" x14ac:dyDescent="0.35">
      <c r="B54" s="46" t="s">
        <v>317</v>
      </c>
      <c r="C54" s="48">
        <f t="shared" si="1"/>
        <v>0</v>
      </c>
      <c r="D54" s="48">
        <f t="shared" si="2"/>
        <v>0</v>
      </c>
      <c r="E54" s="48">
        <f t="shared" si="3"/>
        <v>0</v>
      </c>
      <c r="F54" s="49" t="s">
        <v>21</v>
      </c>
    </row>
    <row r="55" spans="2:6" x14ac:dyDescent="0.35">
      <c r="B55" s="46" t="s">
        <v>318</v>
      </c>
      <c r="C55" s="48">
        <f t="shared" si="1"/>
        <v>0</v>
      </c>
      <c r="D55" s="48">
        <f t="shared" si="2"/>
        <v>0</v>
      </c>
      <c r="E55" s="48">
        <f t="shared" si="3"/>
        <v>0</v>
      </c>
      <c r="F55" s="49" t="s">
        <v>21</v>
      </c>
    </row>
    <row r="56" spans="2:6" x14ac:dyDescent="0.35">
      <c r="B56" s="46" t="s">
        <v>319</v>
      </c>
      <c r="C56" s="48">
        <f t="shared" si="1"/>
        <v>0</v>
      </c>
      <c r="D56" s="48">
        <f t="shared" si="2"/>
        <v>0</v>
      </c>
      <c r="E56" s="48">
        <f t="shared" si="3"/>
        <v>0</v>
      </c>
      <c r="F56" s="49" t="s">
        <v>21</v>
      </c>
    </row>
    <row r="57" spans="2:6" x14ac:dyDescent="0.35">
      <c r="B57" s="46" t="s">
        <v>320</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321</v>
      </c>
    </row>
    <row r="65" spans="2:6" x14ac:dyDescent="0.35">
      <c r="B65" s="56" t="s">
        <v>307</v>
      </c>
    </row>
    <row r="66" spans="2:6" x14ac:dyDescent="0.35">
      <c r="B66" s="44" t="s">
        <v>2</v>
      </c>
      <c r="C66" s="44" t="s">
        <v>308</v>
      </c>
      <c r="D66" s="44" t="s">
        <v>309</v>
      </c>
      <c r="E66" s="44" t="s">
        <v>310</v>
      </c>
      <c r="F66" s="44" t="s">
        <v>311</v>
      </c>
    </row>
    <row r="67" spans="2:6" x14ac:dyDescent="0.35">
      <c r="B67" s="46" t="s">
        <v>153</v>
      </c>
      <c r="C67" s="47">
        <f>COUNTIFS('Recommendations'!C:C,"CAT I (High)",'Recommendations'!M:M,"=Resolved")</f>
        <v>0</v>
      </c>
      <c r="D67" s="47">
        <f>COUNTIFS('Recommendations'!C:C,"=CAT I (High)",'Recommendations'!M:M,"=Testing")</f>
        <v>0</v>
      </c>
      <c r="E67" s="47">
        <f>COUNTIFS('Recommendations'!C:C,"=CAT I (High)",'Recommendations'!M:M,"=Outstanding")</f>
        <v>2</v>
      </c>
      <c r="F67" s="47">
        <f>SUM(C67:E67)</f>
        <v>2</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56</v>
      </c>
      <c r="F68" s="47">
        <f>SUM(C68:E68)</f>
        <v>56</v>
      </c>
    </row>
    <row r="69" spans="2:6" x14ac:dyDescent="0.35">
      <c r="B69" s="46" t="s">
        <v>82</v>
      </c>
      <c r="C69" s="47">
        <f>COUNTIFS('Recommendations'!C:C,"CAT III (Low)",'Recommendations'!M:M,"=Resolved")</f>
        <v>0</v>
      </c>
      <c r="D69" s="47">
        <f>COUNTIFS('Recommendations'!C:C,"=CAT III (Low)",'Recommendations'!M:M,"=Testing")</f>
        <v>0</v>
      </c>
      <c r="E69" s="47">
        <f>COUNTIFS('Recommendations'!C:C,"=CAT III (Low)",'Recommendations'!M:M,"=Outstanding")</f>
        <v>8</v>
      </c>
      <c r="F69" s="47">
        <f>SUM(C69:E69)</f>
        <v>8</v>
      </c>
    </row>
    <row r="71" spans="2:6" x14ac:dyDescent="0.35">
      <c r="B71" s="56" t="s">
        <v>313</v>
      </c>
    </row>
    <row r="72" spans="2:6" x14ac:dyDescent="0.35">
      <c r="B72" s="57" t="s">
        <v>2</v>
      </c>
      <c r="C72" s="57" t="s">
        <v>308</v>
      </c>
      <c r="D72" s="57" t="s">
        <v>309</v>
      </c>
      <c r="E72" s="57" t="s">
        <v>310</v>
      </c>
      <c r="F72" s="57" t="s">
        <v>21</v>
      </c>
    </row>
    <row r="73" spans="2:6" x14ac:dyDescent="0.35">
      <c r="B73" s="46" t="s">
        <v>153</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82</v>
      </c>
      <c r="C75" s="48">
        <f>IF(F69&gt;0, C69/F69, 0)</f>
        <v>0</v>
      </c>
      <c r="D75" s="48">
        <f>IF(F69&gt;0, D69/F69, 0)</f>
        <v>0</v>
      </c>
      <c r="E75" s="48">
        <f>IF(F69&gt;0, E69/F69, 0)</f>
        <v>1</v>
      </c>
      <c r="F75" s="49" t="s">
        <v>21</v>
      </c>
    </row>
    <row r="80" spans="2:6" ht="18.5" x14ac:dyDescent="0.45">
      <c r="B80" s="42" t="s">
        <v>322</v>
      </c>
    </row>
    <row r="82" spans="2:6" x14ac:dyDescent="0.35">
      <c r="B82" s="56" t="s">
        <v>307</v>
      </c>
    </row>
    <row r="83" spans="2:6" x14ac:dyDescent="0.35">
      <c r="B83" s="44" t="s">
        <v>4</v>
      </c>
      <c r="C83" s="44" t="s">
        <v>308</v>
      </c>
      <c r="D83" s="44" t="s">
        <v>309</v>
      </c>
      <c r="E83" s="44" t="s">
        <v>310</v>
      </c>
      <c r="F83" s="44" t="s">
        <v>311</v>
      </c>
    </row>
    <row r="84" spans="2:6" x14ac:dyDescent="0.35">
      <c r="B84" s="46" t="s">
        <v>323</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324</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325</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326</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66</v>
      </c>
      <c r="F88" s="47">
        <f>SUM(C88:E88)</f>
        <v>66</v>
      </c>
    </row>
    <row r="90" spans="2:6" x14ac:dyDescent="0.35">
      <c r="B90" s="56" t="s">
        <v>313</v>
      </c>
    </row>
    <row r="91" spans="2:6" x14ac:dyDescent="0.35">
      <c r="B91" s="57" t="s">
        <v>4</v>
      </c>
      <c r="C91" s="57" t="s">
        <v>308</v>
      </c>
      <c r="D91" s="57" t="s">
        <v>309</v>
      </c>
      <c r="E91" s="57" t="s">
        <v>310</v>
      </c>
      <c r="F91" s="57" t="s">
        <v>21</v>
      </c>
    </row>
    <row r="92" spans="2:6" x14ac:dyDescent="0.35">
      <c r="B92" s="46" t="s">
        <v>323</v>
      </c>
      <c r="C92" s="48">
        <f>IF(F84&gt;0, C84/F84, 0)</f>
        <v>0</v>
      </c>
      <c r="D92" s="48">
        <f>IF(F84&gt;0, D84/F84, 0)</f>
        <v>0</v>
      </c>
      <c r="E92" s="48">
        <f>IF(F84&gt;0, E84/F84, 0)</f>
        <v>0</v>
      </c>
      <c r="F92" s="49" t="s">
        <v>21</v>
      </c>
    </row>
    <row r="93" spans="2:6" x14ac:dyDescent="0.35">
      <c r="B93" s="46" t="s">
        <v>324</v>
      </c>
      <c r="C93" s="48">
        <f>IF(F85&gt;0, C85/F85, 0)</f>
        <v>0</v>
      </c>
      <c r="D93" s="48">
        <f>IF(F85&gt;0, D85/F85, 0)</f>
        <v>0</v>
      </c>
      <c r="E93" s="48">
        <f>IF(F85&gt;0, E85/F85, 0)</f>
        <v>0</v>
      </c>
      <c r="F93" s="49" t="s">
        <v>21</v>
      </c>
    </row>
    <row r="94" spans="2:6" x14ac:dyDescent="0.35">
      <c r="B94" s="46" t="s">
        <v>325</v>
      </c>
      <c r="C94" s="48">
        <f>IF(F86&gt;0, C86/F86, 0)</f>
        <v>0</v>
      </c>
      <c r="D94" s="48">
        <f>IF(F86&gt;0, D86/F86, 0)</f>
        <v>0</v>
      </c>
      <c r="E94" s="48">
        <f>IF(F86&gt;0, E86/F86, 0)</f>
        <v>0</v>
      </c>
      <c r="F94" s="49" t="s">
        <v>21</v>
      </c>
    </row>
    <row r="95" spans="2:6" x14ac:dyDescent="0.35">
      <c r="B95" s="46" t="s">
        <v>326</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327</v>
      </c>
    </row>
    <row r="103" spans="2:6" x14ac:dyDescent="0.35">
      <c r="B103" s="56" t="s">
        <v>307</v>
      </c>
    </row>
    <row r="104" spans="2:6" x14ac:dyDescent="0.35">
      <c r="B104" s="44" t="s">
        <v>328</v>
      </c>
      <c r="C104" s="44" t="s">
        <v>308</v>
      </c>
      <c r="D104" s="44" t="s">
        <v>309</v>
      </c>
      <c r="E104" s="44" t="s">
        <v>310</v>
      </c>
      <c r="F104" s="44" t="s">
        <v>311</v>
      </c>
    </row>
    <row r="105" spans="2:6" x14ac:dyDescent="0.35">
      <c r="B105" s="46" t="s">
        <v>329</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330</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331</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66</v>
      </c>
      <c r="F108" s="47">
        <f>SUM(C108:E108)</f>
        <v>66</v>
      </c>
    </row>
    <row r="110" spans="2:6" x14ac:dyDescent="0.35">
      <c r="B110" s="56" t="s">
        <v>313</v>
      </c>
    </row>
    <row r="111" spans="2:6" x14ac:dyDescent="0.35">
      <c r="B111" s="57" t="s">
        <v>328</v>
      </c>
      <c r="C111" s="57" t="s">
        <v>308</v>
      </c>
      <c r="D111" s="57" t="s">
        <v>309</v>
      </c>
      <c r="E111" s="57" t="s">
        <v>310</v>
      </c>
      <c r="F111" s="57" t="s">
        <v>21</v>
      </c>
    </row>
    <row r="112" spans="2:6" x14ac:dyDescent="0.35">
      <c r="B112" s="46" t="s">
        <v>329</v>
      </c>
      <c r="C112" s="48">
        <f>IF(F105&gt;0, C105/F105, 0)</f>
        <v>0</v>
      </c>
      <c r="D112" s="48">
        <f>IF(F105&gt;0, D105/F105, 0)</f>
        <v>0</v>
      </c>
      <c r="E112" s="48">
        <f>IF(F105&gt;0, E105/F105, 0)</f>
        <v>0</v>
      </c>
      <c r="F112" s="49" t="s">
        <v>21</v>
      </c>
    </row>
    <row r="113" spans="2:15" x14ac:dyDescent="0.35">
      <c r="B113" s="46" t="s">
        <v>330</v>
      </c>
      <c r="C113" s="48">
        <f>IF(F106&gt;0, C106/F106, 0)</f>
        <v>0</v>
      </c>
      <c r="D113" s="48">
        <f>IF(F106&gt;0, D106/F106, 0)</f>
        <v>0</v>
      </c>
      <c r="E113" s="48">
        <f>IF(F106&gt;0, E106/F106, 0)</f>
        <v>0</v>
      </c>
      <c r="F113" s="49" t="s">
        <v>21</v>
      </c>
    </row>
    <row r="114" spans="2:15" x14ac:dyDescent="0.35">
      <c r="B114" s="46" t="s">
        <v>331</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332</v>
      </c>
      <c r="J120" s="42" t="s">
        <v>333</v>
      </c>
    </row>
    <row r="121" spans="2:15" x14ac:dyDescent="0.35">
      <c r="B121" s="44" t="s">
        <v>6</v>
      </c>
      <c r="C121" s="115" t="s">
        <v>334</v>
      </c>
      <c r="D121" s="115"/>
      <c r="E121" s="44" t="s">
        <v>300</v>
      </c>
      <c r="F121" s="44" t="s">
        <v>308</v>
      </c>
      <c r="G121" s="115" t="s">
        <v>335</v>
      </c>
      <c r="H121" s="115"/>
      <c r="J121" s="44" t="s">
        <v>6</v>
      </c>
      <c r="K121" s="44" t="s">
        <v>323</v>
      </c>
      <c r="L121" s="44" t="s">
        <v>324</v>
      </c>
      <c r="M121" s="44" t="s">
        <v>325</v>
      </c>
      <c r="N121" s="44" t="s">
        <v>326</v>
      </c>
      <c r="O121" s="44" t="s">
        <v>18</v>
      </c>
    </row>
    <row r="122" spans="2:15" x14ac:dyDescent="0.35">
      <c r="B122" s="50" t="s">
        <v>316</v>
      </c>
      <c r="C122" s="116" t="s">
        <v>21</v>
      </c>
      <c r="D122" s="116"/>
      <c r="E122" s="47">
        <f>COUNTIF('Recommendations'!G:G,"Phase1")-COUNTIFS('Recommendations'!G:G,"Phase1",'Recommendations'!H:H,"Risk Accepted")-COUNTIFS('Recommendations'!G:G,"Phase1",'Recommendations'!H:H,"N/A")</f>
        <v>0</v>
      </c>
      <c r="F122" s="47">
        <f>COUNTIFS('Recommendations'!G:G,"Phase1",'Recommendations'!M:M,"Resolved")</f>
        <v>0</v>
      </c>
      <c r="G122" s="117">
        <f t="shared" ref="G122:G127" si="4">IF(E122&gt;0,F122/E122,0)</f>
        <v>0</v>
      </c>
      <c r="H122" s="117"/>
      <c r="J122" s="50" t="s">
        <v>316</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317</v>
      </c>
      <c r="C123" s="116" t="s">
        <v>21</v>
      </c>
      <c r="D123" s="116"/>
      <c r="E123" s="47">
        <f>COUNTIF('Recommendations'!G:G,"Phase2")-COUNTIFS('Recommendations'!G:G,"Phase2",'Recommendations'!H:H,"Risk Accepted")-COUNTIFS('Recommendations'!G:G,"Phase2",'Recommendations'!H:H,"N/A")</f>
        <v>0</v>
      </c>
      <c r="F123" s="47">
        <f>COUNTIFS('Recommendations'!G:G,"Phase2",'Recommendations'!M:M,"Resolved")</f>
        <v>0</v>
      </c>
      <c r="G123" s="117">
        <f t="shared" si="4"/>
        <v>0</v>
      </c>
      <c r="H123" s="117"/>
      <c r="J123" s="50" t="s">
        <v>317</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318</v>
      </c>
      <c r="C124" s="116" t="s">
        <v>21</v>
      </c>
      <c r="D124" s="116"/>
      <c r="E124" s="47">
        <f>COUNTIF('Recommendations'!G:G,"Phase3")-COUNTIFS('Recommendations'!G:G,"Phase3",'Recommendations'!H:H,"Risk Accepted")-COUNTIFS('Recommendations'!G:G,"Phase3",'Recommendations'!H:H,"N/A")</f>
        <v>0</v>
      </c>
      <c r="F124" s="47">
        <f>COUNTIFS('Recommendations'!G:G,"Phase3",'Recommendations'!M:M,"Resolved")</f>
        <v>0</v>
      </c>
      <c r="G124" s="117">
        <f t="shared" si="4"/>
        <v>0</v>
      </c>
      <c r="H124" s="117"/>
      <c r="J124" s="50" t="s">
        <v>318</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319</v>
      </c>
      <c r="C125" s="116" t="s">
        <v>21</v>
      </c>
      <c r="D125" s="116"/>
      <c r="E125" s="47">
        <f>COUNTIF('Recommendations'!G:G,"Phase4")-COUNTIFS('Recommendations'!G:G,"Phase4",'Recommendations'!H:H,"Risk Accepted")-COUNTIFS('Recommendations'!G:G,"Phase4",'Recommendations'!H:H,"N/A")</f>
        <v>0</v>
      </c>
      <c r="F125" s="47">
        <f>COUNTIFS('Recommendations'!G:G,"Phase4",'Recommendations'!M:M,"Resolved")</f>
        <v>0</v>
      </c>
      <c r="G125" s="117">
        <f t="shared" si="4"/>
        <v>0</v>
      </c>
      <c r="H125" s="117"/>
      <c r="J125" s="50" t="s">
        <v>319</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320</v>
      </c>
      <c r="C126" s="116" t="s">
        <v>21</v>
      </c>
      <c r="D126" s="116"/>
      <c r="E126" s="47">
        <f>COUNTIF('Recommendations'!G:G,"Phase5")-COUNTIFS('Recommendations'!G:G,"Phase5",'Recommendations'!H:H,"Risk Accepted")-COUNTIFS('Recommendations'!G:G,"Phase5",'Recommendations'!H:H,"N/A")</f>
        <v>0</v>
      </c>
      <c r="F126" s="47">
        <f>COUNTIFS('Recommendations'!G:G,"Phase5",'Recommendations'!M:M,"Resolved")</f>
        <v>0</v>
      </c>
      <c r="G126" s="117">
        <f t="shared" si="4"/>
        <v>0</v>
      </c>
      <c r="H126" s="117"/>
      <c r="J126" s="50" t="s">
        <v>320</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116" t="s">
        <v>21</v>
      </c>
      <c r="D127" s="116"/>
      <c r="E127" s="47">
        <f>COUNTIF('Recommendations'!G:G,"Pending")-COUNTIFS('Recommendations'!G:G,"Pending",'Recommendations'!H:H,"Risk Accepted")-COUNTIFS('Recommendations'!G:G,"Pending",'Recommendations'!H:H,"N/A")</f>
        <v>66</v>
      </c>
      <c r="F127" s="47">
        <f>COUNTIFS('Recommendations'!G:G,"Pending",'Recommendations'!M:M,"Resolved")</f>
        <v>0</v>
      </c>
      <c r="G127" s="117">
        <f t="shared" si="4"/>
        <v>0</v>
      </c>
      <c r="H127" s="117"/>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66</v>
      </c>
    </row>
    <row r="134" spans="2:24" ht="21" x14ac:dyDescent="0.5">
      <c r="B134" s="42" t="s">
        <v>336</v>
      </c>
      <c r="P134" s="59" t="s">
        <v>337</v>
      </c>
    </row>
    <row r="136" spans="2:24" ht="60" customHeight="1" x14ac:dyDescent="0.35">
      <c r="B136" s="118" t="s">
        <v>338</v>
      </c>
      <c r="C136" s="111"/>
      <c r="D136" s="111"/>
      <c r="E136" s="111"/>
      <c r="F136" s="111"/>
      <c r="P136" s="118" t="s">
        <v>339</v>
      </c>
      <c r="Q136" s="111"/>
      <c r="R136" s="111"/>
      <c r="S136" s="111"/>
      <c r="T136" s="111"/>
      <c r="U136" s="111"/>
      <c r="V136" s="111"/>
      <c r="W136" s="111"/>
    </row>
    <row r="138" spans="2:24" ht="30" customHeight="1" x14ac:dyDescent="0.35">
      <c r="P138" s="60" t="s">
        <v>340</v>
      </c>
      <c r="Q138" s="61">
        <f>C16</f>
        <v>0</v>
      </c>
      <c r="R138" s="62"/>
      <c r="S138" s="61">
        <f>C84</f>
        <v>0</v>
      </c>
      <c r="T138" s="62"/>
      <c r="U138" s="61">
        <f>C85</f>
        <v>0</v>
      </c>
      <c r="V138" s="62"/>
      <c r="W138" s="61">
        <f>C86</f>
        <v>0</v>
      </c>
      <c r="X138" s="62"/>
    </row>
    <row r="139" spans="2:24" ht="35" customHeight="1" x14ac:dyDescent="0.35">
      <c r="P139" s="63" t="s">
        <v>341</v>
      </c>
      <c r="Q139" s="63" t="s">
        <v>342</v>
      </c>
      <c r="R139" s="63" t="s">
        <v>343</v>
      </c>
      <c r="S139" s="63" t="s">
        <v>344</v>
      </c>
      <c r="T139" s="63" t="s">
        <v>345</v>
      </c>
      <c r="U139" s="63" t="s">
        <v>346</v>
      </c>
      <c r="V139" s="63" t="s">
        <v>347</v>
      </c>
      <c r="W139" s="63" t="s">
        <v>348</v>
      </c>
      <c r="X139" s="63" t="s">
        <v>349</v>
      </c>
    </row>
    <row r="140" spans="2:24" x14ac:dyDescent="0.35">
      <c r="O140" s="64" t="s">
        <v>350</v>
      </c>
      <c r="P140" s="65" t="s">
        <v>351</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352</v>
      </c>
      <c r="P175" s="59" t="s">
        <v>353</v>
      </c>
    </row>
    <row r="177" spans="2:22" ht="45" customHeight="1" x14ac:dyDescent="0.35">
      <c r="B177" s="118" t="s">
        <v>354</v>
      </c>
      <c r="C177" s="111"/>
      <c r="D177" s="111"/>
      <c r="E177" s="111"/>
      <c r="F177" s="111"/>
      <c r="P177" s="118" t="s">
        <v>355</v>
      </c>
      <c r="Q177" s="111"/>
      <c r="R177" s="111"/>
      <c r="S177" s="111"/>
      <c r="T177" s="111"/>
      <c r="U177" s="111"/>
    </row>
    <row r="178" spans="2:22" ht="35" customHeight="1" x14ac:dyDescent="0.35">
      <c r="P178" s="115" t="s">
        <v>356</v>
      </c>
      <c r="Q178" s="115"/>
      <c r="R178" s="115" t="s">
        <v>357</v>
      </c>
      <c r="S178" s="115"/>
      <c r="T178" s="115"/>
    </row>
    <row r="179" spans="2:22" ht="30" customHeight="1" x14ac:dyDescent="0.35">
      <c r="P179" s="119">
        <v>0</v>
      </c>
      <c r="Q179" s="120"/>
      <c r="R179" s="121" t="s">
        <v>358</v>
      </c>
      <c r="S179" s="122"/>
      <c r="T179" s="122"/>
    </row>
    <row r="182" spans="2:22" ht="25" customHeight="1" x14ac:dyDescent="0.35">
      <c r="P182" s="68" t="s">
        <v>341</v>
      </c>
      <c r="Q182" s="68" t="s">
        <v>359</v>
      </c>
      <c r="R182" s="68" t="s">
        <v>360</v>
      </c>
      <c r="S182" s="123" t="s">
        <v>8</v>
      </c>
      <c r="T182" s="123"/>
      <c r="U182" s="123"/>
      <c r="V182" s="111"/>
    </row>
    <row r="183" spans="2:22" ht="20" customHeight="1" x14ac:dyDescent="0.35">
      <c r="P183" s="70"/>
      <c r="Q183" s="71"/>
      <c r="R183" s="72" t="str">
        <f>IF(AND(NOT(ISBLANK(Q183)), Dashboard!$P179&gt;0), Q183/Dashboard!$P179, "")</f>
        <v/>
      </c>
      <c r="S183" s="124"/>
      <c r="T183" s="125"/>
      <c r="U183" s="125"/>
      <c r="V183" s="125"/>
    </row>
    <row r="184" spans="2:22" ht="20" customHeight="1" x14ac:dyDescent="0.35">
      <c r="P184" s="70"/>
      <c r="Q184" s="71"/>
      <c r="R184" s="72" t="str">
        <f>IF(AND(NOT(ISBLANK(Q184)), Dashboard!$P179&gt;0), Q184/Dashboard!$P179, "")</f>
        <v/>
      </c>
      <c r="S184" s="124"/>
      <c r="T184" s="125"/>
      <c r="U184" s="125"/>
      <c r="V184" s="125"/>
    </row>
    <row r="185" spans="2:22" ht="20" customHeight="1" x14ac:dyDescent="0.35">
      <c r="P185" s="70"/>
      <c r="Q185" s="71"/>
      <c r="R185" s="72" t="str">
        <f>IF(AND(NOT(ISBLANK(Q185)), Dashboard!$P179&gt;0), Q185/Dashboard!$P179, "")</f>
        <v/>
      </c>
      <c r="S185" s="124"/>
      <c r="T185" s="125"/>
      <c r="U185" s="125"/>
      <c r="V185" s="125"/>
    </row>
    <row r="186" spans="2:22" ht="20" customHeight="1" x14ac:dyDescent="0.35">
      <c r="P186" s="70"/>
      <c r="Q186" s="71"/>
      <c r="R186" s="72" t="str">
        <f>IF(AND(NOT(ISBLANK(Q186)), Dashboard!$P179&gt;0), Q186/Dashboard!$P179, "")</f>
        <v/>
      </c>
      <c r="S186" s="124"/>
      <c r="T186" s="125"/>
      <c r="U186" s="125"/>
      <c r="V186" s="125"/>
    </row>
    <row r="187" spans="2:22" ht="20" customHeight="1" x14ac:dyDescent="0.35">
      <c r="P187" s="70"/>
      <c r="Q187" s="71"/>
      <c r="R187" s="72" t="str">
        <f>IF(AND(NOT(ISBLANK(Q187)), Dashboard!$P179&gt;0), Q187/Dashboard!$P179, "")</f>
        <v/>
      </c>
      <c r="S187" s="124"/>
      <c r="T187" s="125"/>
      <c r="U187" s="125"/>
      <c r="V187" s="125"/>
    </row>
    <row r="188" spans="2:22" ht="20" customHeight="1" x14ac:dyDescent="0.35">
      <c r="P188" s="70"/>
      <c r="Q188" s="71"/>
      <c r="R188" s="72" t="str">
        <f>IF(AND(NOT(ISBLANK(Q188)), Dashboard!$P179&gt;0), Q188/Dashboard!$P179, "")</f>
        <v/>
      </c>
      <c r="S188" s="124"/>
      <c r="T188" s="125"/>
      <c r="U188" s="125"/>
      <c r="V188" s="125"/>
    </row>
    <row r="189" spans="2:22" ht="20" customHeight="1" x14ac:dyDescent="0.35">
      <c r="P189" s="70"/>
      <c r="Q189" s="71"/>
      <c r="R189" s="72" t="str">
        <f>IF(AND(NOT(ISBLANK(Q189)), Dashboard!$P179&gt;0), Q189/Dashboard!$P179, "")</f>
        <v/>
      </c>
      <c r="S189" s="124"/>
      <c r="T189" s="125"/>
      <c r="U189" s="125"/>
      <c r="V189" s="125"/>
    </row>
    <row r="190" spans="2:22" ht="20" customHeight="1" x14ac:dyDescent="0.35">
      <c r="P190" s="70"/>
      <c r="Q190" s="71"/>
      <c r="R190" s="72" t="str">
        <f>IF(AND(NOT(ISBLANK(Q190)), Dashboard!$P179&gt;0), Q190/Dashboard!$P179, "")</f>
        <v/>
      </c>
      <c r="S190" s="124"/>
      <c r="T190" s="125"/>
      <c r="U190" s="125"/>
      <c r="V190" s="125"/>
    </row>
    <row r="191" spans="2:22" ht="20" customHeight="1" x14ac:dyDescent="0.35">
      <c r="P191" s="70"/>
      <c r="Q191" s="71"/>
      <c r="R191" s="72" t="str">
        <f>IF(AND(NOT(ISBLANK(Q191)), Dashboard!$P179&gt;0), Q191/Dashboard!$P179, "")</f>
        <v/>
      </c>
      <c r="S191" s="124"/>
      <c r="T191" s="125"/>
      <c r="U191" s="125"/>
      <c r="V191" s="125"/>
    </row>
    <row r="192" spans="2:22" ht="20" customHeight="1" x14ac:dyDescent="0.35">
      <c r="P192" s="70"/>
      <c r="Q192" s="71"/>
      <c r="R192" s="72" t="str">
        <f>IF(AND(NOT(ISBLANK(Q192)), Dashboard!$P179&gt;0), Q192/Dashboard!$P179, "")</f>
        <v/>
      </c>
      <c r="S192" s="124"/>
      <c r="T192" s="125"/>
      <c r="U192" s="125"/>
      <c r="V192" s="125"/>
    </row>
    <row r="193" spans="2:22" ht="20" customHeight="1" x14ac:dyDescent="0.35">
      <c r="P193" s="70"/>
      <c r="Q193" s="71"/>
      <c r="R193" s="72" t="str">
        <f>IF(AND(NOT(ISBLANK(Q193)), Dashboard!$P179&gt;0), Q193/Dashboard!$P179, "")</f>
        <v/>
      </c>
      <c r="S193" s="124"/>
      <c r="T193" s="125"/>
      <c r="U193" s="125"/>
      <c r="V193" s="125"/>
    </row>
    <row r="194" spans="2:22" ht="20" customHeight="1" x14ac:dyDescent="0.35">
      <c r="P194" s="70"/>
      <c r="Q194" s="71"/>
      <c r="R194" s="72" t="str">
        <f>IF(AND(NOT(ISBLANK(Q194)), Dashboard!$P179&gt;0), Q194/Dashboard!$P179, "")</f>
        <v/>
      </c>
      <c r="S194" s="124"/>
      <c r="T194" s="125"/>
      <c r="U194" s="125"/>
      <c r="V194" s="125"/>
    </row>
    <row r="195" spans="2:22" ht="20" customHeight="1" x14ac:dyDescent="0.35">
      <c r="P195" s="70"/>
      <c r="Q195" s="71"/>
      <c r="R195" s="72" t="str">
        <f>IF(AND(NOT(ISBLANK(Q195)), Dashboard!$P179&gt;0), Q195/Dashboard!$P179, "")</f>
        <v/>
      </c>
      <c r="S195" s="124"/>
      <c r="T195" s="125"/>
      <c r="U195" s="125"/>
      <c r="V195" s="125"/>
    </row>
    <row r="196" spans="2:22" ht="20" customHeight="1" x14ac:dyDescent="0.35">
      <c r="P196" s="70"/>
      <c r="Q196" s="71"/>
      <c r="R196" s="72" t="str">
        <f>IF(AND(NOT(ISBLANK(Q196)), Dashboard!$P179&gt;0), Q196/Dashboard!$P179, "")</f>
        <v/>
      </c>
      <c r="S196" s="124"/>
      <c r="T196" s="125"/>
      <c r="U196" s="125"/>
      <c r="V196" s="125"/>
    </row>
    <row r="197" spans="2:22" ht="20" customHeight="1" x14ac:dyDescent="0.35">
      <c r="P197" s="70"/>
      <c r="Q197" s="71"/>
      <c r="R197" s="72" t="str">
        <f>IF(AND(NOT(ISBLANK(Q197)), Dashboard!$P179&gt;0), Q197/Dashboard!$P179, "")</f>
        <v/>
      </c>
      <c r="S197" s="124"/>
      <c r="T197" s="125"/>
      <c r="U197" s="125"/>
      <c r="V197" s="125"/>
    </row>
    <row r="198" spans="2:22" ht="20" customHeight="1" x14ac:dyDescent="0.35">
      <c r="P198" s="70"/>
      <c r="Q198" s="71"/>
      <c r="R198" s="72" t="str">
        <f>IF(AND(NOT(ISBLANK(Q198)), Dashboard!$P179&gt;0), Q198/Dashboard!$P179, "")</f>
        <v/>
      </c>
      <c r="S198" s="124"/>
      <c r="T198" s="125"/>
      <c r="U198" s="125"/>
      <c r="V198" s="125"/>
    </row>
    <row r="199" spans="2:22" ht="20" customHeight="1" x14ac:dyDescent="0.35">
      <c r="P199" s="70"/>
      <c r="Q199" s="71"/>
      <c r="R199" s="72" t="str">
        <f>IF(AND(NOT(ISBLANK(Q199)), Dashboard!$P179&gt;0), Q199/Dashboard!$P179, "")</f>
        <v/>
      </c>
      <c r="S199" s="124"/>
      <c r="T199" s="125"/>
      <c r="U199" s="125"/>
      <c r="V199" s="125"/>
    </row>
    <row r="200" spans="2:22" ht="20" customHeight="1" x14ac:dyDescent="0.35">
      <c r="P200" s="70"/>
      <c r="Q200" s="71"/>
      <c r="R200" s="72" t="str">
        <f>IF(AND(NOT(ISBLANK(Q200)), Dashboard!$P179&gt;0), Q200/Dashboard!$P179, "")</f>
        <v/>
      </c>
      <c r="S200" s="124"/>
      <c r="T200" s="125"/>
      <c r="U200" s="125"/>
      <c r="V200" s="125"/>
    </row>
    <row r="201" spans="2:22" ht="20" customHeight="1" x14ac:dyDescent="0.35">
      <c r="P201" s="70"/>
      <c r="Q201" s="71"/>
      <c r="R201" s="72" t="str">
        <f>IF(AND(NOT(ISBLANK(Q201)), Dashboard!$P179&gt;0), Q201/Dashboard!$P179, "")</f>
        <v/>
      </c>
      <c r="S201" s="124"/>
      <c r="T201" s="125"/>
      <c r="U201" s="125"/>
      <c r="V201" s="125"/>
    </row>
    <row r="202" spans="2:22" ht="20" customHeight="1" x14ac:dyDescent="0.35">
      <c r="P202" s="70"/>
      <c r="Q202" s="71"/>
      <c r="R202" s="72" t="str">
        <f>IF(AND(NOT(ISBLANK(Q202)), Dashboard!$P179&gt;0), Q202/Dashboard!$P179, "")</f>
        <v/>
      </c>
      <c r="S202" s="124"/>
      <c r="T202" s="125"/>
      <c r="U202" s="125"/>
      <c r="V202" s="125"/>
    </row>
    <row r="206" spans="2:22" ht="32" customHeight="1" x14ac:dyDescent="0.35">
      <c r="B206" s="109" t="s">
        <v>229</v>
      </c>
      <c r="C206" s="109"/>
      <c r="D206" s="109"/>
      <c r="E206" s="109"/>
      <c r="F206" s="109"/>
      <c r="G206" s="109"/>
      <c r="H206" s="109"/>
      <c r="I206" s="109"/>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41" priority="1" operator="greaterThanOrEqual">
      <formula>0.9</formula>
    </cfRule>
    <cfRule type="cellIs" dxfId="40" priority="2" operator="greaterThanOrEqual">
      <formula>0.5</formula>
    </cfRule>
    <cfRule type="cellIs" dxfId="39" priority="3" operator="lessThan">
      <formula>0.5</formula>
    </cfRule>
  </conditionalFormatting>
  <conditionalFormatting sqref="G122:H127">
    <cfRule type="expression" dxfId="38" priority="4">
      <formula>$G122&gt;=0.8</formula>
    </cfRule>
    <cfRule type="expression" dxfId="37" priority="5">
      <formula>AND($G122&gt;=0.5,$G122&lt;0.8)</formula>
    </cfRule>
    <cfRule type="expression" dxfId="36" priority="6">
      <formula>$G122&lt;0.5</formula>
    </cfRule>
  </conditionalFormatting>
  <conditionalFormatting sqref="K122:K127">
    <cfRule type="cellIs" dxfId="35" priority="7" operator="greaterThan">
      <formula>0</formula>
    </cfRule>
  </conditionalFormatting>
  <conditionalFormatting sqref="L122:L127">
    <cfRule type="cellIs" dxfId="34" priority="8" operator="greaterThan">
      <formula>0</formula>
    </cfRule>
  </conditionalFormatting>
  <conditionalFormatting sqref="M122:M127">
    <cfRule type="cellIs" dxfId="33" priority="9" operator="greaterThan">
      <formula>0</formula>
    </cfRule>
  </conditionalFormatting>
  <conditionalFormatting sqref="N122:N127">
    <cfRule type="cellIs" dxfId="32"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1"/>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67"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16</v>
      </c>
      <c r="D10" s="3" t="s">
        <v>17</v>
      </c>
      <c r="E10" s="4" t="s">
        <v>18</v>
      </c>
      <c r="F10" s="4" t="s">
        <v>19</v>
      </c>
      <c r="G10" s="4" t="s">
        <v>20</v>
      </c>
      <c r="H10" s="4" t="s">
        <v>21</v>
      </c>
      <c r="I10" s="5" t="s">
        <v>21</v>
      </c>
      <c r="J10" s="1" t="s">
        <v>62</v>
      </c>
      <c r="K10" s="1" t="s">
        <v>63</v>
      </c>
      <c r="L10" s="1" t="s">
        <v>64</v>
      </c>
      <c r="M10" s="4" t="str">
        <f t="shared" si="0"/>
        <v>Outstanding</v>
      </c>
      <c r="N10" s="13" t="s">
        <v>21</v>
      </c>
    </row>
    <row r="11" spans="1:14" ht="60" customHeight="1" x14ac:dyDescent="0.35">
      <c r="A11" s="11" t="s">
        <v>65</v>
      </c>
      <c r="B11" s="1" t="s">
        <v>66</v>
      </c>
      <c r="C11" s="2" t="s">
        <v>16</v>
      </c>
      <c r="D11" s="3" t="s">
        <v>17</v>
      </c>
      <c r="E11" s="4" t="s">
        <v>18</v>
      </c>
      <c r="F11" s="4" t="s">
        <v>19</v>
      </c>
      <c r="G11" s="4" t="s">
        <v>20</v>
      </c>
      <c r="H11" s="4" t="s">
        <v>21</v>
      </c>
      <c r="I11" s="5" t="s">
        <v>21</v>
      </c>
      <c r="J11" s="1" t="s">
        <v>67</v>
      </c>
      <c r="K11" s="1" t="s">
        <v>68</v>
      </c>
      <c r="L11" s="1" t="s">
        <v>69</v>
      </c>
      <c r="M11" s="4" t="str">
        <f t="shared" si="0"/>
        <v>Outstanding</v>
      </c>
      <c r="N11" s="13" t="s">
        <v>21</v>
      </c>
    </row>
    <row r="12" spans="1:14" ht="60" customHeight="1" x14ac:dyDescent="0.35">
      <c r="A12" s="11" t="s">
        <v>70</v>
      </c>
      <c r="B12" s="1" t="s">
        <v>71</v>
      </c>
      <c r="C12" s="2" t="s">
        <v>16</v>
      </c>
      <c r="D12" s="3" t="s">
        <v>17</v>
      </c>
      <c r="E12" s="4" t="s">
        <v>18</v>
      </c>
      <c r="F12" s="4" t="s">
        <v>19</v>
      </c>
      <c r="G12" s="4" t="s">
        <v>20</v>
      </c>
      <c r="H12" s="4" t="s">
        <v>21</v>
      </c>
      <c r="I12" s="5" t="s">
        <v>21</v>
      </c>
      <c r="J12" s="1" t="s">
        <v>72</v>
      </c>
      <c r="K12" s="1" t="s">
        <v>73</v>
      </c>
      <c r="L12" s="1" t="s">
        <v>74</v>
      </c>
      <c r="M12" s="4" t="str">
        <f t="shared" si="0"/>
        <v>Outstanding</v>
      </c>
      <c r="N12" s="13" t="s">
        <v>21</v>
      </c>
    </row>
    <row r="13" spans="1:14" ht="60" customHeight="1" x14ac:dyDescent="0.35">
      <c r="A13" s="11" t="s">
        <v>75</v>
      </c>
      <c r="B13" s="1" t="s">
        <v>76</v>
      </c>
      <c r="C13" s="2" t="s">
        <v>16</v>
      </c>
      <c r="D13" s="3" t="s">
        <v>17</v>
      </c>
      <c r="E13" s="4" t="s">
        <v>18</v>
      </c>
      <c r="F13" s="4" t="s">
        <v>19</v>
      </c>
      <c r="G13" s="4" t="s">
        <v>20</v>
      </c>
      <c r="H13" s="4" t="s">
        <v>21</v>
      </c>
      <c r="I13" s="5" t="s">
        <v>21</v>
      </c>
      <c r="J13" s="1" t="s">
        <v>77</v>
      </c>
      <c r="K13" s="1" t="s">
        <v>78</v>
      </c>
      <c r="L13" s="1" t="s">
        <v>79</v>
      </c>
      <c r="M13" s="4" t="str">
        <f t="shared" si="0"/>
        <v>Outstanding</v>
      </c>
      <c r="N13" s="13" t="s">
        <v>21</v>
      </c>
    </row>
    <row r="14" spans="1:14" ht="60" customHeight="1" x14ac:dyDescent="0.35">
      <c r="A14" s="11" t="s">
        <v>80</v>
      </c>
      <c r="B14" s="1" t="s">
        <v>81</v>
      </c>
      <c r="C14" s="2" t="s">
        <v>82</v>
      </c>
      <c r="D14" s="3" t="s">
        <v>17</v>
      </c>
      <c r="E14" s="4" t="s">
        <v>18</v>
      </c>
      <c r="F14" s="4" t="s">
        <v>19</v>
      </c>
      <c r="G14" s="4" t="s">
        <v>20</v>
      </c>
      <c r="H14" s="4" t="s">
        <v>21</v>
      </c>
      <c r="I14" s="5" t="s">
        <v>21</v>
      </c>
      <c r="J14" s="1" t="s">
        <v>83</v>
      </c>
      <c r="K14" s="1" t="s">
        <v>84</v>
      </c>
      <c r="L14" s="1" t="s">
        <v>85</v>
      </c>
      <c r="M14" s="4" t="str">
        <f t="shared" si="0"/>
        <v>Outstanding</v>
      </c>
      <c r="N14" s="13" t="s">
        <v>21</v>
      </c>
    </row>
    <row r="15" spans="1:14" ht="60" customHeight="1" x14ac:dyDescent="0.35">
      <c r="A15" s="11" t="s">
        <v>86</v>
      </c>
      <c r="B15" s="1" t="s">
        <v>87</v>
      </c>
      <c r="C15" s="2" t="s">
        <v>16</v>
      </c>
      <c r="D15" s="3" t="s">
        <v>17</v>
      </c>
      <c r="E15" s="4" t="s">
        <v>18</v>
      </c>
      <c r="F15" s="4" t="s">
        <v>19</v>
      </c>
      <c r="G15" s="4" t="s">
        <v>20</v>
      </c>
      <c r="H15" s="4" t="s">
        <v>21</v>
      </c>
      <c r="I15" s="5" t="s">
        <v>21</v>
      </c>
      <c r="J15" s="1" t="s">
        <v>88</v>
      </c>
      <c r="K15" s="1" t="s">
        <v>89</v>
      </c>
      <c r="L15" s="1" t="s">
        <v>90</v>
      </c>
      <c r="M15" s="4" t="str">
        <f t="shared" si="0"/>
        <v>Outstanding</v>
      </c>
      <c r="N15" s="13" t="s">
        <v>21</v>
      </c>
    </row>
    <row r="16" spans="1:14" ht="60" customHeight="1" x14ac:dyDescent="0.35">
      <c r="A16" s="11" t="s">
        <v>91</v>
      </c>
      <c r="B16" s="1" t="s">
        <v>92</v>
      </c>
      <c r="C16" s="2" t="s">
        <v>16</v>
      </c>
      <c r="D16" s="3" t="s">
        <v>17</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16</v>
      </c>
      <c r="D17" s="3" t="s">
        <v>17</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16</v>
      </c>
      <c r="D18" s="3" t="s">
        <v>17</v>
      </c>
      <c r="E18" s="4" t="s">
        <v>18</v>
      </c>
      <c r="F18" s="4" t="s">
        <v>19</v>
      </c>
      <c r="G18" s="4" t="s">
        <v>20</v>
      </c>
      <c r="H18" s="4" t="s">
        <v>21</v>
      </c>
      <c r="I18" s="5" t="s">
        <v>21</v>
      </c>
      <c r="J18" s="1" t="s">
        <v>103</v>
      </c>
      <c r="K18" s="1" t="s">
        <v>104</v>
      </c>
      <c r="L18" s="1" t="s">
        <v>105</v>
      </c>
      <c r="M18" s="4" t="str">
        <f t="shared" si="0"/>
        <v>Outstanding</v>
      </c>
      <c r="N18" s="13" t="s">
        <v>21</v>
      </c>
    </row>
    <row r="19" spans="1:14" ht="60" customHeight="1" x14ac:dyDescent="0.35">
      <c r="A19" s="11" t="s">
        <v>106</v>
      </c>
      <c r="B19" s="1" t="s">
        <v>107</v>
      </c>
      <c r="C19" s="2" t="s">
        <v>16</v>
      </c>
      <c r="D19" s="3" t="s">
        <v>17</v>
      </c>
      <c r="E19" s="4" t="s">
        <v>18</v>
      </c>
      <c r="F19" s="4" t="s">
        <v>19</v>
      </c>
      <c r="G19" s="4" t="s">
        <v>20</v>
      </c>
      <c r="H19" s="4" t="s">
        <v>21</v>
      </c>
      <c r="I19" s="5" t="s">
        <v>21</v>
      </c>
      <c r="J19" s="1" t="s">
        <v>108</v>
      </c>
      <c r="K19" s="1" t="s">
        <v>109</v>
      </c>
      <c r="L19" s="1" t="s">
        <v>110</v>
      </c>
      <c r="M19" s="4" t="str">
        <f t="shared" si="0"/>
        <v>Outstanding</v>
      </c>
      <c r="N19" s="13" t="s">
        <v>21</v>
      </c>
    </row>
    <row r="20" spans="1:14" ht="60" customHeight="1" x14ac:dyDescent="0.35">
      <c r="A20" s="11" t="s">
        <v>111</v>
      </c>
      <c r="B20" s="1" t="s">
        <v>112</v>
      </c>
      <c r="C20" s="2" t="s">
        <v>82</v>
      </c>
      <c r="D20" s="3" t="s">
        <v>17</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16</v>
      </c>
      <c r="D21" s="3" t="s">
        <v>17</v>
      </c>
      <c r="E21" s="4" t="s">
        <v>18</v>
      </c>
      <c r="F21" s="4" t="s">
        <v>19</v>
      </c>
      <c r="G21" s="4" t="s">
        <v>20</v>
      </c>
      <c r="H21" s="4" t="s">
        <v>21</v>
      </c>
      <c r="I21" s="5" t="s">
        <v>21</v>
      </c>
      <c r="J21" s="1" t="s">
        <v>118</v>
      </c>
      <c r="K21" s="1" t="s">
        <v>119</v>
      </c>
      <c r="L21" s="1" t="s">
        <v>120</v>
      </c>
      <c r="M21" s="4" t="str">
        <f t="shared" si="0"/>
        <v>Outstanding</v>
      </c>
      <c r="N21" s="13" t="s">
        <v>21</v>
      </c>
    </row>
    <row r="22" spans="1:14" ht="60" customHeight="1" x14ac:dyDescent="0.35">
      <c r="A22" s="11" t="s">
        <v>121</v>
      </c>
      <c r="B22" s="1" t="s">
        <v>122</v>
      </c>
      <c r="C22" s="2" t="s">
        <v>16</v>
      </c>
      <c r="D22" s="3" t="s">
        <v>17</v>
      </c>
      <c r="E22" s="4" t="s">
        <v>18</v>
      </c>
      <c r="F22" s="4" t="s">
        <v>19</v>
      </c>
      <c r="G22" s="4" t="s">
        <v>20</v>
      </c>
      <c r="H22" s="4" t="s">
        <v>21</v>
      </c>
      <c r="I22" s="5" t="s">
        <v>21</v>
      </c>
      <c r="J22" s="1" t="s">
        <v>123</v>
      </c>
      <c r="K22" s="1" t="s">
        <v>124</v>
      </c>
      <c r="L22" s="1" t="s">
        <v>125</v>
      </c>
      <c r="M22" s="4" t="str">
        <f t="shared" si="0"/>
        <v>Outstanding</v>
      </c>
      <c r="N22" s="13" t="s">
        <v>21</v>
      </c>
    </row>
    <row r="23" spans="1:14" ht="60" customHeight="1" x14ac:dyDescent="0.35">
      <c r="A23" s="11" t="s">
        <v>126</v>
      </c>
      <c r="B23" s="1" t="s">
        <v>127</v>
      </c>
      <c r="C23" s="2" t="s">
        <v>16</v>
      </c>
      <c r="D23" s="3" t="s">
        <v>17</v>
      </c>
      <c r="E23" s="4" t="s">
        <v>18</v>
      </c>
      <c r="F23" s="4" t="s">
        <v>19</v>
      </c>
      <c r="G23" s="4" t="s">
        <v>20</v>
      </c>
      <c r="H23" s="4" t="s">
        <v>21</v>
      </c>
      <c r="I23" s="5" t="s">
        <v>21</v>
      </c>
      <c r="J23" s="1" t="s">
        <v>128</v>
      </c>
      <c r="K23" s="1" t="s">
        <v>129</v>
      </c>
      <c r="L23" s="1" t="s">
        <v>130</v>
      </c>
      <c r="M23" s="4" t="str">
        <f t="shared" si="0"/>
        <v>Outstanding</v>
      </c>
      <c r="N23" s="13" t="s">
        <v>21</v>
      </c>
    </row>
    <row r="24" spans="1:14" ht="60" customHeight="1" x14ac:dyDescent="0.35">
      <c r="A24" s="11" t="s">
        <v>131</v>
      </c>
      <c r="B24" s="1" t="s">
        <v>132</v>
      </c>
      <c r="C24" s="2" t="s">
        <v>16</v>
      </c>
      <c r="D24" s="3" t="s">
        <v>17</v>
      </c>
      <c r="E24" s="4" t="s">
        <v>18</v>
      </c>
      <c r="F24" s="4" t="s">
        <v>19</v>
      </c>
      <c r="G24" s="4" t="s">
        <v>20</v>
      </c>
      <c r="H24" s="4" t="s">
        <v>21</v>
      </c>
      <c r="I24" s="5" t="s">
        <v>21</v>
      </c>
      <c r="J24" s="1" t="s">
        <v>133</v>
      </c>
      <c r="K24" s="1" t="s">
        <v>134</v>
      </c>
      <c r="L24" s="1" t="s">
        <v>135</v>
      </c>
      <c r="M24" s="4" t="str">
        <f t="shared" si="0"/>
        <v>Outstanding</v>
      </c>
      <c r="N24" s="13" t="s">
        <v>21</v>
      </c>
    </row>
    <row r="25" spans="1:14" ht="60" customHeight="1" x14ac:dyDescent="0.35">
      <c r="A25" s="11" t="s">
        <v>136</v>
      </c>
      <c r="B25" s="1" t="s">
        <v>137</v>
      </c>
      <c r="C25" s="2" t="s">
        <v>16</v>
      </c>
      <c r="D25" s="3" t="s">
        <v>17</v>
      </c>
      <c r="E25" s="4" t="s">
        <v>18</v>
      </c>
      <c r="F25" s="4" t="s">
        <v>19</v>
      </c>
      <c r="G25" s="4" t="s">
        <v>20</v>
      </c>
      <c r="H25" s="4" t="s">
        <v>21</v>
      </c>
      <c r="I25" s="5" t="s">
        <v>21</v>
      </c>
      <c r="J25" s="1" t="s">
        <v>138</v>
      </c>
      <c r="K25" s="1" t="s">
        <v>139</v>
      </c>
      <c r="L25" s="1" t="s">
        <v>140</v>
      </c>
      <c r="M25" s="4" t="str">
        <f t="shared" si="0"/>
        <v>Outstanding</v>
      </c>
      <c r="N25" s="13" t="s">
        <v>21</v>
      </c>
    </row>
    <row r="26" spans="1:14" ht="60" customHeight="1" x14ac:dyDescent="0.35">
      <c r="A26" s="11" t="s">
        <v>141</v>
      </c>
      <c r="B26" s="1" t="s">
        <v>142</v>
      </c>
      <c r="C26" s="2" t="s">
        <v>16</v>
      </c>
      <c r="D26" s="3" t="s">
        <v>17</v>
      </c>
      <c r="E26" s="4" t="s">
        <v>18</v>
      </c>
      <c r="F26" s="4" t="s">
        <v>19</v>
      </c>
      <c r="G26" s="4" t="s">
        <v>20</v>
      </c>
      <c r="H26" s="4" t="s">
        <v>21</v>
      </c>
      <c r="I26" s="5" t="s">
        <v>21</v>
      </c>
      <c r="J26" s="1" t="s">
        <v>143</v>
      </c>
      <c r="K26" s="1" t="s">
        <v>144</v>
      </c>
      <c r="L26" s="1" t="s">
        <v>145</v>
      </c>
      <c r="M26" s="4" t="str">
        <f t="shared" si="0"/>
        <v>Outstanding</v>
      </c>
      <c r="N26" s="13" t="s">
        <v>21</v>
      </c>
    </row>
    <row r="27" spans="1:14" ht="60" customHeight="1" x14ac:dyDescent="0.35">
      <c r="A27" s="11" t="s">
        <v>146</v>
      </c>
      <c r="B27" s="1" t="s">
        <v>147</v>
      </c>
      <c r="C27" s="2" t="s">
        <v>16</v>
      </c>
      <c r="D27" s="3" t="s">
        <v>17</v>
      </c>
      <c r="E27" s="4" t="s">
        <v>18</v>
      </c>
      <c r="F27" s="4" t="s">
        <v>19</v>
      </c>
      <c r="G27" s="4" t="s">
        <v>20</v>
      </c>
      <c r="H27" s="4" t="s">
        <v>21</v>
      </c>
      <c r="I27" s="5" t="s">
        <v>21</v>
      </c>
      <c r="J27" s="1" t="s">
        <v>148</v>
      </c>
      <c r="K27" s="1" t="s">
        <v>149</v>
      </c>
      <c r="L27" s="1" t="s">
        <v>150</v>
      </c>
      <c r="M27" s="4" t="str">
        <f t="shared" si="0"/>
        <v>Outstanding</v>
      </c>
      <c r="N27" s="13" t="s">
        <v>21</v>
      </c>
    </row>
    <row r="28" spans="1:14" ht="60" customHeight="1" x14ac:dyDescent="0.35">
      <c r="A28" s="11" t="s">
        <v>151</v>
      </c>
      <c r="B28" s="1" t="s">
        <v>152</v>
      </c>
      <c r="C28" s="2" t="s">
        <v>153</v>
      </c>
      <c r="D28" s="3" t="s">
        <v>17</v>
      </c>
      <c r="E28" s="4" t="s">
        <v>18</v>
      </c>
      <c r="F28" s="4" t="s">
        <v>19</v>
      </c>
      <c r="G28" s="4" t="s">
        <v>20</v>
      </c>
      <c r="H28" s="4" t="s">
        <v>21</v>
      </c>
      <c r="I28" s="5" t="s">
        <v>21</v>
      </c>
      <c r="J28" s="1" t="s">
        <v>154</v>
      </c>
      <c r="K28" s="1" t="s">
        <v>155</v>
      </c>
      <c r="L28" s="1" t="s">
        <v>156</v>
      </c>
      <c r="M28" s="4" t="str">
        <f t="shared" si="0"/>
        <v>Outstanding</v>
      </c>
      <c r="N28" s="13" t="s">
        <v>21</v>
      </c>
    </row>
    <row r="29" spans="1:14" ht="60" customHeight="1" x14ac:dyDescent="0.35">
      <c r="A29" s="11" t="s">
        <v>157</v>
      </c>
      <c r="B29" s="1" t="s">
        <v>158</v>
      </c>
      <c r="C29" s="2" t="s">
        <v>82</v>
      </c>
      <c r="D29" s="3" t="s">
        <v>17</v>
      </c>
      <c r="E29" s="4" t="s">
        <v>18</v>
      </c>
      <c r="F29" s="4" t="s">
        <v>19</v>
      </c>
      <c r="G29" s="4" t="s">
        <v>20</v>
      </c>
      <c r="H29" s="4" t="s">
        <v>21</v>
      </c>
      <c r="I29" s="5" t="s">
        <v>21</v>
      </c>
      <c r="J29" s="1" t="s">
        <v>159</v>
      </c>
      <c r="K29" s="1" t="s">
        <v>160</v>
      </c>
      <c r="L29" s="1" t="s">
        <v>161</v>
      </c>
      <c r="M29" s="4" t="str">
        <f t="shared" si="0"/>
        <v>Outstanding</v>
      </c>
      <c r="N29" s="13" t="s">
        <v>21</v>
      </c>
    </row>
    <row r="30" spans="1:14" ht="60" customHeight="1" x14ac:dyDescent="0.35">
      <c r="A30" s="11" t="s">
        <v>162</v>
      </c>
      <c r="B30" s="1" t="s">
        <v>163</v>
      </c>
      <c r="C30" s="2" t="s">
        <v>82</v>
      </c>
      <c r="D30" s="3" t="s">
        <v>17</v>
      </c>
      <c r="E30" s="4" t="s">
        <v>18</v>
      </c>
      <c r="F30" s="4" t="s">
        <v>19</v>
      </c>
      <c r="G30" s="4" t="s">
        <v>20</v>
      </c>
      <c r="H30" s="4" t="s">
        <v>21</v>
      </c>
      <c r="I30" s="5" t="s">
        <v>21</v>
      </c>
      <c r="J30" s="1" t="s">
        <v>164</v>
      </c>
      <c r="K30" s="1" t="s">
        <v>165</v>
      </c>
      <c r="L30" s="1" t="s">
        <v>166</v>
      </c>
      <c r="M30" s="4" t="str">
        <f t="shared" si="0"/>
        <v>Outstanding</v>
      </c>
      <c r="N30" s="13" t="s">
        <v>21</v>
      </c>
    </row>
    <row r="31" spans="1:14" ht="60" customHeight="1" x14ac:dyDescent="0.35">
      <c r="A31" s="11" t="s">
        <v>167</v>
      </c>
      <c r="B31" s="1" t="s">
        <v>168</v>
      </c>
      <c r="C31" s="2" t="s">
        <v>16</v>
      </c>
      <c r="D31" s="3" t="s">
        <v>17</v>
      </c>
      <c r="E31" s="4" t="s">
        <v>18</v>
      </c>
      <c r="F31" s="4" t="s">
        <v>19</v>
      </c>
      <c r="G31" s="4" t="s">
        <v>20</v>
      </c>
      <c r="H31" s="4" t="s">
        <v>21</v>
      </c>
      <c r="I31" s="5" t="s">
        <v>21</v>
      </c>
      <c r="J31" s="1" t="s">
        <v>169</v>
      </c>
      <c r="K31" s="1" t="s">
        <v>170</v>
      </c>
      <c r="L31" s="1" t="s">
        <v>171</v>
      </c>
      <c r="M31" s="4" t="str">
        <f t="shared" si="0"/>
        <v>Outstanding</v>
      </c>
      <c r="N31" s="13" t="s">
        <v>21</v>
      </c>
    </row>
    <row r="32" spans="1:14" ht="60" customHeight="1" x14ac:dyDescent="0.35">
      <c r="A32" s="11" t="s">
        <v>172</v>
      </c>
      <c r="B32" s="1" t="s">
        <v>173</v>
      </c>
      <c r="C32" s="2" t="s">
        <v>16</v>
      </c>
      <c r="D32" s="3" t="s">
        <v>17</v>
      </c>
      <c r="E32" s="4" t="s">
        <v>18</v>
      </c>
      <c r="F32" s="4" t="s">
        <v>19</v>
      </c>
      <c r="G32" s="4" t="s">
        <v>20</v>
      </c>
      <c r="H32" s="4" t="s">
        <v>21</v>
      </c>
      <c r="I32" s="5" t="s">
        <v>21</v>
      </c>
      <c r="J32" s="1" t="s">
        <v>174</v>
      </c>
      <c r="K32" s="1" t="s">
        <v>175</v>
      </c>
      <c r="L32" s="1" t="s">
        <v>176</v>
      </c>
      <c r="M32" s="4" t="str">
        <f t="shared" si="0"/>
        <v>Outstanding</v>
      </c>
      <c r="N32" s="13" t="s">
        <v>21</v>
      </c>
    </row>
    <row r="33" spans="1:14" ht="60" customHeight="1" x14ac:dyDescent="0.35">
      <c r="A33" s="11" t="s">
        <v>177</v>
      </c>
      <c r="B33" s="1" t="s">
        <v>15</v>
      </c>
      <c r="C33" s="2" t="s">
        <v>16</v>
      </c>
      <c r="D33" s="3" t="s">
        <v>178</v>
      </c>
      <c r="E33" s="4" t="s">
        <v>18</v>
      </c>
      <c r="F33" s="4" t="s">
        <v>19</v>
      </c>
      <c r="G33" s="4" t="s">
        <v>20</v>
      </c>
      <c r="H33" s="4" t="s">
        <v>21</v>
      </c>
      <c r="I33" s="5" t="s">
        <v>21</v>
      </c>
      <c r="J33" s="1" t="s">
        <v>22</v>
      </c>
      <c r="K33" s="1" t="s">
        <v>23</v>
      </c>
      <c r="L33" s="1" t="s">
        <v>24</v>
      </c>
      <c r="M33" s="4" t="str">
        <f t="shared" si="0"/>
        <v>Outstanding</v>
      </c>
      <c r="N33" s="13" t="s">
        <v>21</v>
      </c>
    </row>
    <row r="34" spans="1:14" ht="60" customHeight="1" x14ac:dyDescent="0.35">
      <c r="A34" s="11" t="s">
        <v>179</v>
      </c>
      <c r="B34" s="1" t="s">
        <v>26</v>
      </c>
      <c r="C34" s="2" t="s">
        <v>16</v>
      </c>
      <c r="D34" s="3" t="s">
        <v>178</v>
      </c>
      <c r="E34" s="4" t="s">
        <v>18</v>
      </c>
      <c r="F34" s="4" t="s">
        <v>19</v>
      </c>
      <c r="G34" s="4" t="s">
        <v>20</v>
      </c>
      <c r="H34" s="4" t="s">
        <v>21</v>
      </c>
      <c r="I34" s="5" t="s">
        <v>21</v>
      </c>
      <c r="J34" s="1" t="s">
        <v>27</v>
      </c>
      <c r="K34" s="1" t="s">
        <v>28</v>
      </c>
      <c r="L34" s="1" t="s">
        <v>29</v>
      </c>
      <c r="M34" s="4" t="str">
        <f t="shared" si="0"/>
        <v>Outstanding</v>
      </c>
      <c r="N34" s="13" t="s">
        <v>21</v>
      </c>
    </row>
    <row r="35" spans="1:14" ht="60" customHeight="1" x14ac:dyDescent="0.35">
      <c r="A35" s="11" t="s">
        <v>180</v>
      </c>
      <c r="B35" s="1" t="s">
        <v>31</v>
      </c>
      <c r="C35" s="2" t="s">
        <v>16</v>
      </c>
      <c r="D35" s="3" t="s">
        <v>178</v>
      </c>
      <c r="E35" s="4" t="s">
        <v>18</v>
      </c>
      <c r="F35" s="4" t="s">
        <v>19</v>
      </c>
      <c r="G35" s="4" t="s">
        <v>20</v>
      </c>
      <c r="H35" s="4" t="s">
        <v>21</v>
      </c>
      <c r="I35" s="5" t="s">
        <v>21</v>
      </c>
      <c r="J35" s="1" t="s">
        <v>32</v>
      </c>
      <c r="K35" s="1" t="s">
        <v>33</v>
      </c>
      <c r="L35" s="1" t="s">
        <v>34</v>
      </c>
      <c r="M35" s="4" t="str">
        <f t="shared" si="0"/>
        <v>Outstanding</v>
      </c>
      <c r="N35" s="13" t="s">
        <v>21</v>
      </c>
    </row>
    <row r="36" spans="1:14" ht="60" customHeight="1" x14ac:dyDescent="0.35">
      <c r="A36" s="11" t="s">
        <v>181</v>
      </c>
      <c r="B36" s="1" t="s">
        <v>36</v>
      </c>
      <c r="C36" s="2" t="s">
        <v>16</v>
      </c>
      <c r="D36" s="3" t="s">
        <v>178</v>
      </c>
      <c r="E36" s="4" t="s">
        <v>18</v>
      </c>
      <c r="F36" s="4" t="s">
        <v>19</v>
      </c>
      <c r="G36" s="4" t="s">
        <v>20</v>
      </c>
      <c r="H36" s="4" t="s">
        <v>21</v>
      </c>
      <c r="I36" s="5" t="s">
        <v>21</v>
      </c>
      <c r="J36" s="1" t="s">
        <v>37</v>
      </c>
      <c r="K36" s="1" t="s">
        <v>38</v>
      </c>
      <c r="L36" s="1" t="s">
        <v>39</v>
      </c>
      <c r="M36" s="4" t="str">
        <f t="shared" si="0"/>
        <v>Outstanding</v>
      </c>
      <c r="N36" s="13" t="s">
        <v>21</v>
      </c>
    </row>
    <row r="37" spans="1:14" ht="60" customHeight="1" x14ac:dyDescent="0.35">
      <c r="A37" s="11" t="s">
        <v>182</v>
      </c>
      <c r="B37" s="1" t="s">
        <v>41</v>
      </c>
      <c r="C37" s="2" t="s">
        <v>16</v>
      </c>
      <c r="D37" s="3" t="s">
        <v>178</v>
      </c>
      <c r="E37" s="4" t="s">
        <v>18</v>
      </c>
      <c r="F37" s="4" t="s">
        <v>19</v>
      </c>
      <c r="G37" s="4" t="s">
        <v>20</v>
      </c>
      <c r="H37" s="4" t="s">
        <v>21</v>
      </c>
      <c r="I37" s="5" t="s">
        <v>21</v>
      </c>
      <c r="J37" s="1" t="s">
        <v>42</v>
      </c>
      <c r="K37" s="1" t="s">
        <v>43</v>
      </c>
      <c r="L37" s="1" t="s">
        <v>44</v>
      </c>
      <c r="M37" s="4" t="str">
        <f t="shared" si="0"/>
        <v>Outstanding</v>
      </c>
      <c r="N37" s="13" t="s">
        <v>21</v>
      </c>
    </row>
    <row r="38" spans="1:14" ht="60" customHeight="1" x14ac:dyDescent="0.35">
      <c r="A38" s="11" t="s">
        <v>183</v>
      </c>
      <c r="B38" s="1" t="s">
        <v>46</v>
      </c>
      <c r="C38" s="2" t="s">
        <v>16</v>
      </c>
      <c r="D38" s="3" t="s">
        <v>178</v>
      </c>
      <c r="E38" s="4" t="s">
        <v>18</v>
      </c>
      <c r="F38" s="4" t="s">
        <v>19</v>
      </c>
      <c r="G38" s="4" t="s">
        <v>20</v>
      </c>
      <c r="H38" s="4" t="s">
        <v>21</v>
      </c>
      <c r="I38" s="5" t="s">
        <v>21</v>
      </c>
      <c r="J38" s="1" t="s">
        <v>47</v>
      </c>
      <c r="K38" s="1" t="s">
        <v>48</v>
      </c>
      <c r="L38" s="1" t="s">
        <v>49</v>
      </c>
      <c r="M38" s="4" t="str">
        <f t="shared" si="0"/>
        <v>Outstanding</v>
      </c>
      <c r="N38" s="13" t="s">
        <v>21</v>
      </c>
    </row>
    <row r="39" spans="1:14" ht="60" customHeight="1" x14ac:dyDescent="0.35">
      <c r="A39" s="11" t="s">
        <v>184</v>
      </c>
      <c r="B39" s="1" t="s">
        <v>51</v>
      </c>
      <c r="C39" s="2" t="s">
        <v>16</v>
      </c>
      <c r="D39" s="3" t="s">
        <v>178</v>
      </c>
      <c r="E39" s="4" t="s">
        <v>18</v>
      </c>
      <c r="F39" s="4" t="s">
        <v>19</v>
      </c>
      <c r="G39" s="4" t="s">
        <v>20</v>
      </c>
      <c r="H39" s="4" t="s">
        <v>21</v>
      </c>
      <c r="I39" s="5" t="s">
        <v>21</v>
      </c>
      <c r="J39" s="1" t="s">
        <v>52</v>
      </c>
      <c r="K39" s="1" t="s">
        <v>53</v>
      </c>
      <c r="L39" s="1" t="s">
        <v>54</v>
      </c>
      <c r="M39" s="4" t="str">
        <f t="shared" si="0"/>
        <v>Outstanding</v>
      </c>
      <c r="N39" s="13" t="s">
        <v>21</v>
      </c>
    </row>
    <row r="40" spans="1:14" ht="60" customHeight="1" x14ac:dyDescent="0.35">
      <c r="A40" s="11" t="s">
        <v>185</v>
      </c>
      <c r="B40" s="1" t="s">
        <v>56</v>
      </c>
      <c r="C40" s="2" t="s">
        <v>16</v>
      </c>
      <c r="D40" s="3" t="s">
        <v>178</v>
      </c>
      <c r="E40" s="4" t="s">
        <v>18</v>
      </c>
      <c r="F40" s="4" t="s">
        <v>19</v>
      </c>
      <c r="G40" s="4" t="s">
        <v>20</v>
      </c>
      <c r="H40" s="4" t="s">
        <v>21</v>
      </c>
      <c r="I40" s="5" t="s">
        <v>21</v>
      </c>
      <c r="J40" s="1" t="s">
        <v>57</v>
      </c>
      <c r="K40" s="1" t="s">
        <v>58</v>
      </c>
      <c r="L40" s="1" t="s">
        <v>59</v>
      </c>
      <c r="M40" s="4" t="str">
        <f t="shared" si="0"/>
        <v>Outstanding</v>
      </c>
      <c r="N40" s="13" t="s">
        <v>21</v>
      </c>
    </row>
    <row r="41" spans="1:14" ht="60" customHeight="1" x14ac:dyDescent="0.35">
      <c r="A41" s="11" t="s">
        <v>186</v>
      </c>
      <c r="B41" s="1" t="s">
        <v>61</v>
      </c>
      <c r="C41" s="2" t="s">
        <v>16</v>
      </c>
      <c r="D41" s="3" t="s">
        <v>178</v>
      </c>
      <c r="E41" s="4" t="s">
        <v>18</v>
      </c>
      <c r="F41" s="4" t="s">
        <v>19</v>
      </c>
      <c r="G41" s="4" t="s">
        <v>20</v>
      </c>
      <c r="H41" s="4" t="s">
        <v>21</v>
      </c>
      <c r="I41" s="5" t="s">
        <v>21</v>
      </c>
      <c r="J41" s="1" t="s">
        <v>62</v>
      </c>
      <c r="K41" s="1" t="s">
        <v>63</v>
      </c>
      <c r="L41" s="1" t="s">
        <v>64</v>
      </c>
      <c r="M41" s="4" t="str">
        <f t="shared" si="0"/>
        <v>Outstanding</v>
      </c>
      <c r="N41" s="13" t="s">
        <v>21</v>
      </c>
    </row>
    <row r="42" spans="1:14" ht="60" customHeight="1" x14ac:dyDescent="0.35">
      <c r="A42" s="11" t="s">
        <v>187</v>
      </c>
      <c r="B42" s="1" t="s">
        <v>66</v>
      </c>
      <c r="C42" s="2" t="s">
        <v>16</v>
      </c>
      <c r="D42" s="3" t="s">
        <v>178</v>
      </c>
      <c r="E42" s="4" t="s">
        <v>18</v>
      </c>
      <c r="F42" s="4" t="s">
        <v>19</v>
      </c>
      <c r="G42" s="4" t="s">
        <v>20</v>
      </c>
      <c r="H42" s="4" t="s">
        <v>21</v>
      </c>
      <c r="I42" s="5" t="s">
        <v>21</v>
      </c>
      <c r="J42" s="1" t="s">
        <v>67</v>
      </c>
      <c r="K42" s="1" t="s">
        <v>68</v>
      </c>
      <c r="L42" s="1" t="s">
        <v>69</v>
      </c>
      <c r="M42" s="4" t="str">
        <f t="shared" si="0"/>
        <v>Outstanding</v>
      </c>
      <c r="N42" s="13" t="s">
        <v>21</v>
      </c>
    </row>
    <row r="43" spans="1:14" ht="60" customHeight="1" x14ac:dyDescent="0.35">
      <c r="A43" s="11" t="s">
        <v>188</v>
      </c>
      <c r="B43" s="1" t="s">
        <v>71</v>
      </c>
      <c r="C43" s="2" t="s">
        <v>16</v>
      </c>
      <c r="D43" s="3" t="s">
        <v>178</v>
      </c>
      <c r="E43" s="4" t="s">
        <v>18</v>
      </c>
      <c r="F43" s="4" t="s">
        <v>19</v>
      </c>
      <c r="G43" s="4" t="s">
        <v>20</v>
      </c>
      <c r="H43" s="4" t="s">
        <v>21</v>
      </c>
      <c r="I43" s="5" t="s">
        <v>21</v>
      </c>
      <c r="J43" s="1" t="s">
        <v>72</v>
      </c>
      <c r="K43" s="1" t="s">
        <v>73</v>
      </c>
      <c r="L43" s="1" t="s">
        <v>74</v>
      </c>
      <c r="M43" s="4" t="str">
        <f t="shared" si="0"/>
        <v>Outstanding</v>
      </c>
      <c r="N43" s="13" t="s">
        <v>21</v>
      </c>
    </row>
    <row r="44" spans="1:14" ht="60" customHeight="1" x14ac:dyDescent="0.35">
      <c r="A44" s="11" t="s">
        <v>189</v>
      </c>
      <c r="B44" s="1" t="s">
        <v>76</v>
      </c>
      <c r="C44" s="2" t="s">
        <v>16</v>
      </c>
      <c r="D44" s="3" t="s">
        <v>178</v>
      </c>
      <c r="E44" s="4" t="s">
        <v>18</v>
      </c>
      <c r="F44" s="4" t="s">
        <v>19</v>
      </c>
      <c r="G44" s="4" t="s">
        <v>20</v>
      </c>
      <c r="H44" s="4" t="s">
        <v>21</v>
      </c>
      <c r="I44" s="5" t="s">
        <v>21</v>
      </c>
      <c r="J44" s="1" t="s">
        <v>77</v>
      </c>
      <c r="K44" s="1" t="s">
        <v>78</v>
      </c>
      <c r="L44" s="1" t="s">
        <v>79</v>
      </c>
      <c r="M44" s="4" t="str">
        <f t="shared" si="0"/>
        <v>Outstanding</v>
      </c>
      <c r="N44" s="13" t="s">
        <v>21</v>
      </c>
    </row>
    <row r="45" spans="1:14" ht="60" customHeight="1" x14ac:dyDescent="0.35">
      <c r="A45" s="11" t="s">
        <v>190</v>
      </c>
      <c r="B45" s="1" t="s">
        <v>81</v>
      </c>
      <c r="C45" s="2" t="s">
        <v>82</v>
      </c>
      <c r="D45" s="3" t="s">
        <v>178</v>
      </c>
      <c r="E45" s="4" t="s">
        <v>18</v>
      </c>
      <c r="F45" s="4" t="s">
        <v>19</v>
      </c>
      <c r="G45" s="4" t="s">
        <v>20</v>
      </c>
      <c r="H45" s="4" t="s">
        <v>21</v>
      </c>
      <c r="I45" s="5" t="s">
        <v>21</v>
      </c>
      <c r="J45" s="1" t="s">
        <v>83</v>
      </c>
      <c r="K45" s="1" t="s">
        <v>84</v>
      </c>
      <c r="L45" s="1" t="s">
        <v>85</v>
      </c>
      <c r="M45" s="4" t="str">
        <f t="shared" si="0"/>
        <v>Outstanding</v>
      </c>
      <c r="N45" s="13" t="s">
        <v>21</v>
      </c>
    </row>
    <row r="46" spans="1:14" ht="60" customHeight="1" x14ac:dyDescent="0.35">
      <c r="A46" s="11" t="s">
        <v>191</v>
      </c>
      <c r="B46" s="1" t="s">
        <v>87</v>
      </c>
      <c r="C46" s="2" t="s">
        <v>16</v>
      </c>
      <c r="D46" s="3" t="s">
        <v>178</v>
      </c>
      <c r="E46" s="4" t="s">
        <v>18</v>
      </c>
      <c r="F46" s="4" t="s">
        <v>19</v>
      </c>
      <c r="G46" s="4" t="s">
        <v>20</v>
      </c>
      <c r="H46" s="4" t="s">
        <v>21</v>
      </c>
      <c r="I46" s="5" t="s">
        <v>21</v>
      </c>
      <c r="J46" s="1" t="s">
        <v>88</v>
      </c>
      <c r="K46" s="1" t="s">
        <v>89</v>
      </c>
      <c r="L46" s="1" t="s">
        <v>90</v>
      </c>
      <c r="M46" s="4" t="str">
        <f t="shared" si="0"/>
        <v>Outstanding</v>
      </c>
      <c r="N46" s="13" t="s">
        <v>21</v>
      </c>
    </row>
    <row r="47" spans="1:14" ht="60" customHeight="1" x14ac:dyDescent="0.35">
      <c r="A47" s="11" t="s">
        <v>192</v>
      </c>
      <c r="B47" s="1" t="s">
        <v>92</v>
      </c>
      <c r="C47" s="2" t="s">
        <v>16</v>
      </c>
      <c r="D47" s="3" t="s">
        <v>178</v>
      </c>
      <c r="E47" s="4" t="s">
        <v>18</v>
      </c>
      <c r="F47" s="4" t="s">
        <v>19</v>
      </c>
      <c r="G47" s="4" t="s">
        <v>20</v>
      </c>
      <c r="H47" s="4" t="s">
        <v>21</v>
      </c>
      <c r="I47" s="5" t="s">
        <v>21</v>
      </c>
      <c r="J47" s="1" t="s">
        <v>93</v>
      </c>
      <c r="K47" s="1" t="s">
        <v>94</v>
      </c>
      <c r="L47" s="1" t="s">
        <v>95</v>
      </c>
      <c r="M47" s="4" t="str">
        <f t="shared" si="0"/>
        <v>Outstanding</v>
      </c>
      <c r="N47" s="13" t="s">
        <v>21</v>
      </c>
    </row>
    <row r="48" spans="1:14" ht="60" customHeight="1" x14ac:dyDescent="0.35">
      <c r="A48" s="11" t="s">
        <v>193</v>
      </c>
      <c r="B48" s="1" t="s">
        <v>97</v>
      </c>
      <c r="C48" s="2" t="s">
        <v>16</v>
      </c>
      <c r="D48" s="3" t="s">
        <v>178</v>
      </c>
      <c r="E48" s="4" t="s">
        <v>18</v>
      </c>
      <c r="F48" s="4" t="s">
        <v>19</v>
      </c>
      <c r="G48" s="4" t="s">
        <v>20</v>
      </c>
      <c r="H48" s="4" t="s">
        <v>21</v>
      </c>
      <c r="I48" s="5" t="s">
        <v>21</v>
      </c>
      <c r="J48" s="1" t="s">
        <v>98</v>
      </c>
      <c r="K48" s="1" t="s">
        <v>99</v>
      </c>
      <c r="L48" s="1" t="s">
        <v>100</v>
      </c>
      <c r="M48" s="4" t="str">
        <f t="shared" si="0"/>
        <v>Outstanding</v>
      </c>
      <c r="N48" s="13" t="s">
        <v>21</v>
      </c>
    </row>
    <row r="49" spans="1:14" ht="60" customHeight="1" x14ac:dyDescent="0.35">
      <c r="A49" s="11" t="s">
        <v>194</v>
      </c>
      <c r="B49" s="1" t="s">
        <v>102</v>
      </c>
      <c r="C49" s="2" t="s">
        <v>16</v>
      </c>
      <c r="D49" s="3" t="s">
        <v>178</v>
      </c>
      <c r="E49" s="4" t="s">
        <v>18</v>
      </c>
      <c r="F49" s="4" t="s">
        <v>19</v>
      </c>
      <c r="G49" s="4" t="s">
        <v>20</v>
      </c>
      <c r="H49" s="4" t="s">
        <v>21</v>
      </c>
      <c r="I49" s="5" t="s">
        <v>21</v>
      </c>
      <c r="J49" s="1" t="s">
        <v>103</v>
      </c>
      <c r="K49" s="1" t="s">
        <v>104</v>
      </c>
      <c r="L49" s="1" t="s">
        <v>105</v>
      </c>
      <c r="M49" s="4" t="str">
        <f t="shared" si="0"/>
        <v>Outstanding</v>
      </c>
      <c r="N49" s="13" t="s">
        <v>21</v>
      </c>
    </row>
    <row r="50" spans="1:14" ht="60" customHeight="1" x14ac:dyDescent="0.35">
      <c r="A50" s="11" t="s">
        <v>195</v>
      </c>
      <c r="B50" s="1" t="s">
        <v>196</v>
      </c>
      <c r="C50" s="2" t="s">
        <v>16</v>
      </c>
      <c r="D50" s="3" t="s">
        <v>178</v>
      </c>
      <c r="E50" s="4" t="s">
        <v>18</v>
      </c>
      <c r="F50" s="4" t="s">
        <v>19</v>
      </c>
      <c r="G50" s="4" t="s">
        <v>20</v>
      </c>
      <c r="H50" s="4" t="s">
        <v>21</v>
      </c>
      <c r="I50" s="5" t="s">
        <v>21</v>
      </c>
      <c r="J50" s="1" t="s">
        <v>197</v>
      </c>
      <c r="K50" s="1" t="s">
        <v>198</v>
      </c>
      <c r="L50" s="1" t="s">
        <v>199</v>
      </c>
      <c r="M50" s="4" t="str">
        <f t="shared" si="0"/>
        <v>Outstanding</v>
      </c>
      <c r="N50" s="13" t="s">
        <v>21</v>
      </c>
    </row>
    <row r="51" spans="1:14" ht="60" customHeight="1" x14ac:dyDescent="0.35">
      <c r="A51" s="11" t="s">
        <v>200</v>
      </c>
      <c r="B51" s="1" t="s">
        <v>107</v>
      </c>
      <c r="C51" s="2" t="s">
        <v>16</v>
      </c>
      <c r="D51" s="3" t="s">
        <v>178</v>
      </c>
      <c r="E51" s="4" t="s">
        <v>18</v>
      </c>
      <c r="F51" s="4" t="s">
        <v>19</v>
      </c>
      <c r="G51" s="4" t="s">
        <v>20</v>
      </c>
      <c r="H51" s="4" t="s">
        <v>21</v>
      </c>
      <c r="I51" s="5" t="s">
        <v>21</v>
      </c>
      <c r="J51" s="1" t="s">
        <v>108</v>
      </c>
      <c r="K51" s="1" t="s">
        <v>109</v>
      </c>
      <c r="L51" s="1" t="s">
        <v>110</v>
      </c>
      <c r="M51" s="4" t="str">
        <f t="shared" si="0"/>
        <v>Outstanding</v>
      </c>
      <c r="N51" s="13" t="s">
        <v>21</v>
      </c>
    </row>
    <row r="52" spans="1:14" ht="60" customHeight="1" x14ac:dyDescent="0.35">
      <c r="A52" s="11" t="s">
        <v>201</v>
      </c>
      <c r="B52" s="1" t="s">
        <v>112</v>
      </c>
      <c r="C52" s="2" t="s">
        <v>82</v>
      </c>
      <c r="D52" s="3" t="s">
        <v>178</v>
      </c>
      <c r="E52" s="4" t="s">
        <v>18</v>
      </c>
      <c r="F52" s="4" t="s">
        <v>19</v>
      </c>
      <c r="G52" s="4" t="s">
        <v>20</v>
      </c>
      <c r="H52" s="4" t="s">
        <v>21</v>
      </c>
      <c r="I52" s="5" t="s">
        <v>21</v>
      </c>
      <c r="J52" s="1" t="s">
        <v>113</v>
      </c>
      <c r="K52" s="1" t="s">
        <v>114</v>
      </c>
      <c r="L52" s="1" t="s">
        <v>115</v>
      </c>
      <c r="M52" s="4" t="str">
        <f t="shared" si="0"/>
        <v>Outstanding</v>
      </c>
      <c r="N52" s="13" t="s">
        <v>21</v>
      </c>
    </row>
    <row r="53" spans="1:14" ht="60" customHeight="1" x14ac:dyDescent="0.35">
      <c r="A53" s="11" t="s">
        <v>202</v>
      </c>
      <c r="B53" s="1" t="s">
        <v>117</v>
      </c>
      <c r="C53" s="2" t="s">
        <v>16</v>
      </c>
      <c r="D53" s="3" t="s">
        <v>178</v>
      </c>
      <c r="E53" s="4" t="s">
        <v>18</v>
      </c>
      <c r="F53" s="4" t="s">
        <v>19</v>
      </c>
      <c r="G53" s="4" t="s">
        <v>20</v>
      </c>
      <c r="H53" s="4" t="s">
        <v>21</v>
      </c>
      <c r="I53" s="5" t="s">
        <v>21</v>
      </c>
      <c r="J53" s="1" t="s">
        <v>118</v>
      </c>
      <c r="K53" s="1" t="s">
        <v>119</v>
      </c>
      <c r="L53" s="1" t="s">
        <v>120</v>
      </c>
      <c r="M53" s="4" t="str">
        <f t="shared" si="0"/>
        <v>Outstanding</v>
      </c>
      <c r="N53" s="13" t="s">
        <v>21</v>
      </c>
    </row>
    <row r="54" spans="1:14" ht="60" customHeight="1" x14ac:dyDescent="0.35">
      <c r="A54" s="11" t="s">
        <v>203</v>
      </c>
      <c r="B54" s="1" t="s">
        <v>122</v>
      </c>
      <c r="C54" s="2" t="s">
        <v>16</v>
      </c>
      <c r="D54" s="3" t="s">
        <v>178</v>
      </c>
      <c r="E54" s="4" t="s">
        <v>18</v>
      </c>
      <c r="F54" s="4" t="s">
        <v>19</v>
      </c>
      <c r="G54" s="4" t="s">
        <v>20</v>
      </c>
      <c r="H54" s="4" t="s">
        <v>21</v>
      </c>
      <c r="I54" s="5" t="s">
        <v>21</v>
      </c>
      <c r="J54" s="1" t="s">
        <v>123</v>
      </c>
      <c r="K54" s="1" t="s">
        <v>124</v>
      </c>
      <c r="L54" s="1" t="s">
        <v>125</v>
      </c>
      <c r="M54" s="4" t="str">
        <f t="shared" si="0"/>
        <v>Outstanding</v>
      </c>
      <c r="N54" s="13" t="s">
        <v>21</v>
      </c>
    </row>
    <row r="55" spans="1:14" ht="60" customHeight="1" x14ac:dyDescent="0.35">
      <c r="A55" s="11" t="s">
        <v>204</v>
      </c>
      <c r="B55" s="1" t="s">
        <v>127</v>
      </c>
      <c r="C55" s="2" t="s">
        <v>16</v>
      </c>
      <c r="D55" s="3" t="s">
        <v>178</v>
      </c>
      <c r="E55" s="4" t="s">
        <v>18</v>
      </c>
      <c r="F55" s="4" t="s">
        <v>19</v>
      </c>
      <c r="G55" s="4" t="s">
        <v>20</v>
      </c>
      <c r="H55" s="4" t="s">
        <v>21</v>
      </c>
      <c r="I55" s="5" t="s">
        <v>21</v>
      </c>
      <c r="J55" s="1" t="s">
        <v>128</v>
      </c>
      <c r="K55" s="1" t="s">
        <v>129</v>
      </c>
      <c r="L55" s="1" t="s">
        <v>130</v>
      </c>
      <c r="M55" s="4" t="str">
        <f t="shared" si="0"/>
        <v>Outstanding</v>
      </c>
      <c r="N55" s="13" t="s">
        <v>21</v>
      </c>
    </row>
    <row r="56" spans="1:14" ht="60" customHeight="1" x14ac:dyDescent="0.35">
      <c r="A56" s="11" t="s">
        <v>205</v>
      </c>
      <c r="B56" s="1" t="s">
        <v>132</v>
      </c>
      <c r="C56" s="2" t="s">
        <v>16</v>
      </c>
      <c r="D56" s="3" t="s">
        <v>178</v>
      </c>
      <c r="E56" s="4" t="s">
        <v>18</v>
      </c>
      <c r="F56" s="4" t="s">
        <v>19</v>
      </c>
      <c r="G56" s="4" t="s">
        <v>20</v>
      </c>
      <c r="H56" s="4" t="s">
        <v>21</v>
      </c>
      <c r="I56" s="5" t="s">
        <v>21</v>
      </c>
      <c r="J56" s="1" t="s">
        <v>133</v>
      </c>
      <c r="K56" s="1" t="s">
        <v>134</v>
      </c>
      <c r="L56" s="1" t="s">
        <v>135</v>
      </c>
      <c r="M56" s="4" t="str">
        <f t="shared" si="0"/>
        <v>Outstanding</v>
      </c>
      <c r="N56" s="13" t="s">
        <v>21</v>
      </c>
    </row>
    <row r="57" spans="1:14" ht="60" customHeight="1" x14ac:dyDescent="0.35">
      <c r="A57" s="11" t="s">
        <v>206</v>
      </c>
      <c r="B57" s="1" t="s">
        <v>207</v>
      </c>
      <c r="C57" s="2" t="s">
        <v>16</v>
      </c>
      <c r="D57" s="3" t="s">
        <v>178</v>
      </c>
      <c r="E57" s="4" t="s">
        <v>18</v>
      </c>
      <c r="F57" s="4" t="s">
        <v>19</v>
      </c>
      <c r="G57" s="4" t="s">
        <v>20</v>
      </c>
      <c r="H57" s="4" t="s">
        <v>21</v>
      </c>
      <c r="I57" s="5" t="s">
        <v>21</v>
      </c>
      <c r="J57" s="1" t="s">
        <v>208</v>
      </c>
      <c r="K57" s="1" t="s">
        <v>209</v>
      </c>
      <c r="L57" s="1" t="s">
        <v>210</v>
      </c>
      <c r="M57" s="4" t="str">
        <f t="shared" si="0"/>
        <v>Outstanding</v>
      </c>
      <c r="N57" s="13" t="s">
        <v>21</v>
      </c>
    </row>
    <row r="58" spans="1:14" ht="60" customHeight="1" x14ac:dyDescent="0.35">
      <c r="A58" s="11" t="s">
        <v>211</v>
      </c>
      <c r="B58" s="1" t="s">
        <v>137</v>
      </c>
      <c r="C58" s="2" t="s">
        <v>16</v>
      </c>
      <c r="D58" s="3" t="s">
        <v>178</v>
      </c>
      <c r="E58" s="4" t="s">
        <v>18</v>
      </c>
      <c r="F58" s="4" t="s">
        <v>19</v>
      </c>
      <c r="G58" s="4" t="s">
        <v>20</v>
      </c>
      <c r="H58" s="4" t="s">
        <v>21</v>
      </c>
      <c r="I58" s="5" t="s">
        <v>21</v>
      </c>
      <c r="J58" s="1" t="s">
        <v>138</v>
      </c>
      <c r="K58" s="1" t="s">
        <v>139</v>
      </c>
      <c r="L58" s="1" t="s">
        <v>140</v>
      </c>
      <c r="M58" s="4" t="str">
        <f t="shared" si="0"/>
        <v>Outstanding</v>
      </c>
      <c r="N58" s="13" t="s">
        <v>21</v>
      </c>
    </row>
    <row r="59" spans="1:14" ht="60" customHeight="1" x14ac:dyDescent="0.35">
      <c r="A59" s="11" t="s">
        <v>212</v>
      </c>
      <c r="B59" s="1" t="s">
        <v>213</v>
      </c>
      <c r="C59" s="2" t="s">
        <v>16</v>
      </c>
      <c r="D59" s="3" t="s">
        <v>178</v>
      </c>
      <c r="E59" s="4" t="s">
        <v>18</v>
      </c>
      <c r="F59" s="4" t="s">
        <v>19</v>
      </c>
      <c r="G59" s="4" t="s">
        <v>20</v>
      </c>
      <c r="H59" s="4" t="s">
        <v>21</v>
      </c>
      <c r="I59" s="5" t="s">
        <v>21</v>
      </c>
      <c r="J59" s="1" t="s">
        <v>214</v>
      </c>
      <c r="K59" s="1" t="s">
        <v>215</v>
      </c>
      <c r="L59" s="1" t="s">
        <v>216</v>
      </c>
      <c r="M59" s="4" t="str">
        <f t="shared" si="0"/>
        <v>Outstanding</v>
      </c>
      <c r="N59" s="13" t="s">
        <v>21</v>
      </c>
    </row>
    <row r="60" spans="1:14" ht="60" customHeight="1" x14ac:dyDescent="0.35">
      <c r="A60" s="11" t="s">
        <v>217</v>
      </c>
      <c r="B60" s="1" t="s">
        <v>142</v>
      </c>
      <c r="C60" s="2" t="s">
        <v>16</v>
      </c>
      <c r="D60" s="3" t="s">
        <v>178</v>
      </c>
      <c r="E60" s="4" t="s">
        <v>18</v>
      </c>
      <c r="F60" s="4" t="s">
        <v>19</v>
      </c>
      <c r="G60" s="4" t="s">
        <v>20</v>
      </c>
      <c r="H60" s="4" t="s">
        <v>21</v>
      </c>
      <c r="I60" s="5" t="s">
        <v>21</v>
      </c>
      <c r="J60" s="1" t="s">
        <v>143</v>
      </c>
      <c r="K60" s="1" t="s">
        <v>144</v>
      </c>
      <c r="L60" s="1" t="s">
        <v>145</v>
      </c>
      <c r="M60" s="4" t="str">
        <f t="shared" si="0"/>
        <v>Outstanding</v>
      </c>
      <c r="N60" s="13" t="s">
        <v>21</v>
      </c>
    </row>
    <row r="61" spans="1:14" ht="60" customHeight="1" x14ac:dyDescent="0.35">
      <c r="A61" s="11" t="s">
        <v>218</v>
      </c>
      <c r="B61" s="1" t="s">
        <v>219</v>
      </c>
      <c r="C61" s="2" t="s">
        <v>16</v>
      </c>
      <c r="D61" s="3" t="s">
        <v>178</v>
      </c>
      <c r="E61" s="4" t="s">
        <v>18</v>
      </c>
      <c r="F61" s="4" t="s">
        <v>19</v>
      </c>
      <c r="G61" s="4" t="s">
        <v>20</v>
      </c>
      <c r="H61" s="4" t="s">
        <v>21</v>
      </c>
      <c r="I61" s="5" t="s">
        <v>21</v>
      </c>
      <c r="J61" s="1" t="s">
        <v>220</v>
      </c>
      <c r="K61" s="1" t="s">
        <v>221</v>
      </c>
      <c r="L61" s="1" t="s">
        <v>222</v>
      </c>
      <c r="M61" s="4" t="str">
        <f t="shared" si="0"/>
        <v>Outstanding</v>
      </c>
      <c r="N61" s="13" t="s">
        <v>21</v>
      </c>
    </row>
    <row r="62" spans="1:14" ht="60" customHeight="1" x14ac:dyDescent="0.35">
      <c r="A62" s="11" t="s">
        <v>223</v>
      </c>
      <c r="B62" s="1" t="s">
        <v>147</v>
      </c>
      <c r="C62" s="2" t="s">
        <v>16</v>
      </c>
      <c r="D62" s="3" t="s">
        <v>178</v>
      </c>
      <c r="E62" s="4" t="s">
        <v>18</v>
      </c>
      <c r="F62" s="4" t="s">
        <v>19</v>
      </c>
      <c r="G62" s="4" t="s">
        <v>20</v>
      </c>
      <c r="H62" s="4" t="s">
        <v>21</v>
      </c>
      <c r="I62" s="5" t="s">
        <v>21</v>
      </c>
      <c r="J62" s="1" t="s">
        <v>148</v>
      </c>
      <c r="K62" s="1" t="s">
        <v>149</v>
      </c>
      <c r="L62" s="1" t="s">
        <v>150</v>
      </c>
      <c r="M62" s="4" t="str">
        <f t="shared" si="0"/>
        <v>Outstanding</v>
      </c>
      <c r="N62" s="13" t="s">
        <v>21</v>
      </c>
    </row>
    <row r="63" spans="1:14" ht="60" customHeight="1" x14ac:dyDescent="0.35">
      <c r="A63" s="11" t="s">
        <v>224</v>
      </c>
      <c r="B63" s="1" t="s">
        <v>152</v>
      </c>
      <c r="C63" s="2" t="s">
        <v>153</v>
      </c>
      <c r="D63" s="3" t="s">
        <v>178</v>
      </c>
      <c r="E63" s="4" t="s">
        <v>18</v>
      </c>
      <c r="F63" s="4" t="s">
        <v>19</v>
      </c>
      <c r="G63" s="4" t="s">
        <v>20</v>
      </c>
      <c r="H63" s="4" t="s">
        <v>21</v>
      </c>
      <c r="I63" s="5" t="s">
        <v>21</v>
      </c>
      <c r="J63" s="1" t="s">
        <v>154</v>
      </c>
      <c r="K63" s="1" t="s">
        <v>155</v>
      </c>
      <c r="L63" s="1" t="s">
        <v>156</v>
      </c>
      <c r="M63" s="4" t="str">
        <f t="shared" si="0"/>
        <v>Outstanding</v>
      </c>
      <c r="N63" s="13" t="s">
        <v>21</v>
      </c>
    </row>
    <row r="64" spans="1:14" ht="60" customHeight="1" x14ac:dyDescent="0.35">
      <c r="A64" s="11" t="s">
        <v>225</v>
      </c>
      <c r="B64" s="1" t="s">
        <v>158</v>
      </c>
      <c r="C64" s="2" t="s">
        <v>82</v>
      </c>
      <c r="D64" s="3" t="s">
        <v>178</v>
      </c>
      <c r="E64" s="4" t="s">
        <v>18</v>
      </c>
      <c r="F64" s="4" t="s">
        <v>19</v>
      </c>
      <c r="G64" s="4" t="s">
        <v>20</v>
      </c>
      <c r="H64" s="4" t="s">
        <v>21</v>
      </c>
      <c r="I64" s="5" t="s">
        <v>21</v>
      </c>
      <c r="J64" s="1" t="s">
        <v>159</v>
      </c>
      <c r="K64" s="1" t="s">
        <v>160</v>
      </c>
      <c r="L64" s="1" t="s">
        <v>161</v>
      </c>
      <c r="M64" s="4" t="str">
        <f t="shared" si="0"/>
        <v>Outstanding</v>
      </c>
      <c r="N64" s="13" t="s">
        <v>21</v>
      </c>
    </row>
    <row r="65" spans="1:14" ht="60" customHeight="1" x14ac:dyDescent="0.35">
      <c r="A65" s="11" t="s">
        <v>226</v>
      </c>
      <c r="B65" s="1" t="s">
        <v>163</v>
      </c>
      <c r="C65" s="2" t="s">
        <v>82</v>
      </c>
      <c r="D65" s="3" t="s">
        <v>178</v>
      </c>
      <c r="E65" s="4" t="s">
        <v>18</v>
      </c>
      <c r="F65" s="4" t="s">
        <v>19</v>
      </c>
      <c r="G65" s="4" t="s">
        <v>20</v>
      </c>
      <c r="H65" s="4" t="s">
        <v>21</v>
      </c>
      <c r="I65" s="5" t="s">
        <v>21</v>
      </c>
      <c r="J65" s="1" t="s">
        <v>164</v>
      </c>
      <c r="K65" s="1" t="s">
        <v>165</v>
      </c>
      <c r="L65" s="1" t="s">
        <v>166</v>
      </c>
      <c r="M65" s="4" t="str">
        <f t="shared" si="0"/>
        <v>Outstanding</v>
      </c>
      <c r="N65" s="13" t="s">
        <v>21</v>
      </c>
    </row>
    <row r="66" spans="1:14" ht="60" customHeight="1" x14ac:dyDescent="0.35">
      <c r="A66" s="11" t="s">
        <v>227</v>
      </c>
      <c r="B66" s="1" t="s">
        <v>168</v>
      </c>
      <c r="C66" s="2" t="s">
        <v>16</v>
      </c>
      <c r="D66" s="3" t="s">
        <v>178</v>
      </c>
      <c r="E66" s="4" t="s">
        <v>18</v>
      </c>
      <c r="F66" s="4" t="s">
        <v>19</v>
      </c>
      <c r="G66" s="4" t="s">
        <v>20</v>
      </c>
      <c r="H66" s="4" t="s">
        <v>21</v>
      </c>
      <c r="I66" s="5" t="s">
        <v>21</v>
      </c>
      <c r="J66" s="1" t="s">
        <v>169</v>
      </c>
      <c r="K66" s="1" t="s">
        <v>170</v>
      </c>
      <c r="L66" s="1" t="s">
        <v>171</v>
      </c>
      <c r="M66" s="4" t="str">
        <f t="shared" si="0"/>
        <v>Outstanding</v>
      </c>
      <c r="N66" s="13" t="s">
        <v>21</v>
      </c>
    </row>
    <row r="67" spans="1:14" ht="60" customHeight="1" x14ac:dyDescent="0.35">
      <c r="A67" s="12" t="s">
        <v>228</v>
      </c>
      <c r="B67" s="6" t="s">
        <v>173</v>
      </c>
      <c r="C67" s="7" t="s">
        <v>16</v>
      </c>
      <c r="D67" s="8" t="s">
        <v>178</v>
      </c>
      <c r="E67" s="9" t="s">
        <v>18</v>
      </c>
      <c r="F67" s="9" t="s">
        <v>19</v>
      </c>
      <c r="G67" s="9" t="s">
        <v>20</v>
      </c>
      <c r="H67" s="9" t="s">
        <v>21</v>
      </c>
      <c r="I67" s="10" t="s">
        <v>21</v>
      </c>
      <c r="J67" s="6" t="s">
        <v>174</v>
      </c>
      <c r="K67" s="6" t="s">
        <v>175</v>
      </c>
      <c r="L67" s="6" t="s">
        <v>176</v>
      </c>
      <c r="M67" s="9" t="str">
        <f t="shared" si="0"/>
        <v>Outstanding</v>
      </c>
      <c r="N67" s="14" t="s">
        <v>21</v>
      </c>
    </row>
    <row r="71" spans="1:14" ht="32" customHeight="1" x14ac:dyDescent="0.35">
      <c r="A71" s="109" t="s">
        <v>229</v>
      </c>
      <c r="B71" s="109"/>
      <c r="C71" s="109"/>
      <c r="D71" s="109"/>
    </row>
  </sheetData>
  <mergeCells count="1">
    <mergeCell ref="A71:D71"/>
  </mergeCells>
  <conditionalFormatting sqref="C2:C67">
    <cfRule type="expression" dxfId="31" priority="14">
      <formula>LEFT($C2,7)="CAT III"</formula>
    </cfRule>
    <cfRule type="expression" dxfId="30" priority="15">
      <formula>LEFT($C2,6)="CAT II"</formula>
    </cfRule>
    <cfRule type="expression" dxfId="29" priority="16">
      <formula>LEFT($C2,5)="CAT I"</formula>
    </cfRule>
  </conditionalFormatting>
  <conditionalFormatting sqref="E2:E67">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F2:F67">
    <cfRule type="cellIs" dxfId="24" priority="5" operator="equal">
      <formula>"Low"</formula>
    </cfRule>
    <cfRule type="cellIs" dxfId="23" priority="6" operator="equal">
      <formula>"Medium"</formula>
    </cfRule>
    <cfRule type="cellIs" dxfId="22" priority="7" operator="equal">
      <formula>"High"</formula>
    </cfRule>
  </conditionalFormatting>
  <conditionalFormatting sqref="H2:H67">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E2:E67" xr:uid="{00000000-0002-0000-0200-000000000000}">
      <formula1>"Must,Should,Could,Won't,Unassigned"</formula1>
    </dataValidation>
    <dataValidation type="list" showErrorMessage="1" errorTitle="Invalid Value" error="Please select a value from the list: Low, Medium, High, Unassessed." sqref="F2:F67" xr:uid="{00000000-0002-0000-0200-000001000000}">
      <formula1>"Low,Medium,High,Unassessed"</formula1>
    </dataValidation>
    <dataValidation type="list" showErrorMessage="1" errorTitle="Invalid Value" error="Please select a value from the list: Phase1, Phase2, Phase3, Phase4, Phase5, Pending." sqref="G2:G6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67" xr:uid="{00000000-0002-0000-0200-000003000000}">
      <formula1>"Implemented,Testing,Failed,Compensated,Risk Accepted,N/A"</formula1>
    </dataValidation>
  </dataValidations>
  <hyperlinks>
    <hyperlink ref="A7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6" t="s">
        <v>361</v>
      </c>
      <c r="C2" s="126" t="s">
        <v>361</v>
      </c>
      <c r="D2" s="126" t="s">
        <v>361</v>
      </c>
      <c r="E2" s="126" t="s">
        <v>361</v>
      </c>
      <c r="F2" s="126" t="s">
        <v>361</v>
      </c>
      <c r="G2" s="126" t="s">
        <v>361</v>
      </c>
      <c r="H2" s="130" t="s">
        <v>362</v>
      </c>
      <c r="I2" s="130" t="s">
        <v>362</v>
      </c>
      <c r="J2" s="130" t="s">
        <v>362</v>
      </c>
      <c r="K2" s="130" t="s">
        <v>362</v>
      </c>
      <c r="L2" s="130" t="s">
        <v>362</v>
      </c>
      <c r="M2" s="129" t="s">
        <v>363</v>
      </c>
      <c r="N2" s="129" t="s">
        <v>363</v>
      </c>
      <c r="O2" s="131" t="s">
        <v>364</v>
      </c>
      <c r="P2" s="131" t="s">
        <v>364</v>
      </c>
      <c r="Q2" s="127" t="s">
        <v>12</v>
      </c>
      <c r="R2" s="127" t="s">
        <v>12</v>
      </c>
      <c r="S2" s="127" t="s">
        <v>12</v>
      </c>
      <c r="T2" s="128" t="s">
        <v>365</v>
      </c>
    </row>
    <row r="3" spans="2:20" ht="35" customHeight="1" x14ac:dyDescent="0.35">
      <c r="B3" s="73" t="s">
        <v>366</v>
      </c>
      <c r="C3" s="73" t="s">
        <v>367</v>
      </c>
      <c r="D3" s="73" t="s">
        <v>368</v>
      </c>
      <c r="E3" s="73" t="s">
        <v>369</v>
      </c>
      <c r="F3" s="73" t="s">
        <v>370</v>
      </c>
      <c r="G3" s="73" t="s">
        <v>10</v>
      </c>
      <c r="H3" s="74" t="s">
        <v>371</v>
      </c>
      <c r="I3" s="74" t="s">
        <v>372</v>
      </c>
      <c r="J3" s="74" t="s">
        <v>373</v>
      </c>
      <c r="K3" s="74" t="s">
        <v>374</v>
      </c>
      <c r="L3" s="74" t="s">
        <v>305</v>
      </c>
      <c r="M3" s="75" t="s">
        <v>375</v>
      </c>
      <c r="N3" s="75" t="s">
        <v>376</v>
      </c>
      <c r="O3" s="76" t="s">
        <v>377</v>
      </c>
      <c r="P3" s="76" t="s">
        <v>378</v>
      </c>
      <c r="Q3" s="77" t="s">
        <v>12</v>
      </c>
      <c r="R3" s="77" t="s">
        <v>379</v>
      </c>
      <c r="S3" s="77" t="s">
        <v>380</v>
      </c>
      <c r="T3" s="78" t="s">
        <v>381</v>
      </c>
    </row>
    <row r="4" spans="2:20" ht="60" customHeight="1" x14ac:dyDescent="0.35">
      <c r="B4" s="79" t="s">
        <v>382</v>
      </c>
      <c r="C4" s="79" t="s">
        <v>383</v>
      </c>
      <c r="D4" s="79" t="s">
        <v>384</v>
      </c>
      <c r="E4" s="79" t="s">
        <v>385</v>
      </c>
      <c r="F4" s="79" t="s">
        <v>386</v>
      </c>
      <c r="G4" s="79" t="s">
        <v>387</v>
      </c>
      <c r="H4" s="79" t="s">
        <v>388</v>
      </c>
      <c r="I4" s="79" t="s">
        <v>389</v>
      </c>
      <c r="J4" s="79" t="s">
        <v>390</v>
      </c>
      <c r="K4" s="79" t="s">
        <v>391</v>
      </c>
      <c r="L4" s="79" t="s">
        <v>392</v>
      </c>
      <c r="M4" s="79" t="s">
        <v>393</v>
      </c>
      <c r="N4" s="79" t="s">
        <v>394</v>
      </c>
      <c r="O4" s="79" t="s">
        <v>395</v>
      </c>
      <c r="P4" s="79" t="s">
        <v>396</v>
      </c>
      <c r="Q4" s="79" t="s">
        <v>397</v>
      </c>
      <c r="R4" s="79" t="s">
        <v>398</v>
      </c>
      <c r="S4" s="79" t="s">
        <v>399</v>
      </c>
      <c r="T4" s="79" t="s">
        <v>400</v>
      </c>
    </row>
    <row r="5" spans="2:20" ht="60" customHeight="1" x14ac:dyDescent="0.35">
      <c r="B5" s="41" t="s">
        <v>401</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402</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403</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404</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405</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406</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407</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408</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409</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410</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411</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412</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413</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414</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415</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416</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417</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418</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419</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420</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421</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422</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423</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424</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425</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426</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427</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428</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429</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430</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431</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432</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433</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434</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435</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436</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437</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438</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439</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440</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441</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442</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443</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444</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445</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446</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447</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448</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449</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450</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109" t="s">
        <v>229</v>
      </c>
      <c r="C58" s="109"/>
      <c r="D58" s="109"/>
      <c r="E58" s="109"/>
      <c r="F58" s="109"/>
      <c r="G58" s="109"/>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451</v>
      </c>
      <c r="B1" s="107" t="s">
        <v>0</v>
      </c>
      <c r="C1" s="107" t="s">
        <v>452</v>
      </c>
      <c r="D1" s="107" t="s">
        <v>10</v>
      </c>
      <c r="E1" s="107" t="s">
        <v>453</v>
      </c>
      <c r="F1" s="107" t="s">
        <v>454</v>
      </c>
      <c r="G1" s="107" t="s">
        <v>455</v>
      </c>
      <c r="H1" s="107" t="s">
        <v>456</v>
      </c>
      <c r="I1" s="107" t="s">
        <v>457</v>
      </c>
      <c r="J1" s="107" t="s">
        <v>458</v>
      </c>
      <c r="K1" s="107" t="s">
        <v>459</v>
      </c>
      <c r="L1" s="107" t="s">
        <v>460</v>
      </c>
      <c r="M1" s="107" t="s">
        <v>461</v>
      </c>
      <c r="N1" s="107" t="s">
        <v>462</v>
      </c>
      <c r="O1" s="107" t="s">
        <v>463</v>
      </c>
      <c r="P1" s="107" t="s">
        <v>464</v>
      </c>
      <c r="Q1" s="107" t="s">
        <v>465</v>
      </c>
      <c r="R1" s="107" t="s">
        <v>466</v>
      </c>
      <c r="S1" s="107" t="s">
        <v>467</v>
      </c>
      <c r="T1" s="107" t="s">
        <v>468</v>
      </c>
      <c r="U1" s="107" t="s">
        <v>469</v>
      </c>
      <c r="V1" s="107" t="s">
        <v>470</v>
      </c>
      <c r="W1" s="107" t="s">
        <v>471</v>
      </c>
      <c r="X1" s="107" t="s">
        <v>472</v>
      </c>
      <c r="Y1" s="107" t="s">
        <v>473</v>
      </c>
      <c r="Z1" s="107" t="s">
        <v>474</v>
      </c>
      <c r="AA1" s="107" t="s">
        <v>475</v>
      </c>
      <c r="AB1" s="107" t="s">
        <v>476</v>
      </c>
      <c r="AC1" s="107" t="s">
        <v>477</v>
      </c>
      <c r="AD1" s="107" t="s">
        <v>478</v>
      </c>
      <c r="AE1" s="107" t="s">
        <v>479</v>
      </c>
      <c r="AF1" s="107" t="s">
        <v>480</v>
      </c>
      <c r="AG1" s="107" t="s">
        <v>481</v>
      </c>
      <c r="AH1" s="107" t="s">
        <v>482</v>
      </c>
      <c r="AI1" s="107" t="s">
        <v>483</v>
      </c>
      <c r="AJ1" s="107" t="s">
        <v>484</v>
      </c>
      <c r="AK1" s="107" t="s">
        <v>485</v>
      </c>
      <c r="AL1" s="107" t="s">
        <v>486</v>
      </c>
      <c r="AM1" s="107" t="s">
        <v>487</v>
      </c>
      <c r="AN1" s="107" t="s">
        <v>488</v>
      </c>
      <c r="AO1" s="107" t="s">
        <v>489</v>
      </c>
      <c r="AP1" s="107" t="s">
        <v>490</v>
      </c>
      <c r="AQ1" s="107" t="s">
        <v>491</v>
      </c>
      <c r="AR1" s="107" t="s">
        <v>492</v>
      </c>
      <c r="AS1" s="107" t="s">
        <v>493</v>
      </c>
      <c r="AT1" s="107" t="s">
        <v>494</v>
      </c>
      <c r="AU1" s="107" t="s">
        <v>495</v>
      </c>
      <c r="AV1" s="107" t="s">
        <v>496</v>
      </c>
      <c r="AW1" s="108" t="s">
        <v>497</v>
      </c>
    </row>
    <row r="2" spans="1:49" ht="60" customHeight="1" outlineLevel="1" x14ac:dyDescent="0.35">
      <c r="A2" s="100" t="s">
        <v>498</v>
      </c>
      <c r="B2" s="83">
        <v>1</v>
      </c>
      <c r="C2" s="85" t="s">
        <v>21</v>
      </c>
      <c r="D2" s="87" t="s">
        <v>499</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498</v>
      </c>
      <c r="B3" s="84" t="s">
        <v>500</v>
      </c>
      <c r="C3" s="86" t="s">
        <v>501</v>
      </c>
      <c r="D3" s="88" t="s">
        <v>502</v>
      </c>
      <c r="E3" s="88" t="s">
        <v>503</v>
      </c>
      <c r="F3" s="89" t="s">
        <v>504</v>
      </c>
      <c r="G3" s="89" t="s">
        <v>505</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498</v>
      </c>
      <c r="B4" s="84" t="s">
        <v>506</v>
      </c>
      <c r="C4" s="86" t="s">
        <v>507</v>
      </c>
      <c r="D4" s="88" t="s">
        <v>508</v>
      </c>
      <c r="E4" s="88" t="s">
        <v>509</v>
      </c>
      <c r="F4" s="89" t="s">
        <v>504</v>
      </c>
      <c r="G4" s="89" t="s">
        <v>510</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498</v>
      </c>
      <c r="B5" s="84" t="s">
        <v>511</v>
      </c>
      <c r="C5" s="86" t="s">
        <v>512</v>
      </c>
      <c r="D5" s="88" t="s">
        <v>513</v>
      </c>
      <c r="E5" s="88" t="s">
        <v>514</v>
      </c>
      <c r="F5" s="89" t="s">
        <v>504</v>
      </c>
      <c r="G5" s="89" t="s">
        <v>515</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498</v>
      </c>
      <c r="B6" s="84" t="s">
        <v>516</v>
      </c>
      <c r="C6" s="86" t="s">
        <v>517</v>
      </c>
      <c r="D6" s="88" t="s">
        <v>518</v>
      </c>
      <c r="E6" s="88" t="s">
        <v>519</v>
      </c>
      <c r="F6" s="89" t="s">
        <v>504</v>
      </c>
      <c r="G6" s="89" t="s">
        <v>505</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498</v>
      </c>
      <c r="B7" s="84" t="s">
        <v>520</v>
      </c>
      <c r="C7" s="86" t="s">
        <v>521</v>
      </c>
      <c r="D7" s="88" t="s">
        <v>522</v>
      </c>
      <c r="E7" s="88" t="s">
        <v>523</v>
      </c>
      <c r="F7" s="89" t="s">
        <v>504</v>
      </c>
      <c r="G7" s="89" t="s">
        <v>515</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524</v>
      </c>
      <c r="B8" s="83">
        <v>2</v>
      </c>
      <c r="C8" s="85" t="s">
        <v>21</v>
      </c>
      <c r="D8" s="87" t="s">
        <v>525</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524</v>
      </c>
      <c r="B9" s="84" t="s">
        <v>526</v>
      </c>
      <c r="C9" s="86" t="s">
        <v>527</v>
      </c>
      <c r="D9" s="88" t="s">
        <v>528</v>
      </c>
      <c r="E9" s="88" t="s">
        <v>529</v>
      </c>
      <c r="F9" s="89" t="s">
        <v>530</v>
      </c>
      <c r="G9" s="89" t="s">
        <v>505</v>
      </c>
      <c r="H9" s="89">
        <v>1</v>
      </c>
      <c r="I9" s="91">
        <f>IF(COUNTIF(J9:AW9,"&lt;&gt;")=0,"",SUMPRODUCT(((Recommendations[ImplStatus]="Implemented")+(Recommendations[ImplStatus]="Compensated"))*ISNUMBER(MATCH(Recommendations[Id],J9:AW9,0)))/COUNTIF(J9:AW9,"&lt;&gt;"))</f>
        <v>0</v>
      </c>
      <c r="J9" s="93" t="s">
        <v>65</v>
      </c>
      <c r="K9" s="93" t="s">
        <v>136</v>
      </c>
      <c r="L9" s="93" t="s">
        <v>187</v>
      </c>
      <c r="M9" s="93" t="s">
        <v>211</v>
      </c>
      <c r="N9" s="93" t="s">
        <v>212</v>
      </c>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524</v>
      </c>
      <c r="B10" s="84" t="s">
        <v>531</v>
      </c>
      <c r="C10" s="86" t="s">
        <v>532</v>
      </c>
      <c r="D10" s="88" t="s">
        <v>533</v>
      </c>
      <c r="E10" s="88" t="s">
        <v>534</v>
      </c>
      <c r="F10" s="89" t="s">
        <v>530</v>
      </c>
      <c r="G10" s="89" t="s">
        <v>505</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524</v>
      </c>
      <c r="B11" s="84" t="s">
        <v>535</v>
      </c>
      <c r="C11" s="86" t="s">
        <v>536</v>
      </c>
      <c r="D11" s="88" t="s">
        <v>537</v>
      </c>
      <c r="E11" s="88" t="s">
        <v>538</v>
      </c>
      <c r="F11" s="89" t="s">
        <v>530</v>
      </c>
      <c r="G11" s="89" t="s">
        <v>510</v>
      </c>
      <c r="H11" s="89">
        <v>1</v>
      </c>
      <c r="I11" s="91">
        <f>IF(COUNTIF(J11:AW11,"&lt;&gt;")=0,"",SUMPRODUCT(((Recommendations[ImplStatus]="Implemented")+(Recommendations[ImplStatus]="Compensated"))*ISNUMBER(MATCH(Recommendations[Id],J11:AW11,0)))/COUNTIF(J11:AW11,"&lt;&gt;"))</f>
        <v>0</v>
      </c>
      <c r="J11" s="93" t="s">
        <v>195</v>
      </c>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524</v>
      </c>
      <c r="B12" s="84" t="s">
        <v>539</v>
      </c>
      <c r="C12" s="86" t="s">
        <v>540</v>
      </c>
      <c r="D12" s="88" t="s">
        <v>541</v>
      </c>
      <c r="E12" s="88" t="s">
        <v>542</v>
      </c>
      <c r="F12" s="89" t="s">
        <v>530</v>
      </c>
      <c r="G12" s="89" t="s">
        <v>515</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524</v>
      </c>
      <c r="B13" s="84" t="s">
        <v>543</v>
      </c>
      <c r="C13" s="86" t="s">
        <v>544</v>
      </c>
      <c r="D13" s="88" t="s">
        <v>545</v>
      </c>
      <c r="E13" s="88" t="s">
        <v>546</v>
      </c>
      <c r="F13" s="89" t="s">
        <v>530</v>
      </c>
      <c r="G13" s="89" t="s">
        <v>547</v>
      </c>
      <c r="H13" s="89">
        <v>2</v>
      </c>
      <c r="I13" s="91">
        <f>IF(COUNTIF(J13:AW13,"&lt;&gt;")=0,"",SUMPRODUCT(((Recommendations[ImplStatus]="Implemented")+(Recommendations[ImplStatus]="Compensated"))*ISNUMBER(MATCH(Recommendations[Id],J13:AW13,0)))/COUNTIF(J13:AW13,"&lt;&gt;"))</f>
        <v>0</v>
      </c>
      <c r="J13" s="93" t="s">
        <v>50</v>
      </c>
      <c r="K13" s="93" t="s">
        <v>55</v>
      </c>
      <c r="L13" s="93" t="s">
        <v>75</v>
      </c>
      <c r="M13" s="93" t="s">
        <v>141</v>
      </c>
      <c r="N13" s="93" t="s">
        <v>184</v>
      </c>
      <c r="O13" s="93" t="s">
        <v>185</v>
      </c>
      <c r="P13" s="93" t="s">
        <v>189</v>
      </c>
      <c r="Q13" s="93" t="s">
        <v>206</v>
      </c>
      <c r="R13" s="93" t="s">
        <v>217</v>
      </c>
      <c r="S13" s="93" t="s">
        <v>218</v>
      </c>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524</v>
      </c>
      <c r="B14" s="84" t="s">
        <v>548</v>
      </c>
      <c r="C14" s="86" t="s">
        <v>549</v>
      </c>
      <c r="D14" s="88" t="s">
        <v>550</v>
      </c>
      <c r="E14" s="88" t="s">
        <v>551</v>
      </c>
      <c r="F14" s="89" t="s">
        <v>530</v>
      </c>
      <c r="G14" s="89" t="s">
        <v>547</v>
      </c>
      <c r="H14" s="89">
        <v>2</v>
      </c>
      <c r="I14" s="91">
        <f>IF(COUNTIF(J14:AW14,"&lt;&gt;")=0,"",SUMPRODUCT(((Recommendations[ImplStatus]="Implemented")+(Recommendations[ImplStatus]="Compensated"))*ISNUMBER(MATCH(Recommendations[Id],J14:AW14,0)))/COUNTIF(J14:AW14,"&lt;&gt;"))</f>
        <v>0</v>
      </c>
      <c r="J14" s="93" t="s">
        <v>50</v>
      </c>
      <c r="K14" s="93" t="s">
        <v>55</v>
      </c>
      <c r="L14" s="93" t="s">
        <v>184</v>
      </c>
      <c r="M14" s="93" t="s">
        <v>185</v>
      </c>
      <c r="N14" s="93" t="s">
        <v>206</v>
      </c>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524</v>
      </c>
      <c r="B15" s="84" t="s">
        <v>552</v>
      </c>
      <c r="C15" s="86" t="s">
        <v>553</v>
      </c>
      <c r="D15" s="88" t="s">
        <v>554</v>
      </c>
      <c r="E15" s="88" t="s">
        <v>555</v>
      </c>
      <c r="F15" s="89" t="s">
        <v>530</v>
      </c>
      <c r="G15" s="89" t="s">
        <v>547</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556</v>
      </c>
      <c r="B16" s="83">
        <v>3</v>
      </c>
      <c r="C16" s="85" t="s">
        <v>21</v>
      </c>
      <c r="D16" s="87" t="s">
        <v>557</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556</v>
      </c>
      <c r="B17" s="84" t="s">
        <v>558</v>
      </c>
      <c r="C17" s="86" t="s">
        <v>559</v>
      </c>
      <c r="D17" s="88" t="s">
        <v>560</v>
      </c>
      <c r="E17" s="88" t="s">
        <v>561</v>
      </c>
      <c r="F17" s="89" t="s">
        <v>562</v>
      </c>
      <c r="G17" s="89" t="s">
        <v>563</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556</v>
      </c>
      <c r="B18" s="84" t="s">
        <v>564</v>
      </c>
      <c r="C18" s="86" t="s">
        <v>565</v>
      </c>
      <c r="D18" s="88" t="s">
        <v>566</v>
      </c>
      <c r="E18" s="88" t="s">
        <v>567</v>
      </c>
      <c r="F18" s="89" t="s">
        <v>562</v>
      </c>
      <c r="G18" s="89" t="s">
        <v>505</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556</v>
      </c>
      <c r="B19" s="84" t="s">
        <v>568</v>
      </c>
      <c r="C19" s="86" t="s">
        <v>569</v>
      </c>
      <c r="D19" s="88" t="s">
        <v>570</v>
      </c>
      <c r="E19" s="88" t="s">
        <v>571</v>
      </c>
      <c r="F19" s="89" t="s">
        <v>562</v>
      </c>
      <c r="G19" s="89" t="s">
        <v>547</v>
      </c>
      <c r="H19" s="89">
        <v>1</v>
      </c>
      <c r="I19" s="91" t="str">
        <f>IF(COUNTIF(J19:AW19,"&lt;&gt;")=0,"",SUMPRODUCT(((Recommendations[ImplStatus]="Implemented")+(Recommendations[ImplStatus]="Compensated"))*ISNUMBER(MATCH(Recommendations[Id],J19:AW19,0)))/COUNTIF(J19:AW19,"&lt;&gt;"))</f>
        <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556</v>
      </c>
      <c r="B20" s="84" t="s">
        <v>572</v>
      </c>
      <c r="C20" s="86" t="s">
        <v>573</v>
      </c>
      <c r="D20" s="88" t="s">
        <v>574</v>
      </c>
      <c r="E20" s="88" t="s">
        <v>575</v>
      </c>
      <c r="F20" s="89" t="s">
        <v>562</v>
      </c>
      <c r="G20" s="89" t="s">
        <v>547</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556</v>
      </c>
      <c r="B21" s="84" t="s">
        <v>576</v>
      </c>
      <c r="C21" s="86" t="s">
        <v>577</v>
      </c>
      <c r="D21" s="88" t="s">
        <v>578</v>
      </c>
      <c r="E21" s="88" t="s">
        <v>579</v>
      </c>
      <c r="F21" s="89" t="s">
        <v>562</v>
      </c>
      <c r="G21" s="89" t="s">
        <v>547</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556</v>
      </c>
      <c r="B22" s="84" t="s">
        <v>580</v>
      </c>
      <c r="C22" s="86" t="s">
        <v>581</v>
      </c>
      <c r="D22" s="88" t="s">
        <v>582</v>
      </c>
      <c r="E22" s="88" t="s">
        <v>583</v>
      </c>
      <c r="F22" s="89" t="s">
        <v>562</v>
      </c>
      <c r="G22" s="89" t="s">
        <v>547</v>
      </c>
      <c r="H22" s="89">
        <v>1</v>
      </c>
      <c r="I22" s="91">
        <f>IF(COUNTIF(J22:AW22,"&lt;&gt;")=0,"",SUMPRODUCT(((Recommendations[ImplStatus]="Implemented")+(Recommendations[ImplStatus]="Compensated"))*ISNUMBER(MATCH(Recommendations[Id],J22:AW22,0)))/COUNTIF(J22:AW22,"&lt;&gt;"))</f>
        <v>0</v>
      </c>
      <c r="J22" s="93" t="s">
        <v>60</v>
      </c>
      <c r="K22" s="93" t="s">
        <v>91</v>
      </c>
      <c r="L22" s="93" t="s">
        <v>111</v>
      </c>
      <c r="M22" s="93" t="s">
        <v>162</v>
      </c>
      <c r="N22" s="93" t="s">
        <v>172</v>
      </c>
      <c r="O22" s="93" t="s">
        <v>186</v>
      </c>
      <c r="P22" s="93" t="s">
        <v>192</v>
      </c>
      <c r="Q22" s="93" t="s">
        <v>201</v>
      </c>
      <c r="R22" s="93" t="s">
        <v>226</v>
      </c>
      <c r="S22" s="93" t="s">
        <v>228</v>
      </c>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556</v>
      </c>
      <c r="B23" s="84" t="s">
        <v>584</v>
      </c>
      <c r="C23" s="86" t="s">
        <v>585</v>
      </c>
      <c r="D23" s="88" t="s">
        <v>586</v>
      </c>
      <c r="E23" s="88" t="s">
        <v>587</v>
      </c>
      <c r="F23" s="89" t="s">
        <v>562</v>
      </c>
      <c r="G23" s="89" t="s">
        <v>505</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556</v>
      </c>
      <c r="B24" s="84" t="s">
        <v>588</v>
      </c>
      <c r="C24" s="86" t="s">
        <v>589</v>
      </c>
      <c r="D24" s="88" t="s">
        <v>590</v>
      </c>
      <c r="E24" s="88" t="s">
        <v>591</v>
      </c>
      <c r="F24" s="89" t="s">
        <v>562</v>
      </c>
      <c r="G24" s="89" t="s">
        <v>505</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556</v>
      </c>
      <c r="B25" s="84" t="s">
        <v>592</v>
      </c>
      <c r="C25" s="86" t="s">
        <v>593</v>
      </c>
      <c r="D25" s="88" t="s">
        <v>594</v>
      </c>
      <c r="E25" s="88" t="s">
        <v>595</v>
      </c>
      <c r="F25" s="89" t="s">
        <v>562</v>
      </c>
      <c r="G25" s="89" t="s">
        <v>547</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556</v>
      </c>
      <c r="B26" s="84" t="s">
        <v>596</v>
      </c>
      <c r="C26" s="86" t="s">
        <v>597</v>
      </c>
      <c r="D26" s="88" t="s">
        <v>598</v>
      </c>
      <c r="E26" s="88" t="s">
        <v>599</v>
      </c>
      <c r="F26" s="89" t="s">
        <v>562</v>
      </c>
      <c r="G26" s="89" t="s">
        <v>547</v>
      </c>
      <c r="H26" s="89">
        <v>2</v>
      </c>
      <c r="I26" s="91">
        <f>IF(COUNTIF(J26:AW26,"&lt;&gt;")=0,"",SUMPRODUCT(((Recommendations[ImplStatus]="Implemented")+(Recommendations[ImplStatus]="Compensated"))*ISNUMBER(MATCH(Recommendations[Id],J26:AW26,0)))/COUNTIF(J26:AW26,"&lt;&gt;"))</f>
        <v>0</v>
      </c>
      <c r="J26" s="93" t="s">
        <v>131</v>
      </c>
      <c r="K26" s="93" t="s">
        <v>167</v>
      </c>
      <c r="L26" s="93" t="s">
        <v>205</v>
      </c>
      <c r="M26" s="93" t="s">
        <v>227</v>
      </c>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556</v>
      </c>
      <c r="B27" s="84" t="s">
        <v>600</v>
      </c>
      <c r="C27" s="86" t="s">
        <v>601</v>
      </c>
      <c r="D27" s="88" t="s">
        <v>602</v>
      </c>
      <c r="E27" s="88" t="s">
        <v>603</v>
      </c>
      <c r="F27" s="89" t="s">
        <v>562</v>
      </c>
      <c r="G27" s="89" t="s">
        <v>547</v>
      </c>
      <c r="H27" s="89">
        <v>2</v>
      </c>
      <c r="I27" s="91">
        <f>IF(COUNTIF(J27:AW27,"&lt;&gt;")=0,"",SUMPRODUCT(((Recommendations[ImplStatus]="Implemented")+(Recommendations[ImplStatus]="Compensated"))*ISNUMBER(MATCH(Recommendations[Id],J27:AW27,0)))/COUNTIF(J27:AW27,"&lt;&gt;"))</f>
        <v>0</v>
      </c>
      <c r="J27" s="93" t="s">
        <v>60</v>
      </c>
      <c r="K27" s="93" t="s">
        <v>111</v>
      </c>
      <c r="L27" s="93" t="s">
        <v>162</v>
      </c>
      <c r="M27" s="93" t="s">
        <v>186</v>
      </c>
      <c r="N27" s="93" t="s">
        <v>201</v>
      </c>
      <c r="O27" s="93" t="s">
        <v>226</v>
      </c>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556</v>
      </c>
      <c r="B28" s="84" t="s">
        <v>604</v>
      </c>
      <c r="C28" s="86" t="s">
        <v>605</v>
      </c>
      <c r="D28" s="88" t="s">
        <v>606</v>
      </c>
      <c r="E28" s="88" t="s">
        <v>607</v>
      </c>
      <c r="F28" s="89" t="s">
        <v>562</v>
      </c>
      <c r="G28" s="89" t="s">
        <v>547</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556</v>
      </c>
      <c r="B29" s="84" t="s">
        <v>608</v>
      </c>
      <c r="C29" s="86" t="s">
        <v>609</v>
      </c>
      <c r="D29" s="88" t="s">
        <v>610</v>
      </c>
      <c r="E29" s="88" t="s">
        <v>611</v>
      </c>
      <c r="F29" s="89" t="s">
        <v>562</v>
      </c>
      <c r="G29" s="89" t="s">
        <v>547</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556</v>
      </c>
      <c r="B30" s="84" t="s">
        <v>612</v>
      </c>
      <c r="C30" s="86" t="s">
        <v>613</v>
      </c>
      <c r="D30" s="88" t="s">
        <v>614</v>
      </c>
      <c r="E30" s="88" t="s">
        <v>615</v>
      </c>
      <c r="F30" s="89" t="s">
        <v>562</v>
      </c>
      <c r="G30" s="89" t="s">
        <v>515</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616</v>
      </c>
      <c r="B31" s="83">
        <v>4</v>
      </c>
      <c r="C31" s="85" t="s">
        <v>21</v>
      </c>
      <c r="D31" s="87" t="s">
        <v>617</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616</v>
      </c>
      <c r="B32" s="84" t="s">
        <v>618</v>
      </c>
      <c r="C32" s="86" t="s">
        <v>619</v>
      </c>
      <c r="D32" s="88" t="s">
        <v>620</v>
      </c>
      <c r="E32" s="88" t="s">
        <v>621</v>
      </c>
      <c r="F32" s="89" t="s">
        <v>622</v>
      </c>
      <c r="G32" s="89" t="s">
        <v>563</v>
      </c>
      <c r="H32" s="89">
        <v>1</v>
      </c>
      <c r="I32" s="91" t="str">
        <f>IF(COUNTIF(J32:AW32,"&lt;&gt;")=0,"",SUMPRODUCT(((Recommendations[ImplStatus]="Implemented")+(Recommendations[ImplStatus]="Compensated"))*ISNUMBER(MATCH(Recommendations[Id],J32:AW32,0)))/COUNTIF(J32:AW32,"&lt;&gt;"))</f>
        <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616</v>
      </c>
      <c r="B33" s="84" t="s">
        <v>623</v>
      </c>
      <c r="C33" s="86" t="s">
        <v>624</v>
      </c>
      <c r="D33" s="88" t="s">
        <v>625</v>
      </c>
      <c r="E33" s="88" t="s">
        <v>626</v>
      </c>
      <c r="F33" s="89" t="s">
        <v>622</v>
      </c>
      <c r="G33" s="89" t="s">
        <v>563</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616</v>
      </c>
      <c r="B34" s="84" t="s">
        <v>627</v>
      </c>
      <c r="C34" s="86" t="s">
        <v>628</v>
      </c>
      <c r="D34" s="88" t="s">
        <v>629</v>
      </c>
      <c r="E34" s="88" t="s">
        <v>630</v>
      </c>
      <c r="F34" s="89" t="s">
        <v>504</v>
      </c>
      <c r="G34" s="89" t="s">
        <v>547</v>
      </c>
      <c r="H34" s="89">
        <v>1</v>
      </c>
      <c r="I34" s="91">
        <f>IF(COUNTIF(J34:AW34,"&lt;&gt;")=0,"",SUMPRODUCT(((Recommendations[ImplStatus]="Implemented")+(Recommendations[ImplStatus]="Compensated"))*ISNUMBER(MATCH(Recommendations[Id],J34:AW34,0)))/COUNTIF(J34:AW34,"&lt;&gt;"))</f>
        <v>0</v>
      </c>
      <c r="J34" s="93" t="s">
        <v>35</v>
      </c>
      <c r="K34" s="93" t="s">
        <v>40</v>
      </c>
      <c r="L34" s="93" t="s">
        <v>70</v>
      </c>
      <c r="M34" s="93" t="s">
        <v>181</v>
      </c>
      <c r="N34" s="93" t="s">
        <v>182</v>
      </c>
      <c r="O34" s="93" t="s">
        <v>188</v>
      </c>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616</v>
      </c>
      <c r="B35" s="84" t="s">
        <v>631</v>
      </c>
      <c r="C35" s="86" t="s">
        <v>632</v>
      </c>
      <c r="D35" s="88" t="s">
        <v>633</v>
      </c>
      <c r="E35" s="88" t="s">
        <v>634</v>
      </c>
      <c r="F35" s="89" t="s">
        <v>504</v>
      </c>
      <c r="G35" s="89" t="s">
        <v>547</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616</v>
      </c>
      <c r="B36" s="84" t="s">
        <v>635</v>
      </c>
      <c r="C36" s="86" t="s">
        <v>636</v>
      </c>
      <c r="D36" s="88" t="s">
        <v>637</v>
      </c>
      <c r="E36" s="88" t="s">
        <v>638</v>
      </c>
      <c r="F36" s="89" t="s">
        <v>504</v>
      </c>
      <c r="G36" s="89" t="s">
        <v>547</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616</v>
      </c>
      <c r="B37" s="84" t="s">
        <v>639</v>
      </c>
      <c r="C37" s="86" t="s">
        <v>640</v>
      </c>
      <c r="D37" s="88" t="s">
        <v>641</v>
      </c>
      <c r="E37" s="88" t="s">
        <v>642</v>
      </c>
      <c r="F37" s="89" t="s">
        <v>504</v>
      </c>
      <c r="G37" s="89" t="s">
        <v>547</v>
      </c>
      <c r="H37" s="89">
        <v>1</v>
      </c>
      <c r="I37" s="91">
        <f>IF(COUNTIF(J37:AW37,"&lt;&gt;")=0,"",SUMPRODUCT(((Recommendations[ImplStatus]="Implemented")+(Recommendations[ImplStatus]="Compensated"))*ISNUMBER(MATCH(Recommendations[Id],J37:AW37,0)))/COUNTIF(J37:AW37,"&lt;&gt;"))</f>
        <v>0</v>
      </c>
      <c r="J37" s="93" t="s">
        <v>65</v>
      </c>
      <c r="K37" s="93" t="s">
        <v>136</v>
      </c>
      <c r="L37" s="93" t="s">
        <v>187</v>
      </c>
      <c r="M37" s="93" t="s">
        <v>211</v>
      </c>
      <c r="N37" s="93" t="s">
        <v>212</v>
      </c>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616</v>
      </c>
      <c r="B38" s="84" t="s">
        <v>643</v>
      </c>
      <c r="C38" s="86" t="s">
        <v>644</v>
      </c>
      <c r="D38" s="88" t="s">
        <v>645</v>
      </c>
      <c r="E38" s="88" t="s">
        <v>646</v>
      </c>
      <c r="F38" s="89" t="s">
        <v>647</v>
      </c>
      <c r="G38" s="89" t="s">
        <v>547</v>
      </c>
      <c r="H38" s="89">
        <v>1</v>
      </c>
      <c r="I38" s="91">
        <f>IF(COUNTIF(J38:AW38,"&lt;&gt;")=0,"",SUMPRODUCT(((Recommendations[ImplStatus]="Implemented")+(Recommendations[ImplStatus]="Compensated"))*ISNUMBER(MATCH(Recommendations[Id],J38:AW38,0)))/COUNTIF(J38:AW38,"&lt;&gt;"))</f>
        <v>0</v>
      </c>
      <c r="J38" s="93" t="s">
        <v>25</v>
      </c>
      <c r="K38" s="93" t="s">
        <v>30</v>
      </c>
      <c r="L38" s="93" t="s">
        <v>80</v>
      </c>
      <c r="M38" s="93" t="s">
        <v>179</v>
      </c>
      <c r="N38" s="93" t="s">
        <v>180</v>
      </c>
      <c r="O38" s="93" t="s">
        <v>190</v>
      </c>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616</v>
      </c>
      <c r="B39" s="84" t="s">
        <v>648</v>
      </c>
      <c r="C39" s="86" t="s">
        <v>649</v>
      </c>
      <c r="D39" s="88" t="s">
        <v>650</v>
      </c>
      <c r="E39" s="88" t="s">
        <v>651</v>
      </c>
      <c r="F39" s="89" t="s">
        <v>504</v>
      </c>
      <c r="G39" s="89" t="s">
        <v>547</v>
      </c>
      <c r="H39" s="89">
        <v>2</v>
      </c>
      <c r="I39" s="91">
        <f>IF(COUNTIF(J39:AW39,"&lt;&gt;")=0,"",SUMPRODUCT(((Recommendations[ImplStatus]="Implemented")+(Recommendations[ImplStatus]="Compensated"))*ISNUMBER(MATCH(Recommendations[Id],J39:AW39,0)))/COUNTIF(J39:AW39,"&lt;&gt;"))</f>
        <v>0</v>
      </c>
      <c r="J39" s="93" t="s">
        <v>75</v>
      </c>
      <c r="K39" s="93" t="s">
        <v>146</v>
      </c>
      <c r="L39" s="93" t="s">
        <v>189</v>
      </c>
      <c r="M39" s="93" t="s">
        <v>195</v>
      </c>
      <c r="N39" s="93" t="s">
        <v>223</v>
      </c>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616</v>
      </c>
      <c r="B40" s="84" t="s">
        <v>652</v>
      </c>
      <c r="C40" s="86" t="s">
        <v>653</v>
      </c>
      <c r="D40" s="88" t="s">
        <v>654</v>
      </c>
      <c r="E40" s="88" t="s">
        <v>655</v>
      </c>
      <c r="F40" s="89" t="s">
        <v>504</v>
      </c>
      <c r="G40" s="89" t="s">
        <v>547</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616</v>
      </c>
      <c r="B41" s="84" t="s">
        <v>656</v>
      </c>
      <c r="C41" s="86" t="s">
        <v>657</v>
      </c>
      <c r="D41" s="88" t="s">
        <v>658</v>
      </c>
      <c r="E41" s="88" t="s">
        <v>659</v>
      </c>
      <c r="F41" s="89" t="s">
        <v>504</v>
      </c>
      <c r="G41" s="89" t="s">
        <v>547</v>
      </c>
      <c r="H41" s="89">
        <v>2</v>
      </c>
      <c r="I41" s="91">
        <f>IF(COUNTIF(J41:AW41,"&lt;&gt;")=0,"",SUMPRODUCT(((Recommendations[ImplStatus]="Implemented")+(Recommendations[ImplStatus]="Compensated"))*ISNUMBER(MATCH(Recommendations[Id],J41:AW41,0)))/COUNTIF(J41:AW41,"&lt;&gt;"))</f>
        <v>0</v>
      </c>
      <c r="J41" s="93" t="s">
        <v>35</v>
      </c>
      <c r="K41" s="93" t="s">
        <v>40</v>
      </c>
      <c r="L41" s="93" t="s">
        <v>45</v>
      </c>
      <c r="M41" s="93" t="s">
        <v>181</v>
      </c>
      <c r="N41" s="93" t="s">
        <v>182</v>
      </c>
      <c r="O41" s="93" t="s">
        <v>183</v>
      </c>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616</v>
      </c>
      <c r="B42" s="84" t="s">
        <v>660</v>
      </c>
      <c r="C42" s="86" t="s">
        <v>661</v>
      </c>
      <c r="D42" s="88" t="s">
        <v>662</v>
      </c>
      <c r="E42" s="88" t="s">
        <v>663</v>
      </c>
      <c r="F42" s="89" t="s">
        <v>562</v>
      </c>
      <c r="G42" s="89" t="s">
        <v>547</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616</v>
      </c>
      <c r="B43" s="84" t="s">
        <v>664</v>
      </c>
      <c r="C43" s="86" t="s">
        <v>665</v>
      </c>
      <c r="D43" s="88" t="s">
        <v>666</v>
      </c>
      <c r="E43" s="88" t="s">
        <v>667</v>
      </c>
      <c r="F43" s="89" t="s">
        <v>562</v>
      </c>
      <c r="G43" s="89" t="s">
        <v>547</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668</v>
      </c>
      <c r="B44" s="83">
        <v>5</v>
      </c>
      <c r="C44" s="85" t="s">
        <v>21</v>
      </c>
      <c r="D44" s="87" t="s">
        <v>669</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668</v>
      </c>
      <c r="B45" s="84" t="s">
        <v>670</v>
      </c>
      <c r="C45" s="86" t="s">
        <v>671</v>
      </c>
      <c r="D45" s="88" t="s">
        <v>672</v>
      </c>
      <c r="E45" s="88" t="s">
        <v>673</v>
      </c>
      <c r="F45" s="89" t="s">
        <v>647</v>
      </c>
      <c r="G45" s="89" t="s">
        <v>505</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668</v>
      </c>
      <c r="B46" s="84" t="s">
        <v>674</v>
      </c>
      <c r="C46" s="86" t="s">
        <v>675</v>
      </c>
      <c r="D46" s="88" t="s">
        <v>676</v>
      </c>
      <c r="E46" s="88" t="s">
        <v>677</v>
      </c>
      <c r="F46" s="89" t="s">
        <v>647</v>
      </c>
      <c r="G46" s="89" t="s">
        <v>547</v>
      </c>
      <c r="H46" s="89">
        <v>1</v>
      </c>
      <c r="I46" s="91">
        <f>IF(COUNTIF(J46:AW46,"&lt;&gt;")=0,"",SUMPRODUCT(((Recommendations[ImplStatus]="Implemented")+(Recommendations[ImplStatus]="Compensated"))*ISNUMBER(MATCH(Recommendations[Id],J46:AW46,0)))/COUNTIF(J46:AW46,"&lt;&gt;"))</f>
        <v>0</v>
      </c>
      <c r="J46" s="93" t="s">
        <v>25</v>
      </c>
      <c r="K46" s="93" t="s">
        <v>30</v>
      </c>
      <c r="L46" s="93" t="s">
        <v>45</v>
      </c>
      <c r="M46" s="93" t="s">
        <v>80</v>
      </c>
      <c r="N46" s="93" t="s">
        <v>179</v>
      </c>
      <c r="O46" s="93" t="s">
        <v>180</v>
      </c>
      <c r="P46" s="93" t="s">
        <v>183</v>
      </c>
      <c r="Q46" s="93" t="s">
        <v>190</v>
      </c>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668</v>
      </c>
      <c r="B47" s="84" t="s">
        <v>678</v>
      </c>
      <c r="C47" s="86" t="s">
        <v>679</v>
      </c>
      <c r="D47" s="88" t="s">
        <v>680</v>
      </c>
      <c r="E47" s="88" t="s">
        <v>681</v>
      </c>
      <c r="F47" s="89" t="s">
        <v>647</v>
      </c>
      <c r="G47" s="89" t="s">
        <v>547</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668</v>
      </c>
      <c r="B48" s="84" t="s">
        <v>682</v>
      </c>
      <c r="C48" s="86" t="s">
        <v>683</v>
      </c>
      <c r="D48" s="88" t="s">
        <v>684</v>
      </c>
      <c r="E48" s="88" t="s">
        <v>685</v>
      </c>
      <c r="F48" s="89" t="s">
        <v>647</v>
      </c>
      <c r="G48" s="89" t="s">
        <v>547</v>
      </c>
      <c r="H48" s="89">
        <v>1</v>
      </c>
      <c r="I48" s="91">
        <f>IF(COUNTIF(J48:AW48,"&lt;&gt;")=0,"",SUMPRODUCT(((Recommendations[ImplStatus]="Implemented")+(Recommendations[ImplStatus]="Compensated"))*ISNUMBER(MATCH(Recommendations[Id],J48:AW48,0)))/COUNTIF(J48:AW48,"&lt;&gt;"))</f>
        <v>0</v>
      </c>
      <c r="J48" s="93" t="s">
        <v>106</v>
      </c>
      <c r="K48" s="93" t="s">
        <v>200</v>
      </c>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668</v>
      </c>
      <c r="B49" s="84" t="s">
        <v>686</v>
      </c>
      <c r="C49" s="86" t="s">
        <v>687</v>
      </c>
      <c r="D49" s="88" t="s">
        <v>688</v>
      </c>
      <c r="E49" s="88" t="s">
        <v>689</v>
      </c>
      <c r="F49" s="89" t="s">
        <v>647</v>
      </c>
      <c r="G49" s="89" t="s">
        <v>505</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668</v>
      </c>
      <c r="B50" s="84" t="s">
        <v>690</v>
      </c>
      <c r="C50" s="86" t="s">
        <v>691</v>
      </c>
      <c r="D50" s="88" t="s">
        <v>692</v>
      </c>
      <c r="E50" s="88" t="s">
        <v>693</v>
      </c>
      <c r="F50" s="89" t="s">
        <v>647</v>
      </c>
      <c r="G50" s="89" t="s">
        <v>563</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694</v>
      </c>
      <c r="B51" s="83">
        <v>6</v>
      </c>
      <c r="C51" s="85" t="s">
        <v>21</v>
      </c>
      <c r="D51" s="87" t="s">
        <v>695</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694</v>
      </c>
      <c r="B52" s="84" t="s">
        <v>696</v>
      </c>
      <c r="C52" s="86" t="s">
        <v>697</v>
      </c>
      <c r="D52" s="88" t="s">
        <v>698</v>
      </c>
      <c r="E52" s="88" t="s">
        <v>699</v>
      </c>
      <c r="F52" s="89" t="s">
        <v>622</v>
      </c>
      <c r="G52" s="89" t="s">
        <v>563</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694</v>
      </c>
      <c r="B53" s="84" t="s">
        <v>700</v>
      </c>
      <c r="C53" s="86" t="s">
        <v>701</v>
      </c>
      <c r="D53" s="88" t="s">
        <v>702</v>
      </c>
      <c r="E53" s="88" t="s">
        <v>703</v>
      </c>
      <c r="F53" s="89" t="s">
        <v>622</v>
      </c>
      <c r="G53" s="89" t="s">
        <v>563</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694</v>
      </c>
      <c r="B54" s="84" t="s">
        <v>704</v>
      </c>
      <c r="C54" s="86" t="s">
        <v>705</v>
      </c>
      <c r="D54" s="88" t="s">
        <v>706</v>
      </c>
      <c r="E54" s="88" t="s">
        <v>707</v>
      </c>
      <c r="F54" s="89" t="s">
        <v>647</v>
      </c>
      <c r="G54" s="89" t="s">
        <v>547</v>
      </c>
      <c r="H54" s="89">
        <v>1</v>
      </c>
      <c r="I54" s="91">
        <f>IF(COUNTIF(J54:AW54,"&lt;&gt;")=0,"",SUMPRODUCT(((Recommendations[ImplStatus]="Implemented")+(Recommendations[ImplStatus]="Compensated"))*ISNUMBER(MATCH(Recommendations[Id],J54:AW54,0)))/COUNTIF(J54:AW54,"&lt;&gt;"))</f>
        <v>0</v>
      </c>
      <c r="J54" s="93" t="s">
        <v>70</v>
      </c>
      <c r="K54" s="93" t="s">
        <v>188</v>
      </c>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694</v>
      </c>
      <c r="B55" s="84" t="s">
        <v>708</v>
      </c>
      <c r="C55" s="86" t="s">
        <v>709</v>
      </c>
      <c r="D55" s="88" t="s">
        <v>710</v>
      </c>
      <c r="E55" s="88" t="s">
        <v>711</v>
      </c>
      <c r="F55" s="89" t="s">
        <v>647</v>
      </c>
      <c r="G55" s="89" t="s">
        <v>547</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694</v>
      </c>
      <c r="B56" s="84" t="s">
        <v>712</v>
      </c>
      <c r="C56" s="86" t="s">
        <v>713</v>
      </c>
      <c r="D56" s="88" t="s">
        <v>714</v>
      </c>
      <c r="E56" s="88" t="s">
        <v>715</v>
      </c>
      <c r="F56" s="89" t="s">
        <v>647</v>
      </c>
      <c r="G56" s="89" t="s">
        <v>547</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694</v>
      </c>
      <c r="B57" s="84" t="s">
        <v>716</v>
      </c>
      <c r="C57" s="86" t="s">
        <v>717</v>
      </c>
      <c r="D57" s="88" t="s">
        <v>718</v>
      </c>
      <c r="E57" s="88" t="s">
        <v>719</v>
      </c>
      <c r="F57" s="89" t="s">
        <v>530</v>
      </c>
      <c r="G57" s="89" t="s">
        <v>505</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694</v>
      </c>
      <c r="B58" s="84" t="s">
        <v>720</v>
      </c>
      <c r="C58" s="86" t="s">
        <v>721</v>
      </c>
      <c r="D58" s="88" t="s">
        <v>722</v>
      </c>
      <c r="E58" s="88" t="s">
        <v>723</v>
      </c>
      <c r="F58" s="89" t="s">
        <v>647</v>
      </c>
      <c r="G58" s="89" t="s">
        <v>547</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694</v>
      </c>
      <c r="B59" s="84" t="s">
        <v>724</v>
      </c>
      <c r="C59" s="86" t="s">
        <v>725</v>
      </c>
      <c r="D59" s="88" t="s">
        <v>726</v>
      </c>
      <c r="E59" s="88" t="s">
        <v>727</v>
      </c>
      <c r="F59" s="89" t="s">
        <v>647</v>
      </c>
      <c r="G59" s="89" t="s">
        <v>563</v>
      </c>
      <c r="H59" s="89">
        <v>3</v>
      </c>
      <c r="I59" s="91">
        <f>IF(COUNTIF(J59:AW59,"&lt;&gt;")=0,"",SUMPRODUCT(((Recommendations[ImplStatus]="Implemented")+(Recommendations[ImplStatus]="Compensated"))*ISNUMBER(MATCH(Recommendations[Id],J59:AW59,0)))/COUNTIF(J59:AW59,"&lt;&gt;"))</f>
        <v>0</v>
      </c>
      <c r="J59" s="93" t="s">
        <v>106</v>
      </c>
      <c r="K59" s="93" t="s">
        <v>200</v>
      </c>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728</v>
      </c>
      <c r="B60" s="83">
        <v>7</v>
      </c>
      <c r="C60" s="85" t="s">
        <v>21</v>
      </c>
      <c r="D60" s="87" t="s">
        <v>729</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728</v>
      </c>
      <c r="B61" s="84" t="s">
        <v>730</v>
      </c>
      <c r="C61" s="86" t="s">
        <v>731</v>
      </c>
      <c r="D61" s="88" t="s">
        <v>732</v>
      </c>
      <c r="E61" s="88" t="s">
        <v>733</v>
      </c>
      <c r="F61" s="89" t="s">
        <v>622</v>
      </c>
      <c r="G61" s="89" t="s">
        <v>563</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728</v>
      </c>
      <c r="B62" s="84" t="s">
        <v>734</v>
      </c>
      <c r="C62" s="86" t="s">
        <v>735</v>
      </c>
      <c r="D62" s="88" t="s">
        <v>736</v>
      </c>
      <c r="E62" s="88" t="s">
        <v>737</v>
      </c>
      <c r="F62" s="89" t="s">
        <v>622</v>
      </c>
      <c r="G62" s="89" t="s">
        <v>563</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728</v>
      </c>
      <c r="B63" s="84" t="s">
        <v>738</v>
      </c>
      <c r="C63" s="86" t="s">
        <v>739</v>
      </c>
      <c r="D63" s="88" t="s">
        <v>740</v>
      </c>
      <c r="E63" s="88" t="s">
        <v>741</v>
      </c>
      <c r="F63" s="89" t="s">
        <v>530</v>
      </c>
      <c r="G63" s="89" t="s">
        <v>547</v>
      </c>
      <c r="H63" s="89">
        <v>1</v>
      </c>
      <c r="I63" s="91" t="str">
        <f>IF(COUNTIF(J63:AW63,"&lt;&gt;")=0,"",SUMPRODUCT(((Recommendations[ImplStatus]="Implemented")+(Recommendations[ImplStatus]="Compensated"))*ISNUMBER(MATCH(Recommendations[Id],J63:AW63,0)))/COUNTIF(J63:AW63,"&lt;&gt;"))</f>
        <v/>
      </c>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728</v>
      </c>
      <c r="B64" s="84" t="s">
        <v>742</v>
      </c>
      <c r="C64" s="86" t="s">
        <v>743</v>
      </c>
      <c r="D64" s="88" t="s">
        <v>744</v>
      </c>
      <c r="E64" s="88" t="s">
        <v>745</v>
      </c>
      <c r="F64" s="89" t="s">
        <v>530</v>
      </c>
      <c r="G64" s="89" t="s">
        <v>547</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728</v>
      </c>
      <c r="B65" s="84" t="s">
        <v>746</v>
      </c>
      <c r="C65" s="86" t="s">
        <v>747</v>
      </c>
      <c r="D65" s="88" t="s">
        <v>748</v>
      </c>
      <c r="E65" s="88" t="s">
        <v>749</v>
      </c>
      <c r="F65" s="89" t="s">
        <v>530</v>
      </c>
      <c r="G65" s="89" t="s">
        <v>505</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728</v>
      </c>
      <c r="B66" s="84" t="s">
        <v>750</v>
      </c>
      <c r="C66" s="86" t="s">
        <v>751</v>
      </c>
      <c r="D66" s="88" t="s">
        <v>752</v>
      </c>
      <c r="E66" s="88" t="s">
        <v>753</v>
      </c>
      <c r="F66" s="89" t="s">
        <v>530</v>
      </c>
      <c r="G66" s="89" t="s">
        <v>505</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728</v>
      </c>
      <c r="B67" s="84" t="s">
        <v>754</v>
      </c>
      <c r="C67" s="86" t="s">
        <v>755</v>
      </c>
      <c r="D67" s="88" t="s">
        <v>756</v>
      </c>
      <c r="E67" s="88" t="s">
        <v>757</v>
      </c>
      <c r="F67" s="89" t="s">
        <v>530</v>
      </c>
      <c r="G67" s="89" t="s">
        <v>510</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758</v>
      </c>
      <c r="B68" s="83">
        <v>8</v>
      </c>
      <c r="C68" s="85" t="s">
        <v>21</v>
      </c>
      <c r="D68" s="87" t="s">
        <v>759</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758</v>
      </c>
      <c r="B69" s="84" t="s">
        <v>760</v>
      </c>
      <c r="C69" s="86" t="s">
        <v>761</v>
      </c>
      <c r="D69" s="88" t="s">
        <v>762</v>
      </c>
      <c r="E69" s="88" t="s">
        <v>763</v>
      </c>
      <c r="F69" s="89" t="s">
        <v>622</v>
      </c>
      <c r="G69" s="89" t="s">
        <v>563</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758</v>
      </c>
      <c r="B70" s="84" t="s">
        <v>764</v>
      </c>
      <c r="C70" s="86" t="s">
        <v>765</v>
      </c>
      <c r="D70" s="88" t="s">
        <v>766</v>
      </c>
      <c r="E70" s="88" t="s">
        <v>767</v>
      </c>
      <c r="F70" s="89" t="s">
        <v>562</v>
      </c>
      <c r="G70" s="89" t="s">
        <v>515</v>
      </c>
      <c r="H70" s="89">
        <v>1</v>
      </c>
      <c r="I70" s="91">
        <f>IF(COUNTIF(J70:AW70,"&lt;&gt;")=0,"",SUMPRODUCT(((Recommendations[ImplStatus]="Implemented")+(Recommendations[ImplStatus]="Compensated"))*ISNUMBER(MATCH(Recommendations[Id],J70:AW70,0)))/COUNTIF(J70:AW70,"&lt;&gt;"))</f>
        <v>0</v>
      </c>
      <c r="J70" s="93" t="s">
        <v>14</v>
      </c>
      <c r="K70" s="93" t="s">
        <v>86</v>
      </c>
      <c r="L70" s="93" t="s">
        <v>177</v>
      </c>
      <c r="M70" s="93" t="s">
        <v>191</v>
      </c>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758</v>
      </c>
      <c r="B71" s="84" t="s">
        <v>768</v>
      </c>
      <c r="C71" s="86" t="s">
        <v>769</v>
      </c>
      <c r="D71" s="88" t="s">
        <v>770</v>
      </c>
      <c r="E71" s="88" t="s">
        <v>771</v>
      </c>
      <c r="F71" s="89" t="s">
        <v>562</v>
      </c>
      <c r="G71" s="89" t="s">
        <v>547</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758</v>
      </c>
      <c r="B72" s="84" t="s">
        <v>772</v>
      </c>
      <c r="C72" s="86" t="s">
        <v>773</v>
      </c>
      <c r="D72" s="88" t="s">
        <v>774</v>
      </c>
      <c r="E72" s="88" t="s">
        <v>775</v>
      </c>
      <c r="F72" s="89" t="s">
        <v>776</v>
      </c>
      <c r="G72" s="89" t="s">
        <v>547</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758</v>
      </c>
      <c r="B73" s="84" t="s">
        <v>777</v>
      </c>
      <c r="C73" s="86" t="s">
        <v>778</v>
      </c>
      <c r="D73" s="88" t="s">
        <v>779</v>
      </c>
      <c r="E73" s="88" t="s">
        <v>780</v>
      </c>
      <c r="F73" s="89" t="s">
        <v>562</v>
      </c>
      <c r="G73" s="89" t="s">
        <v>515</v>
      </c>
      <c r="H73" s="89">
        <v>2</v>
      </c>
      <c r="I73" s="91">
        <f>IF(COUNTIF(J73:AW73,"&lt;&gt;")=0,"",SUMPRODUCT(((Recommendations[ImplStatus]="Implemented")+(Recommendations[ImplStatus]="Compensated"))*ISNUMBER(MATCH(Recommendations[Id],J73:AW73,0)))/COUNTIF(J73:AW73,"&lt;&gt;"))</f>
        <v>0</v>
      </c>
      <c r="J73" s="93" t="s">
        <v>14</v>
      </c>
      <c r="K73" s="93" t="s">
        <v>86</v>
      </c>
      <c r="L73" s="93" t="s">
        <v>177</v>
      </c>
      <c r="M73" s="93" t="s">
        <v>191</v>
      </c>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758</v>
      </c>
      <c r="B74" s="84" t="s">
        <v>781</v>
      </c>
      <c r="C74" s="86" t="s">
        <v>782</v>
      </c>
      <c r="D74" s="88" t="s">
        <v>783</v>
      </c>
      <c r="E74" s="88" t="s">
        <v>784</v>
      </c>
      <c r="F74" s="89" t="s">
        <v>562</v>
      </c>
      <c r="G74" s="89" t="s">
        <v>515</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758</v>
      </c>
      <c r="B75" s="84" t="s">
        <v>785</v>
      </c>
      <c r="C75" s="86" t="s">
        <v>786</v>
      </c>
      <c r="D75" s="88" t="s">
        <v>787</v>
      </c>
      <c r="E75" s="88" t="s">
        <v>788</v>
      </c>
      <c r="F75" s="89" t="s">
        <v>562</v>
      </c>
      <c r="G75" s="89" t="s">
        <v>515</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758</v>
      </c>
      <c r="B76" s="84" t="s">
        <v>789</v>
      </c>
      <c r="C76" s="86" t="s">
        <v>790</v>
      </c>
      <c r="D76" s="88" t="s">
        <v>791</v>
      </c>
      <c r="E76" s="88" t="s">
        <v>792</v>
      </c>
      <c r="F76" s="89" t="s">
        <v>562</v>
      </c>
      <c r="G76" s="89" t="s">
        <v>515</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758</v>
      </c>
      <c r="B77" s="84" t="s">
        <v>793</v>
      </c>
      <c r="C77" s="86" t="s">
        <v>794</v>
      </c>
      <c r="D77" s="88" t="s">
        <v>795</v>
      </c>
      <c r="E77" s="88" t="s">
        <v>796</v>
      </c>
      <c r="F77" s="89" t="s">
        <v>562</v>
      </c>
      <c r="G77" s="89" t="s">
        <v>515</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758</v>
      </c>
      <c r="B78" s="84" t="s">
        <v>797</v>
      </c>
      <c r="C78" s="86" t="s">
        <v>798</v>
      </c>
      <c r="D78" s="88" t="s">
        <v>799</v>
      </c>
      <c r="E78" s="88" t="s">
        <v>800</v>
      </c>
      <c r="F78" s="89" t="s">
        <v>562</v>
      </c>
      <c r="G78" s="89" t="s">
        <v>547</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758</v>
      </c>
      <c r="B79" s="84" t="s">
        <v>801</v>
      </c>
      <c r="C79" s="86" t="s">
        <v>802</v>
      </c>
      <c r="D79" s="88" t="s">
        <v>803</v>
      </c>
      <c r="E79" s="88" t="s">
        <v>804</v>
      </c>
      <c r="F79" s="89" t="s">
        <v>562</v>
      </c>
      <c r="G79" s="89" t="s">
        <v>515</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758</v>
      </c>
      <c r="B80" s="84" t="s">
        <v>805</v>
      </c>
      <c r="C80" s="86" t="s">
        <v>806</v>
      </c>
      <c r="D80" s="88" t="s">
        <v>807</v>
      </c>
      <c r="E80" s="88" t="s">
        <v>808</v>
      </c>
      <c r="F80" s="89" t="s">
        <v>562</v>
      </c>
      <c r="G80" s="89" t="s">
        <v>515</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809</v>
      </c>
      <c r="B81" s="83">
        <v>9</v>
      </c>
      <c r="C81" s="85" t="s">
        <v>21</v>
      </c>
      <c r="D81" s="87" t="s">
        <v>810</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809</v>
      </c>
      <c r="B82" s="84" t="s">
        <v>811</v>
      </c>
      <c r="C82" s="86" t="s">
        <v>812</v>
      </c>
      <c r="D82" s="88" t="s">
        <v>813</v>
      </c>
      <c r="E82" s="88" t="s">
        <v>814</v>
      </c>
      <c r="F82" s="89" t="s">
        <v>530</v>
      </c>
      <c r="G82" s="89" t="s">
        <v>547</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809</v>
      </c>
      <c r="B83" s="84" t="s">
        <v>815</v>
      </c>
      <c r="C83" s="86" t="s">
        <v>816</v>
      </c>
      <c r="D83" s="88" t="s">
        <v>817</v>
      </c>
      <c r="E83" s="88" t="s">
        <v>818</v>
      </c>
      <c r="F83" s="89" t="s">
        <v>504</v>
      </c>
      <c r="G83" s="89" t="s">
        <v>547</v>
      </c>
      <c r="H83" s="89">
        <v>1</v>
      </c>
      <c r="I83" s="91">
        <f>IF(COUNTIF(J83:AW83,"&lt;&gt;")=0,"",SUMPRODUCT(((Recommendations[ImplStatus]="Implemented")+(Recommendations[ImplStatus]="Compensated"))*ISNUMBER(MATCH(Recommendations[Id],J83:AW83,0)))/COUNTIF(J83:AW83,"&lt;&gt;"))</f>
        <v>0</v>
      </c>
      <c r="J83" s="93" t="s">
        <v>141</v>
      </c>
      <c r="K83" s="93" t="s">
        <v>217</v>
      </c>
      <c r="L83" s="93" t="s">
        <v>218</v>
      </c>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809</v>
      </c>
      <c r="B84" s="84" t="s">
        <v>819</v>
      </c>
      <c r="C84" s="86" t="s">
        <v>820</v>
      </c>
      <c r="D84" s="88" t="s">
        <v>821</v>
      </c>
      <c r="E84" s="88" t="s">
        <v>822</v>
      </c>
      <c r="F84" s="89" t="s">
        <v>776</v>
      </c>
      <c r="G84" s="89" t="s">
        <v>547</v>
      </c>
      <c r="H84" s="89">
        <v>2</v>
      </c>
      <c r="I84" s="91">
        <f>IF(COUNTIF(J84:AW84,"&lt;&gt;")=0,"",SUMPRODUCT(((Recommendations[ImplStatus]="Implemented")+(Recommendations[ImplStatus]="Compensated"))*ISNUMBER(MATCH(Recommendations[Id],J84:AW84,0)))/COUNTIF(J84:AW84,"&lt;&gt;"))</f>
        <v>0</v>
      </c>
      <c r="J84" s="93" t="s">
        <v>141</v>
      </c>
      <c r="K84" s="93" t="s">
        <v>217</v>
      </c>
      <c r="L84" s="93" t="s">
        <v>218</v>
      </c>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809</v>
      </c>
      <c r="B85" s="84" t="s">
        <v>823</v>
      </c>
      <c r="C85" s="86" t="s">
        <v>824</v>
      </c>
      <c r="D85" s="88" t="s">
        <v>825</v>
      </c>
      <c r="E85" s="88" t="s">
        <v>826</v>
      </c>
      <c r="F85" s="89" t="s">
        <v>530</v>
      </c>
      <c r="G85" s="89" t="s">
        <v>547</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809</v>
      </c>
      <c r="B86" s="84" t="s">
        <v>827</v>
      </c>
      <c r="C86" s="86" t="s">
        <v>828</v>
      </c>
      <c r="D86" s="88" t="s">
        <v>829</v>
      </c>
      <c r="E86" s="88" t="s">
        <v>830</v>
      </c>
      <c r="F86" s="89" t="s">
        <v>776</v>
      </c>
      <c r="G86" s="89" t="s">
        <v>547</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809</v>
      </c>
      <c r="B87" s="84" t="s">
        <v>831</v>
      </c>
      <c r="C87" s="86" t="s">
        <v>832</v>
      </c>
      <c r="D87" s="88" t="s">
        <v>833</v>
      </c>
      <c r="E87" s="88" t="s">
        <v>834</v>
      </c>
      <c r="F87" s="89" t="s">
        <v>776</v>
      </c>
      <c r="G87" s="89" t="s">
        <v>547</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809</v>
      </c>
      <c r="B88" s="84" t="s">
        <v>835</v>
      </c>
      <c r="C88" s="86" t="s">
        <v>836</v>
      </c>
      <c r="D88" s="88" t="s">
        <v>837</v>
      </c>
      <c r="E88" s="88" t="s">
        <v>838</v>
      </c>
      <c r="F88" s="89" t="s">
        <v>776</v>
      </c>
      <c r="G88" s="89" t="s">
        <v>547</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839</v>
      </c>
      <c r="B89" s="83">
        <v>10</v>
      </c>
      <c r="C89" s="85" t="s">
        <v>21</v>
      </c>
      <c r="D89" s="87" t="s">
        <v>840</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839</v>
      </c>
      <c r="B90" s="84" t="s">
        <v>841</v>
      </c>
      <c r="C90" s="86" t="s">
        <v>842</v>
      </c>
      <c r="D90" s="88" t="s">
        <v>843</v>
      </c>
      <c r="E90" s="88" t="s">
        <v>844</v>
      </c>
      <c r="F90" s="89" t="s">
        <v>504</v>
      </c>
      <c r="G90" s="89" t="s">
        <v>515</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839</v>
      </c>
      <c r="B91" s="84" t="s">
        <v>845</v>
      </c>
      <c r="C91" s="86" t="s">
        <v>846</v>
      </c>
      <c r="D91" s="88" t="s">
        <v>847</v>
      </c>
      <c r="E91" s="88" t="s">
        <v>848</v>
      </c>
      <c r="F91" s="89" t="s">
        <v>504</v>
      </c>
      <c r="G91" s="89" t="s">
        <v>547</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839</v>
      </c>
      <c r="B92" s="84" t="s">
        <v>849</v>
      </c>
      <c r="C92" s="86" t="s">
        <v>850</v>
      </c>
      <c r="D92" s="88" t="s">
        <v>851</v>
      </c>
      <c r="E92" s="88" t="s">
        <v>852</v>
      </c>
      <c r="F92" s="89" t="s">
        <v>504</v>
      </c>
      <c r="G92" s="89" t="s">
        <v>547</v>
      </c>
      <c r="H92" s="89">
        <v>1</v>
      </c>
      <c r="I92" s="91">
        <f>IF(COUNTIF(J92:AW92,"&lt;&gt;")=0,"",SUMPRODUCT(((Recommendations[ImplStatus]="Implemented")+(Recommendations[ImplStatus]="Compensated"))*ISNUMBER(MATCH(Recommendations[Id],J92:AW92,0)))/COUNTIF(J92:AW92,"&lt;&gt;"))</f>
        <v>0</v>
      </c>
      <c r="J92" s="93" t="s">
        <v>91</v>
      </c>
      <c r="K92" s="93" t="s">
        <v>172</v>
      </c>
      <c r="L92" s="93" t="s">
        <v>192</v>
      </c>
      <c r="M92" s="93" t="s">
        <v>228</v>
      </c>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839</v>
      </c>
      <c r="B93" s="84" t="s">
        <v>853</v>
      </c>
      <c r="C93" s="86" t="s">
        <v>854</v>
      </c>
      <c r="D93" s="88" t="s">
        <v>855</v>
      </c>
      <c r="E93" s="88" t="s">
        <v>856</v>
      </c>
      <c r="F93" s="89" t="s">
        <v>504</v>
      </c>
      <c r="G93" s="89" t="s">
        <v>515</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839</v>
      </c>
      <c r="B94" s="84" t="s">
        <v>857</v>
      </c>
      <c r="C94" s="86" t="s">
        <v>858</v>
      </c>
      <c r="D94" s="88" t="s">
        <v>859</v>
      </c>
      <c r="E94" s="88" t="s">
        <v>860</v>
      </c>
      <c r="F94" s="89" t="s">
        <v>504</v>
      </c>
      <c r="G94" s="89" t="s">
        <v>547</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839</v>
      </c>
      <c r="B95" s="84" t="s">
        <v>861</v>
      </c>
      <c r="C95" s="86" t="s">
        <v>862</v>
      </c>
      <c r="D95" s="88" t="s">
        <v>863</v>
      </c>
      <c r="E95" s="88" t="s">
        <v>864</v>
      </c>
      <c r="F95" s="89" t="s">
        <v>504</v>
      </c>
      <c r="G95" s="89" t="s">
        <v>547</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839</v>
      </c>
      <c r="B96" s="84" t="s">
        <v>865</v>
      </c>
      <c r="C96" s="86" t="s">
        <v>866</v>
      </c>
      <c r="D96" s="88" t="s">
        <v>867</v>
      </c>
      <c r="E96" s="88" t="s">
        <v>868</v>
      </c>
      <c r="F96" s="89" t="s">
        <v>504</v>
      </c>
      <c r="G96" s="89" t="s">
        <v>515</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869</v>
      </c>
      <c r="B97" s="83">
        <v>11</v>
      </c>
      <c r="C97" s="85" t="s">
        <v>21</v>
      </c>
      <c r="D97" s="87" t="s">
        <v>870</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869</v>
      </c>
      <c r="B98" s="84" t="s">
        <v>871</v>
      </c>
      <c r="C98" s="86" t="s">
        <v>872</v>
      </c>
      <c r="D98" s="88" t="s">
        <v>873</v>
      </c>
      <c r="E98" s="88" t="s">
        <v>874</v>
      </c>
      <c r="F98" s="89" t="s">
        <v>622</v>
      </c>
      <c r="G98" s="89" t="s">
        <v>563</v>
      </c>
      <c r="H98" s="89">
        <v>1</v>
      </c>
      <c r="I98" s="91">
        <f>IF(COUNTIF(J98:AW98,"&lt;&gt;")=0,"",SUMPRODUCT(((Recommendations[ImplStatus]="Implemented")+(Recommendations[ImplStatus]="Compensated"))*ISNUMBER(MATCH(Recommendations[Id],J98:AW98,0)))/COUNTIF(J98:AW98,"&lt;&gt;"))</f>
        <v>0</v>
      </c>
      <c r="J98" s="93" t="s">
        <v>96</v>
      </c>
      <c r="K98" s="93" t="s">
        <v>101</v>
      </c>
      <c r="L98" s="93" t="s">
        <v>193</v>
      </c>
      <c r="M98" s="93" t="s">
        <v>194</v>
      </c>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869</v>
      </c>
      <c r="B99" s="84" t="s">
        <v>875</v>
      </c>
      <c r="C99" s="86" t="s">
        <v>876</v>
      </c>
      <c r="D99" s="88" t="s">
        <v>877</v>
      </c>
      <c r="E99" s="88" t="s">
        <v>878</v>
      </c>
      <c r="F99" s="89" t="s">
        <v>562</v>
      </c>
      <c r="G99" s="89" t="s">
        <v>879</v>
      </c>
      <c r="H99" s="89">
        <v>1</v>
      </c>
      <c r="I99" s="91">
        <f>IF(COUNTIF(J99:AW99,"&lt;&gt;")=0,"",SUMPRODUCT(((Recommendations[ImplStatus]="Implemented")+(Recommendations[ImplStatus]="Compensated"))*ISNUMBER(MATCH(Recommendations[Id],J99:AW99,0)))/COUNTIF(J99:AW99,"&lt;&gt;"))</f>
        <v>0</v>
      </c>
      <c r="J99" s="93" t="s">
        <v>96</v>
      </c>
      <c r="K99" s="93" t="s">
        <v>101</v>
      </c>
      <c r="L99" s="93" t="s">
        <v>193</v>
      </c>
      <c r="M99" s="93" t="s">
        <v>194</v>
      </c>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869</v>
      </c>
      <c r="B100" s="84" t="s">
        <v>880</v>
      </c>
      <c r="C100" s="86" t="s">
        <v>881</v>
      </c>
      <c r="D100" s="88" t="s">
        <v>882</v>
      </c>
      <c r="E100" s="88" t="s">
        <v>883</v>
      </c>
      <c r="F100" s="89" t="s">
        <v>562</v>
      </c>
      <c r="G100" s="89" t="s">
        <v>547</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869</v>
      </c>
      <c r="B101" s="84" t="s">
        <v>884</v>
      </c>
      <c r="C101" s="86" t="s">
        <v>885</v>
      </c>
      <c r="D101" s="88" t="s">
        <v>886</v>
      </c>
      <c r="E101" s="88" t="s">
        <v>887</v>
      </c>
      <c r="F101" s="89" t="s">
        <v>562</v>
      </c>
      <c r="G101" s="89" t="s">
        <v>879</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869</v>
      </c>
      <c r="B102" s="84" t="s">
        <v>888</v>
      </c>
      <c r="C102" s="86" t="s">
        <v>889</v>
      </c>
      <c r="D102" s="88" t="s">
        <v>890</v>
      </c>
      <c r="E102" s="88" t="s">
        <v>891</v>
      </c>
      <c r="F102" s="89" t="s">
        <v>562</v>
      </c>
      <c r="G102" s="89" t="s">
        <v>879</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892</v>
      </c>
      <c r="B103" s="83">
        <v>12</v>
      </c>
      <c r="C103" s="85" t="s">
        <v>21</v>
      </c>
      <c r="D103" s="87" t="s">
        <v>893</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892</v>
      </c>
      <c r="B104" s="84" t="s">
        <v>894</v>
      </c>
      <c r="C104" s="86" t="s">
        <v>895</v>
      </c>
      <c r="D104" s="88" t="s">
        <v>896</v>
      </c>
      <c r="E104" s="88" t="s">
        <v>897</v>
      </c>
      <c r="F104" s="89" t="s">
        <v>776</v>
      </c>
      <c r="G104" s="89" t="s">
        <v>547</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892</v>
      </c>
      <c r="B105" s="84" t="s">
        <v>898</v>
      </c>
      <c r="C105" s="86" t="s">
        <v>899</v>
      </c>
      <c r="D105" s="88" t="s">
        <v>900</v>
      </c>
      <c r="E105" s="88" t="s">
        <v>901</v>
      </c>
      <c r="F105" s="89" t="s">
        <v>776</v>
      </c>
      <c r="G105" s="89" t="s">
        <v>547</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892</v>
      </c>
      <c r="B106" s="84" t="s">
        <v>902</v>
      </c>
      <c r="C106" s="86" t="s">
        <v>903</v>
      </c>
      <c r="D106" s="88" t="s">
        <v>904</v>
      </c>
      <c r="E106" s="88" t="s">
        <v>905</v>
      </c>
      <c r="F106" s="89" t="s">
        <v>776</v>
      </c>
      <c r="G106" s="89" t="s">
        <v>547</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892</v>
      </c>
      <c r="B107" s="84" t="s">
        <v>906</v>
      </c>
      <c r="C107" s="86" t="s">
        <v>907</v>
      </c>
      <c r="D107" s="88" t="s">
        <v>908</v>
      </c>
      <c r="E107" s="88" t="s">
        <v>909</v>
      </c>
      <c r="F107" s="89" t="s">
        <v>622</v>
      </c>
      <c r="G107" s="89" t="s">
        <v>563</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892</v>
      </c>
      <c r="B108" s="84" t="s">
        <v>910</v>
      </c>
      <c r="C108" s="86" t="s">
        <v>911</v>
      </c>
      <c r="D108" s="88" t="s">
        <v>912</v>
      </c>
      <c r="E108" s="88" t="s">
        <v>913</v>
      </c>
      <c r="F108" s="89" t="s">
        <v>776</v>
      </c>
      <c r="G108" s="89" t="s">
        <v>547</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892</v>
      </c>
      <c r="B109" s="84" t="s">
        <v>914</v>
      </c>
      <c r="C109" s="86" t="s">
        <v>915</v>
      </c>
      <c r="D109" s="88" t="s">
        <v>916</v>
      </c>
      <c r="E109" s="88" t="s">
        <v>917</v>
      </c>
      <c r="F109" s="89" t="s">
        <v>776</v>
      </c>
      <c r="G109" s="89" t="s">
        <v>547</v>
      </c>
      <c r="H109" s="89">
        <v>2</v>
      </c>
      <c r="I109" s="91">
        <f>IF(COUNTIF(J109:AW109,"&lt;&gt;")=0,"",SUMPRODUCT(((Recommendations[ImplStatus]="Implemented")+(Recommendations[ImplStatus]="Compensated"))*ISNUMBER(MATCH(Recommendations[Id],J109:AW109,0)))/COUNTIF(J109:AW109,"&lt;&gt;"))</f>
        <v>0</v>
      </c>
      <c r="J109" s="93" t="s">
        <v>116</v>
      </c>
      <c r="K109" s="93" t="s">
        <v>126</v>
      </c>
      <c r="L109" s="93" t="s">
        <v>202</v>
      </c>
      <c r="M109" s="93" t="s">
        <v>204</v>
      </c>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892</v>
      </c>
      <c r="B110" s="84" t="s">
        <v>918</v>
      </c>
      <c r="C110" s="86" t="s">
        <v>919</v>
      </c>
      <c r="D110" s="88" t="s">
        <v>920</v>
      </c>
      <c r="E110" s="88" t="s">
        <v>921</v>
      </c>
      <c r="F110" s="89" t="s">
        <v>504</v>
      </c>
      <c r="G110" s="89" t="s">
        <v>547</v>
      </c>
      <c r="H110" s="89">
        <v>2</v>
      </c>
      <c r="I110" s="91">
        <f>IF(COUNTIF(J110:AW110,"&lt;&gt;")=0,"",SUMPRODUCT(((Recommendations[ImplStatus]="Implemented")+(Recommendations[ImplStatus]="Compensated"))*ISNUMBER(MATCH(Recommendations[Id],J110:AW110,0)))/COUNTIF(J110:AW110,"&lt;&gt;"))</f>
        <v>0</v>
      </c>
      <c r="J110" s="93" t="s">
        <v>116</v>
      </c>
      <c r="K110" s="93" t="s">
        <v>126</v>
      </c>
      <c r="L110" s="93" t="s">
        <v>202</v>
      </c>
      <c r="M110" s="93" t="s">
        <v>204</v>
      </c>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892</v>
      </c>
      <c r="B111" s="84" t="s">
        <v>922</v>
      </c>
      <c r="C111" s="86" t="s">
        <v>923</v>
      </c>
      <c r="D111" s="88" t="s">
        <v>924</v>
      </c>
      <c r="E111" s="88" t="s">
        <v>925</v>
      </c>
      <c r="F111" s="89" t="s">
        <v>504</v>
      </c>
      <c r="G111" s="89" t="s">
        <v>547</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926</v>
      </c>
      <c r="B112" s="83">
        <v>13</v>
      </c>
      <c r="C112" s="85" t="s">
        <v>21</v>
      </c>
      <c r="D112" s="87" t="s">
        <v>927</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926</v>
      </c>
      <c r="B113" s="84" t="s">
        <v>928</v>
      </c>
      <c r="C113" s="86" t="s">
        <v>929</v>
      </c>
      <c r="D113" s="88" t="s">
        <v>930</v>
      </c>
      <c r="E113" s="88" t="s">
        <v>931</v>
      </c>
      <c r="F113" s="89" t="s">
        <v>776</v>
      </c>
      <c r="G113" s="89" t="s">
        <v>515</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926</v>
      </c>
      <c r="B114" s="84" t="s">
        <v>932</v>
      </c>
      <c r="C114" s="86" t="s">
        <v>933</v>
      </c>
      <c r="D114" s="88" t="s">
        <v>934</v>
      </c>
      <c r="E114" s="88" t="s">
        <v>935</v>
      </c>
      <c r="F114" s="89" t="s">
        <v>504</v>
      </c>
      <c r="G114" s="89" t="s">
        <v>515</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926</v>
      </c>
      <c r="B115" s="84" t="s">
        <v>936</v>
      </c>
      <c r="C115" s="86" t="s">
        <v>937</v>
      </c>
      <c r="D115" s="88" t="s">
        <v>938</v>
      </c>
      <c r="E115" s="88" t="s">
        <v>939</v>
      </c>
      <c r="F115" s="89" t="s">
        <v>776</v>
      </c>
      <c r="G115" s="89" t="s">
        <v>515</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926</v>
      </c>
      <c r="B116" s="84" t="s">
        <v>940</v>
      </c>
      <c r="C116" s="86" t="s">
        <v>941</v>
      </c>
      <c r="D116" s="88" t="s">
        <v>942</v>
      </c>
      <c r="E116" s="88" t="s">
        <v>943</v>
      </c>
      <c r="F116" s="89" t="s">
        <v>776</v>
      </c>
      <c r="G116" s="89" t="s">
        <v>547</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926</v>
      </c>
      <c r="B117" s="84" t="s">
        <v>944</v>
      </c>
      <c r="C117" s="86" t="s">
        <v>945</v>
      </c>
      <c r="D117" s="88" t="s">
        <v>946</v>
      </c>
      <c r="E117" s="88" t="s">
        <v>947</v>
      </c>
      <c r="F117" s="89" t="s">
        <v>504</v>
      </c>
      <c r="G117" s="89" t="s">
        <v>547</v>
      </c>
      <c r="H117" s="89">
        <v>2</v>
      </c>
      <c r="I117" s="91">
        <f>IF(COUNTIF(J117:AW117,"&lt;&gt;")=0,"",SUMPRODUCT(((Recommendations[ImplStatus]="Implemented")+(Recommendations[ImplStatus]="Compensated"))*ISNUMBER(MATCH(Recommendations[Id],J117:AW117,0)))/COUNTIF(J117:AW117,"&lt;&gt;"))</f>
        <v>0</v>
      </c>
      <c r="J117" s="93" t="s">
        <v>131</v>
      </c>
      <c r="K117" s="93" t="s">
        <v>167</v>
      </c>
      <c r="L117" s="93" t="s">
        <v>205</v>
      </c>
      <c r="M117" s="93" t="s">
        <v>227</v>
      </c>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926</v>
      </c>
      <c r="B118" s="84" t="s">
        <v>948</v>
      </c>
      <c r="C118" s="86" t="s">
        <v>949</v>
      </c>
      <c r="D118" s="88" t="s">
        <v>950</v>
      </c>
      <c r="E118" s="88" t="s">
        <v>951</v>
      </c>
      <c r="F118" s="89" t="s">
        <v>776</v>
      </c>
      <c r="G118" s="89" t="s">
        <v>515</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926</v>
      </c>
      <c r="B119" s="84" t="s">
        <v>952</v>
      </c>
      <c r="C119" s="86" t="s">
        <v>953</v>
      </c>
      <c r="D119" s="88" t="s">
        <v>954</v>
      </c>
      <c r="E119" s="88" t="s">
        <v>955</v>
      </c>
      <c r="F119" s="89" t="s">
        <v>504</v>
      </c>
      <c r="G119" s="89" t="s">
        <v>547</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926</v>
      </c>
      <c r="B120" s="84" t="s">
        <v>956</v>
      </c>
      <c r="C120" s="86" t="s">
        <v>957</v>
      </c>
      <c r="D120" s="88" t="s">
        <v>958</v>
      </c>
      <c r="E120" s="88" t="s">
        <v>959</v>
      </c>
      <c r="F120" s="89" t="s">
        <v>776</v>
      </c>
      <c r="G120" s="89" t="s">
        <v>547</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926</v>
      </c>
      <c r="B121" s="84" t="s">
        <v>960</v>
      </c>
      <c r="C121" s="86" t="s">
        <v>961</v>
      </c>
      <c r="D121" s="88" t="s">
        <v>962</v>
      </c>
      <c r="E121" s="88" t="s">
        <v>963</v>
      </c>
      <c r="F121" s="89" t="s">
        <v>776</v>
      </c>
      <c r="G121" s="89" t="s">
        <v>547</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926</v>
      </c>
      <c r="B122" s="84" t="s">
        <v>964</v>
      </c>
      <c r="C122" s="86" t="s">
        <v>965</v>
      </c>
      <c r="D122" s="88" t="s">
        <v>966</v>
      </c>
      <c r="E122" s="88" t="s">
        <v>967</v>
      </c>
      <c r="F122" s="89" t="s">
        <v>776</v>
      </c>
      <c r="G122" s="89" t="s">
        <v>547</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926</v>
      </c>
      <c r="B123" s="84" t="s">
        <v>968</v>
      </c>
      <c r="C123" s="86" t="s">
        <v>969</v>
      </c>
      <c r="D123" s="88" t="s">
        <v>970</v>
      </c>
      <c r="E123" s="88" t="s">
        <v>971</v>
      </c>
      <c r="F123" s="89" t="s">
        <v>776</v>
      </c>
      <c r="G123" s="89" t="s">
        <v>515</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972</v>
      </c>
      <c r="B124" s="83">
        <v>14</v>
      </c>
      <c r="C124" s="85" t="s">
        <v>21</v>
      </c>
      <c r="D124" s="87" t="s">
        <v>973</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972</v>
      </c>
      <c r="B125" s="84" t="s">
        <v>974</v>
      </c>
      <c r="C125" s="86" t="s">
        <v>975</v>
      </c>
      <c r="D125" s="88" t="s">
        <v>976</v>
      </c>
      <c r="E125" s="88" t="s">
        <v>977</v>
      </c>
      <c r="F125" s="89" t="s">
        <v>622</v>
      </c>
      <c r="G125" s="89" t="s">
        <v>563</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972</v>
      </c>
      <c r="B126" s="84" t="s">
        <v>978</v>
      </c>
      <c r="C126" s="86" t="s">
        <v>979</v>
      </c>
      <c r="D126" s="88" t="s">
        <v>980</v>
      </c>
      <c r="E126" s="88" t="s">
        <v>981</v>
      </c>
      <c r="F126" s="89" t="s">
        <v>647</v>
      </c>
      <c r="G126" s="89" t="s">
        <v>547</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972</v>
      </c>
      <c r="B127" s="84" t="s">
        <v>982</v>
      </c>
      <c r="C127" s="86" t="s">
        <v>983</v>
      </c>
      <c r="D127" s="88" t="s">
        <v>984</v>
      </c>
      <c r="E127" s="88" t="s">
        <v>985</v>
      </c>
      <c r="F127" s="89" t="s">
        <v>647</v>
      </c>
      <c r="G127" s="89" t="s">
        <v>547</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972</v>
      </c>
      <c r="B128" s="84" t="s">
        <v>986</v>
      </c>
      <c r="C128" s="86" t="s">
        <v>987</v>
      </c>
      <c r="D128" s="88" t="s">
        <v>988</v>
      </c>
      <c r="E128" s="88" t="s">
        <v>989</v>
      </c>
      <c r="F128" s="89" t="s">
        <v>647</v>
      </c>
      <c r="G128" s="89" t="s">
        <v>547</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972</v>
      </c>
      <c r="B129" s="84" t="s">
        <v>990</v>
      </c>
      <c r="C129" s="86" t="s">
        <v>991</v>
      </c>
      <c r="D129" s="88" t="s">
        <v>992</v>
      </c>
      <c r="E129" s="88" t="s">
        <v>993</v>
      </c>
      <c r="F129" s="89" t="s">
        <v>647</v>
      </c>
      <c r="G129" s="89" t="s">
        <v>547</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972</v>
      </c>
      <c r="B130" s="84" t="s">
        <v>994</v>
      </c>
      <c r="C130" s="86" t="s">
        <v>995</v>
      </c>
      <c r="D130" s="88" t="s">
        <v>996</v>
      </c>
      <c r="E130" s="88" t="s">
        <v>997</v>
      </c>
      <c r="F130" s="89" t="s">
        <v>647</v>
      </c>
      <c r="G130" s="89" t="s">
        <v>547</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972</v>
      </c>
      <c r="B131" s="84" t="s">
        <v>998</v>
      </c>
      <c r="C131" s="86" t="s">
        <v>999</v>
      </c>
      <c r="D131" s="88" t="s">
        <v>1000</v>
      </c>
      <c r="E131" s="88" t="s">
        <v>1001</v>
      </c>
      <c r="F131" s="89" t="s">
        <v>647</v>
      </c>
      <c r="G131" s="89" t="s">
        <v>547</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972</v>
      </c>
      <c r="B132" s="84" t="s">
        <v>1002</v>
      </c>
      <c r="C132" s="86" t="s">
        <v>1003</v>
      </c>
      <c r="D132" s="88" t="s">
        <v>1004</v>
      </c>
      <c r="E132" s="88" t="s">
        <v>1005</v>
      </c>
      <c r="F132" s="89" t="s">
        <v>647</v>
      </c>
      <c r="G132" s="89" t="s">
        <v>547</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972</v>
      </c>
      <c r="B133" s="84" t="s">
        <v>1006</v>
      </c>
      <c r="C133" s="86" t="s">
        <v>1007</v>
      </c>
      <c r="D133" s="88" t="s">
        <v>1008</v>
      </c>
      <c r="E133" s="88" t="s">
        <v>1009</v>
      </c>
      <c r="F133" s="89" t="s">
        <v>647</v>
      </c>
      <c r="G133" s="89" t="s">
        <v>547</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1010</v>
      </c>
      <c r="B134" s="83">
        <v>15</v>
      </c>
      <c r="C134" s="85" t="s">
        <v>21</v>
      </c>
      <c r="D134" s="87" t="s">
        <v>1011</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1010</v>
      </c>
      <c r="B135" s="84" t="s">
        <v>1012</v>
      </c>
      <c r="C135" s="86" t="s">
        <v>1013</v>
      </c>
      <c r="D135" s="88" t="s">
        <v>1014</v>
      </c>
      <c r="E135" s="88" t="s">
        <v>1015</v>
      </c>
      <c r="F135" s="89" t="s">
        <v>647</v>
      </c>
      <c r="G135" s="89" t="s">
        <v>505</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1010</v>
      </c>
      <c r="B136" s="84" t="s">
        <v>1016</v>
      </c>
      <c r="C136" s="86" t="s">
        <v>1017</v>
      </c>
      <c r="D136" s="88" t="s">
        <v>1018</v>
      </c>
      <c r="E136" s="88" t="s">
        <v>1019</v>
      </c>
      <c r="F136" s="89" t="s">
        <v>622</v>
      </c>
      <c r="G136" s="89" t="s">
        <v>563</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1010</v>
      </c>
      <c r="B137" s="84" t="s">
        <v>1020</v>
      </c>
      <c r="C137" s="86" t="s">
        <v>1021</v>
      </c>
      <c r="D137" s="88" t="s">
        <v>1022</v>
      </c>
      <c r="E137" s="88" t="s">
        <v>1023</v>
      </c>
      <c r="F137" s="89" t="s">
        <v>647</v>
      </c>
      <c r="G137" s="89" t="s">
        <v>563</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1010</v>
      </c>
      <c r="B138" s="84" t="s">
        <v>1024</v>
      </c>
      <c r="C138" s="86" t="s">
        <v>1025</v>
      </c>
      <c r="D138" s="88" t="s">
        <v>1026</v>
      </c>
      <c r="E138" s="88" t="s">
        <v>1027</v>
      </c>
      <c r="F138" s="89" t="s">
        <v>622</v>
      </c>
      <c r="G138" s="89" t="s">
        <v>563</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1010</v>
      </c>
      <c r="B139" s="84" t="s">
        <v>1028</v>
      </c>
      <c r="C139" s="86" t="s">
        <v>1029</v>
      </c>
      <c r="D139" s="88" t="s">
        <v>1030</v>
      </c>
      <c r="E139" s="88" t="s">
        <v>1031</v>
      </c>
      <c r="F139" s="89" t="s">
        <v>647</v>
      </c>
      <c r="G139" s="89" t="s">
        <v>563</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1010</v>
      </c>
      <c r="B140" s="84" t="s">
        <v>1032</v>
      </c>
      <c r="C140" s="86" t="s">
        <v>1033</v>
      </c>
      <c r="D140" s="88" t="s">
        <v>1034</v>
      </c>
      <c r="E140" s="88" t="s">
        <v>1035</v>
      </c>
      <c r="F140" s="89" t="s">
        <v>562</v>
      </c>
      <c r="G140" s="89" t="s">
        <v>563</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1010</v>
      </c>
      <c r="B141" s="84" t="s">
        <v>1036</v>
      </c>
      <c r="C141" s="86" t="s">
        <v>1037</v>
      </c>
      <c r="D141" s="88" t="s">
        <v>1038</v>
      </c>
      <c r="E141" s="88" t="s">
        <v>1039</v>
      </c>
      <c r="F141" s="89" t="s">
        <v>562</v>
      </c>
      <c r="G141" s="89" t="s">
        <v>547</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1040</v>
      </c>
      <c r="B142" s="83">
        <v>16</v>
      </c>
      <c r="C142" s="85" t="s">
        <v>21</v>
      </c>
      <c r="D142" s="87" t="s">
        <v>1041</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1040</v>
      </c>
      <c r="B143" s="84" t="s">
        <v>1042</v>
      </c>
      <c r="C143" s="86" t="s">
        <v>1043</v>
      </c>
      <c r="D143" s="88" t="s">
        <v>1044</v>
      </c>
      <c r="E143" s="88" t="s">
        <v>1045</v>
      </c>
      <c r="F143" s="89" t="s">
        <v>622</v>
      </c>
      <c r="G143" s="89" t="s">
        <v>563</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1040</v>
      </c>
      <c r="B144" s="84" t="s">
        <v>1046</v>
      </c>
      <c r="C144" s="86" t="s">
        <v>1047</v>
      </c>
      <c r="D144" s="88" t="s">
        <v>1048</v>
      </c>
      <c r="E144" s="88" t="s">
        <v>1049</v>
      </c>
      <c r="F144" s="89" t="s">
        <v>622</v>
      </c>
      <c r="G144" s="89" t="s">
        <v>563</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1040</v>
      </c>
      <c r="B145" s="84" t="s">
        <v>1050</v>
      </c>
      <c r="C145" s="86" t="s">
        <v>1051</v>
      </c>
      <c r="D145" s="88" t="s">
        <v>1052</v>
      </c>
      <c r="E145" s="88" t="s">
        <v>1053</v>
      </c>
      <c r="F145" s="89" t="s">
        <v>530</v>
      </c>
      <c r="G145" s="89" t="s">
        <v>515</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1040</v>
      </c>
      <c r="B146" s="84" t="s">
        <v>1054</v>
      </c>
      <c r="C146" s="86" t="s">
        <v>1055</v>
      </c>
      <c r="D146" s="88" t="s">
        <v>1056</v>
      </c>
      <c r="E146" s="88" t="s">
        <v>1057</v>
      </c>
      <c r="F146" s="89" t="s">
        <v>530</v>
      </c>
      <c r="G146" s="89" t="s">
        <v>505</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1040</v>
      </c>
      <c r="B147" s="84" t="s">
        <v>1058</v>
      </c>
      <c r="C147" s="86" t="s">
        <v>1059</v>
      </c>
      <c r="D147" s="88" t="s">
        <v>1060</v>
      </c>
      <c r="E147" s="88" t="s">
        <v>1061</v>
      </c>
      <c r="F147" s="89" t="s">
        <v>530</v>
      </c>
      <c r="G147" s="89" t="s">
        <v>547</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1040</v>
      </c>
      <c r="B148" s="84" t="s">
        <v>1062</v>
      </c>
      <c r="C148" s="86" t="s">
        <v>1063</v>
      </c>
      <c r="D148" s="88" t="s">
        <v>1064</v>
      </c>
      <c r="E148" s="88" t="s">
        <v>1065</v>
      </c>
      <c r="F148" s="89" t="s">
        <v>622</v>
      </c>
      <c r="G148" s="89" t="s">
        <v>563</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1040</v>
      </c>
      <c r="B149" s="84" t="s">
        <v>1066</v>
      </c>
      <c r="C149" s="86" t="s">
        <v>1067</v>
      </c>
      <c r="D149" s="88" t="s">
        <v>1068</v>
      </c>
      <c r="E149" s="88" t="s">
        <v>1069</v>
      </c>
      <c r="F149" s="89" t="s">
        <v>530</v>
      </c>
      <c r="G149" s="89" t="s">
        <v>547</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1040</v>
      </c>
      <c r="B150" s="84" t="s">
        <v>1070</v>
      </c>
      <c r="C150" s="86" t="s">
        <v>1071</v>
      </c>
      <c r="D150" s="88" t="s">
        <v>1072</v>
      </c>
      <c r="E150" s="88" t="s">
        <v>1073</v>
      </c>
      <c r="F150" s="89" t="s">
        <v>776</v>
      </c>
      <c r="G150" s="89" t="s">
        <v>547</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1040</v>
      </c>
      <c r="B151" s="84" t="s">
        <v>1074</v>
      </c>
      <c r="C151" s="86" t="s">
        <v>1075</v>
      </c>
      <c r="D151" s="88" t="s">
        <v>1076</v>
      </c>
      <c r="E151" s="88" t="s">
        <v>1077</v>
      </c>
      <c r="F151" s="89" t="s">
        <v>647</v>
      </c>
      <c r="G151" s="89" t="s">
        <v>547</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1040</v>
      </c>
      <c r="B152" s="84" t="s">
        <v>1078</v>
      </c>
      <c r="C152" s="86" t="s">
        <v>1079</v>
      </c>
      <c r="D152" s="88" t="s">
        <v>1080</v>
      </c>
      <c r="E152" s="88" t="s">
        <v>1081</v>
      </c>
      <c r="F152" s="89" t="s">
        <v>530</v>
      </c>
      <c r="G152" s="89" t="s">
        <v>547</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1040</v>
      </c>
      <c r="B153" s="84" t="s">
        <v>1082</v>
      </c>
      <c r="C153" s="86" t="s">
        <v>1083</v>
      </c>
      <c r="D153" s="88" t="s">
        <v>1084</v>
      </c>
      <c r="E153" s="88" t="s">
        <v>1085</v>
      </c>
      <c r="F153" s="89" t="s">
        <v>530</v>
      </c>
      <c r="G153" s="89" t="s">
        <v>547</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1040</v>
      </c>
      <c r="B154" s="84" t="s">
        <v>1086</v>
      </c>
      <c r="C154" s="86" t="s">
        <v>1087</v>
      </c>
      <c r="D154" s="88" t="s">
        <v>1088</v>
      </c>
      <c r="E154" s="88" t="s">
        <v>1089</v>
      </c>
      <c r="F154" s="89" t="s">
        <v>530</v>
      </c>
      <c r="G154" s="89" t="s">
        <v>547</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1040</v>
      </c>
      <c r="B155" s="84" t="s">
        <v>1090</v>
      </c>
      <c r="C155" s="86" t="s">
        <v>1091</v>
      </c>
      <c r="D155" s="88" t="s">
        <v>1092</v>
      </c>
      <c r="E155" s="88" t="s">
        <v>1093</v>
      </c>
      <c r="F155" s="89" t="s">
        <v>530</v>
      </c>
      <c r="G155" s="89" t="s">
        <v>515</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1040</v>
      </c>
      <c r="B156" s="84" t="s">
        <v>1094</v>
      </c>
      <c r="C156" s="86" t="s">
        <v>1095</v>
      </c>
      <c r="D156" s="88" t="s">
        <v>1096</v>
      </c>
      <c r="E156" s="88" t="s">
        <v>1097</v>
      </c>
      <c r="F156" s="89" t="s">
        <v>530</v>
      </c>
      <c r="G156" s="89" t="s">
        <v>547</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1098</v>
      </c>
      <c r="B157" s="83">
        <v>17</v>
      </c>
      <c r="C157" s="85" t="s">
        <v>21</v>
      </c>
      <c r="D157" s="87" t="s">
        <v>1099</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1098</v>
      </c>
      <c r="B158" s="84" t="s">
        <v>1100</v>
      </c>
      <c r="C158" s="86" t="s">
        <v>1101</v>
      </c>
      <c r="D158" s="88" t="s">
        <v>1102</v>
      </c>
      <c r="E158" s="88" t="s">
        <v>1103</v>
      </c>
      <c r="F158" s="89" t="s">
        <v>647</v>
      </c>
      <c r="G158" s="89" t="s">
        <v>510</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1098</v>
      </c>
      <c r="B159" s="84" t="s">
        <v>1104</v>
      </c>
      <c r="C159" s="86" t="s">
        <v>1105</v>
      </c>
      <c r="D159" s="88" t="s">
        <v>1106</v>
      </c>
      <c r="E159" s="88" t="s">
        <v>1107</v>
      </c>
      <c r="F159" s="89" t="s">
        <v>622</v>
      </c>
      <c r="G159" s="89" t="s">
        <v>563</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1098</v>
      </c>
      <c r="B160" s="84" t="s">
        <v>1108</v>
      </c>
      <c r="C160" s="86" t="s">
        <v>1109</v>
      </c>
      <c r="D160" s="88" t="s">
        <v>1110</v>
      </c>
      <c r="E160" s="88" t="s">
        <v>1111</v>
      </c>
      <c r="F160" s="89" t="s">
        <v>622</v>
      </c>
      <c r="G160" s="89" t="s">
        <v>563</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1098</v>
      </c>
      <c r="B161" s="84" t="s">
        <v>1112</v>
      </c>
      <c r="C161" s="86" t="s">
        <v>1113</v>
      </c>
      <c r="D161" s="88" t="s">
        <v>1114</v>
      </c>
      <c r="E161" s="88" t="s">
        <v>1115</v>
      </c>
      <c r="F161" s="89" t="s">
        <v>622</v>
      </c>
      <c r="G161" s="89" t="s">
        <v>563</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1098</v>
      </c>
      <c r="B162" s="84" t="s">
        <v>1116</v>
      </c>
      <c r="C162" s="86" t="s">
        <v>1117</v>
      </c>
      <c r="D162" s="88" t="s">
        <v>1118</v>
      </c>
      <c r="E162" s="88" t="s">
        <v>1119</v>
      </c>
      <c r="F162" s="89" t="s">
        <v>647</v>
      </c>
      <c r="G162" s="89" t="s">
        <v>510</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1098</v>
      </c>
      <c r="B163" s="84" t="s">
        <v>1120</v>
      </c>
      <c r="C163" s="86" t="s">
        <v>1121</v>
      </c>
      <c r="D163" s="88" t="s">
        <v>1122</v>
      </c>
      <c r="E163" s="88" t="s">
        <v>1123</v>
      </c>
      <c r="F163" s="89" t="s">
        <v>647</v>
      </c>
      <c r="G163" s="89" t="s">
        <v>510</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1098</v>
      </c>
      <c r="B164" s="84" t="s">
        <v>1124</v>
      </c>
      <c r="C164" s="86" t="s">
        <v>1125</v>
      </c>
      <c r="D164" s="88" t="s">
        <v>1126</v>
      </c>
      <c r="E164" s="88" t="s">
        <v>1127</v>
      </c>
      <c r="F164" s="89" t="s">
        <v>647</v>
      </c>
      <c r="G164" s="89" t="s">
        <v>879</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1098</v>
      </c>
      <c r="B165" s="84" t="s">
        <v>1128</v>
      </c>
      <c r="C165" s="86" t="s">
        <v>1129</v>
      </c>
      <c r="D165" s="88" t="s">
        <v>1130</v>
      </c>
      <c r="E165" s="88" t="s">
        <v>1131</v>
      </c>
      <c r="F165" s="89" t="s">
        <v>647</v>
      </c>
      <c r="G165" s="89" t="s">
        <v>879</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1098</v>
      </c>
      <c r="B166" s="84" t="s">
        <v>1132</v>
      </c>
      <c r="C166" s="86" t="s">
        <v>1133</v>
      </c>
      <c r="D166" s="88" t="s">
        <v>1134</v>
      </c>
      <c r="E166" s="88" t="s">
        <v>1135</v>
      </c>
      <c r="F166" s="89" t="s">
        <v>622</v>
      </c>
      <c r="G166" s="89" t="s">
        <v>879</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1136</v>
      </c>
      <c r="B167" s="83">
        <v>18</v>
      </c>
      <c r="C167" s="85" t="s">
        <v>21</v>
      </c>
      <c r="D167" s="87" t="s">
        <v>1137</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1136</v>
      </c>
      <c r="B168" s="84" t="s">
        <v>1138</v>
      </c>
      <c r="C168" s="86" t="s">
        <v>1139</v>
      </c>
      <c r="D168" s="88" t="s">
        <v>1140</v>
      </c>
      <c r="E168" s="88" t="s">
        <v>1141</v>
      </c>
      <c r="F168" s="89" t="s">
        <v>622</v>
      </c>
      <c r="G168" s="89" t="s">
        <v>563</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1136</v>
      </c>
      <c r="B169" s="84" t="s">
        <v>1142</v>
      </c>
      <c r="C169" s="86" t="s">
        <v>1143</v>
      </c>
      <c r="D169" s="88" t="s">
        <v>1144</v>
      </c>
      <c r="E169" s="88" t="s">
        <v>1145</v>
      </c>
      <c r="F169" s="89" t="s">
        <v>776</v>
      </c>
      <c r="G169" s="89" t="s">
        <v>515</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1136</v>
      </c>
      <c r="B170" s="84" t="s">
        <v>1146</v>
      </c>
      <c r="C170" s="86" t="s">
        <v>1147</v>
      </c>
      <c r="D170" s="88" t="s">
        <v>1148</v>
      </c>
      <c r="E170" s="88" t="s">
        <v>1149</v>
      </c>
      <c r="F170" s="89" t="s">
        <v>776</v>
      </c>
      <c r="G170" s="89" t="s">
        <v>547</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1136</v>
      </c>
      <c r="B171" s="84" t="s">
        <v>1150</v>
      </c>
      <c r="C171" s="86" t="s">
        <v>1151</v>
      </c>
      <c r="D171" s="88" t="s">
        <v>1152</v>
      </c>
      <c r="E171" s="88" t="s">
        <v>1153</v>
      </c>
      <c r="F171" s="89" t="s">
        <v>776</v>
      </c>
      <c r="G171" s="89" t="s">
        <v>547</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1136</v>
      </c>
      <c r="B172" s="94" t="s">
        <v>1154</v>
      </c>
      <c r="C172" s="95" t="s">
        <v>1155</v>
      </c>
      <c r="D172" s="96" t="s">
        <v>1156</v>
      </c>
      <c r="E172" s="96" t="s">
        <v>1157</v>
      </c>
      <c r="F172" s="97" t="s">
        <v>776</v>
      </c>
      <c r="G172" s="97" t="s">
        <v>515</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109" t="s">
        <v>229</v>
      </c>
      <c r="B176" s="109"/>
      <c r="C176" s="109"/>
      <c r="D176" s="109"/>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IFERROR(INDEX('Recommendations'!$H$2:$H$67, MATCH(J2,'Recommendations'!$A$2:$A$67,0))="Implemented", FALSE))</xm:f>
            <x14:dxf>
              <font>
                <color rgb="FF000000"/>
              </font>
              <fill>
                <patternFill>
                  <bgColor rgb="FF3C7D22"/>
                </patternFill>
              </fill>
            </x14:dxf>
          </x14:cfRule>
          <x14:cfRule type="expression" priority="2" id="{00000000-000E-0000-0400-000002000000}">
            <xm:f>AND(J2&lt;&gt;"", IFERROR(INDEX('Recommendations'!$H$2:$H$67, MATCH(J2,'Recommendations'!$A$2:$A$67,0))="Compensated", FALSE))</xm:f>
            <x14:dxf>
              <font>
                <color rgb="FF000000"/>
              </font>
              <fill>
                <patternFill>
                  <bgColor rgb="FFC6E0B4"/>
                </patternFill>
              </fill>
            </x14:dxf>
          </x14:cfRule>
          <x14:cfRule type="expression" priority="3" id="{00000000-000E-0000-0400-000003000000}">
            <xm:f>AND(J2&lt;&gt;"", IFERROR(INDEX('Recommendations'!$H$2:$H$67, MATCH(J2,'Recommendations'!$A$2:$A$67,0))="Testing", FALSE))</xm:f>
            <x14:dxf>
              <font>
                <color rgb="FF000000"/>
              </font>
              <fill>
                <patternFill>
                  <bgColor rgb="FFFFC000"/>
                </patternFill>
              </fill>
            </x14:dxf>
          </x14:cfRule>
          <x14:cfRule type="expression" priority="4" id="{00000000-000E-0000-0400-000004000000}">
            <xm:f>AND(J2&lt;&gt;"", IFERROR(INDEX('Recommendations'!$H$2:$H$67, MATCH(J2,'Recommendations'!$A$2:$A$67,0))="Failed", FALSE))</xm:f>
            <x14:dxf>
              <font>
                <color rgb="FF000000"/>
              </font>
              <fill>
                <patternFill>
                  <bgColor rgb="FFD82891"/>
                </patternFill>
              </fill>
            </x14:dxf>
          </x14:cfRule>
          <x14:cfRule type="expression" priority="5" id="{00000000-000E-0000-0400-000005000000}">
            <xm:f>AND(J2&lt;&gt;"", IFERROR(INDEX('Recommendations'!$H$2:$H$67, MATCH(J2,'Recommendations'!$A$2:$A$67,0))="Risk Accepted", FALSE))</xm:f>
            <x14:dxf>
              <font>
                <color rgb="FF000000"/>
              </font>
              <fill>
                <patternFill>
                  <bgColor rgb="FFD9D9D9"/>
                </patternFill>
              </fill>
            </x14:dxf>
          </x14:cfRule>
          <x14:cfRule type="expression" priority="6" id="{00000000-000E-0000-0400-000006000000}">
            <xm:f>AND(J2&lt;&gt;"", IFERROR(INDEX('Recommendations'!$H$2:$H$67, MATCH(J2,'Recommendations'!$A$2:$A$67,0))="N/A",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Google Android 12 Security Technical Implementation Guide - SHGIR</dc:title>
  <dc:subject>Generated on: 2026-06-08 12:32:38</dc:subject>
  <dc:creator>Anicet Fopa Tchoffo</dc:creator>
  <cp:keywords>Baseline;Hardening;DISA;STIG</cp:keywords>
  <dc:description>Baseline Developed By: Google and Defense Information Systems Agency (DISA) for the US DoD</dc:description>
  <cp:lastModifiedBy>Anicet Fopa Tchoffo</cp:lastModifiedBy>
  <dcterms:modified xsi:type="dcterms:W3CDTF">2026-06-08T11:32:45Z</dcterms:modified>
  <cp:category>DISA-STIG</cp:category>
  <cp:contentStatus>Draft</cp:contentStatus>
</cp:coreProperties>
</file>